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 activeTab="5"/>
  </bookViews>
  <sheets>
    <sheet name="Area_Curvas" sheetId="8" r:id="rId1"/>
    <sheet name="CurvaHipsométrica-Alturas" sheetId="10" r:id="rId2"/>
    <sheet name="Geometría y Forma" sheetId="11" r:id="rId3"/>
    <sheet name="Precipitación y Temperatura" sheetId="15" r:id="rId4"/>
    <sheet name="Oferta hídrica" sheetId="1" r:id="rId5"/>
    <sheet name="Demanda" sheetId="18" r:id="rId6"/>
    <sheet name="Indice de escasez" sheetId="19" r:id="rId7"/>
  </sheets>
  <externalReferences>
    <externalReference r:id="rId8"/>
    <externalReference r:id="rId9"/>
  </externalReferences>
  <calcPr calcId="152511"/>
  <pivotCaches>
    <pivotCache cacheId="0" r:id="rId10"/>
    <pivotCache cacheId="1" r:id="rId11"/>
    <pivotCache cacheId="2" r:id="rId12"/>
    <pivotCache cacheId="3" r:id="rId13"/>
  </pivotCaches>
</workbook>
</file>

<file path=xl/calcChain.xml><?xml version="1.0" encoding="utf-8"?>
<calcChain xmlns="http://schemas.openxmlformats.org/spreadsheetml/2006/main">
  <c r="D9" i="19" l="1"/>
  <c r="D7" i="19"/>
  <c r="M5" i="19"/>
  <c r="N5" i="19" s="1"/>
  <c r="H5" i="19"/>
  <c r="I5" i="19" s="1"/>
  <c r="AX61" i="18"/>
  <c r="AR61" i="18"/>
  <c r="AS61" i="18" s="1"/>
  <c r="AY60" i="18"/>
  <c r="AZ60" i="18" s="1"/>
  <c r="AY59" i="18"/>
  <c r="AZ59" i="18" s="1"/>
  <c r="AY58" i="18"/>
  <c r="AZ58" i="18" s="1"/>
  <c r="BA58" i="18" s="1"/>
  <c r="AY57" i="18"/>
  <c r="AZ57" i="18" s="1"/>
  <c r="BA57" i="18" s="1"/>
  <c r="AZ56" i="18"/>
  <c r="BA56" i="18" s="1"/>
  <c r="AY56" i="18"/>
  <c r="AS56" i="18"/>
  <c r="AY55" i="18"/>
  <c r="AZ55" i="18" s="1"/>
  <c r="BA55" i="18" s="1"/>
  <c r="AY54" i="18"/>
  <c r="AZ54" i="18" s="1"/>
  <c r="BA54" i="18" s="1"/>
  <c r="AY53" i="18"/>
  <c r="AZ53" i="18" s="1"/>
  <c r="BA53" i="18" s="1"/>
  <c r="AY52" i="18"/>
  <c r="AZ52" i="18" s="1"/>
  <c r="BA52" i="18" s="1"/>
  <c r="AZ51" i="18"/>
  <c r="BA51" i="18" s="1"/>
  <c r="AY51" i="18"/>
  <c r="AY50" i="18"/>
  <c r="AZ50" i="18" s="1"/>
  <c r="BA50" i="18" s="1"/>
  <c r="AY49" i="18"/>
  <c r="AZ49" i="18" s="1"/>
  <c r="AX43" i="18"/>
  <c r="AY42" i="18"/>
  <c r="AZ42" i="18" s="1"/>
  <c r="BA42" i="18" s="1"/>
  <c r="AY41" i="18"/>
  <c r="AZ41" i="18" s="1"/>
  <c r="BA41" i="18" s="1"/>
  <c r="AY40" i="18"/>
  <c r="AZ40" i="18" s="1"/>
  <c r="BA40" i="18" s="1"/>
  <c r="AY39" i="18"/>
  <c r="AZ39" i="18" s="1"/>
  <c r="BA39" i="18" s="1"/>
  <c r="AY38" i="18"/>
  <c r="AZ38" i="18" s="1"/>
  <c r="BA38" i="18" s="1"/>
  <c r="AZ37" i="18"/>
  <c r="BA37" i="18" s="1"/>
  <c r="AY37" i="18"/>
  <c r="AY36" i="18"/>
  <c r="AZ36" i="18" s="1"/>
  <c r="BA36" i="18" s="1"/>
  <c r="AY35" i="18"/>
  <c r="AZ35" i="18" s="1"/>
  <c r="BA35" i="18" s="1"/>
  <c r="AY34" i="18"/>
  <c r="AZ34" i="18" s="1"/>
  <c r="BA34" i="18" s="1"/>
  <c r="AY33" i="18"/>
  <c r="AZ33" i="18" s="1"/>
  <c r="BA33" i="18" s="1"/>
  <c r="AY32" i="18"/>
  <c r="AY31" i="18"/>
  <c r="AZ31" i="18" s="1"/>
  <c r="AX24" i="18"/>
  <c r="AY23" i="18"/>
  <c r="AZ23" i="18" s="1"/>
  <c r="BA23" i="18" s="1"/>
  <c r="AY22" i="18"/>
  <c r="AZ22" i="18" s="1"/>
  <c r="BA22" i="18" s="1"/>
  <c r="AY21" i="18"/>
  <c r="AZ21" i="18" s="1"/>
  <c r="BA21" i="18" s="1"/>
  <c r="AZ20" i="18"/>
  <c r="BA20" i="18" s="1"/>
  <c r="AY20" i="18"/>
  <c r="AY19" i="18"/>
  <c r="AZ19" i="18" s="1"/>
  <c r="BA19" i="18" s="1"/>
  <c r="AY18" i="18"/>
  <c r="AZ18" i="18" s="1"/>
  <c r="BA18" i="18" s="1"/>
  <c r="AY17" i="18"/>
  <c r="AZ17" i="18" s="1"/>
  <c r="BA17" i="18" s="1"/>
  <c r="AY16" i="18"/>
  <c r="AZ16" i="18" s="1"/>
  <c r="BA16" i="18" s="1"/>
  <c r="AY15" i="18"/>
  <c r="AZ15" i="18" s="1"/>
  <c r="BA15" i="18" s="1"/>
  <c r="AY14" i="18"/>
  <c r="AZ14" i="18" s="1"/>
  <c r="BA14" i="18" s="1"/>
  <c r="AZ13" i="18"/>
  <c r="BA13" i="18" s="1"/>
  <c r="AY13" i="18"/>
  <c r="AY12" i="18"/>
  <c r="AZ12" i="18" s="1"/>
  <c r="BA12" i="18" s="1"/>
  <c r="AT8" i="18"/>
  <c r="AY6" i="18"/>
  <c r="AY5" i="18"/>
  <c r="AY7" i="18" s="1"/>
  <c r="AF124" i="18"/>
  <c r="AE124" i="18"/>
  <c r="AG123" i="18"/>
  <c r="AH123" i="18" s="1"/>
  <c r="AG122" i="18"/>
  <c r="AH122" i="18" s="1"/>
  <c r="AG121" i="18"/>
  <c r="AH121" i="18" s="1"/>
  <c r="AG120" i="18"/>
  <c r="AH120" i="18" s="1"/>
  <c r="AG119" i="18"/>
  <c r="AH119" i="18" s="1"/>
  <c r="AG118" i="18"/>
  <c r="AH118" i="18" s="1"/>
  <c r="AG117" i="18"/>
  <c r="AH117" i="18" s="1"/>
  <c r="AG116" i="18"/>
  <c r="AH116" i="18" s="1"/>
  <c r="AG115" i="18"/>
  <c r="AH115" i="18" s="1"/>
  <c r="AG114" i="18"/>
  <c r="AH114" i="18" s="1"/>
  <c r="AG113" i="18"/>
  <c r="AH113" i="18" s="1"/>
  <c r="AG112" i="18"/>
  <c r="AF106" i="18"/>
  <c r="AE106" i="18"/>
  <c r="AG105" i="18"/>
  <c r="AH105" i="18" s="1"/>
  <c r="AG104" i="18"/>
  <c r="AH104" i="18" s="1"/>
  <c r="AG103" i="18"/>
  <c r="AH103" i="18" s="1"/>
  <c r="AG102" i="18"/>
  <c r="AH102" i="18" s="1"/>
  <c r="AG101" i="18"/>
  <c r="AH101" i="18" s="1"/>
  <c r="AG100" i="18"/>
  <c r="AH100" i="18" s="1"/>
  <c r="AG99" i="18"/>
  <c r="AH99" i="18" s="1"/>
  <c r="AG98" i="18"/>
  <c r="AH98" i="18" s="1"/>
  <c r="AG97" i="18"/>
  <c r="AH97" i="18" s="1"/>
  <c r="AG96" i="18"/>
  <c r="AH96" i="18" s="1"/>
  <c r="AG95" i="18"/>
  <c r="AH95" i="18" s="1"/>
  <c r="AG94" i="18"/>
  <c r="AF89" i="18"/>
  <c r="AE89" i="18"/>
  <c r="AG88" i="18"/>
  <c r="AH88" i="18" s="1"/>
  <c r="AG87" i="18"/>
  <c r="AH87" i="18" s="1"/>
  <c r="AG86" i="18"/>
  <c r="AH86" i="18" s="1"/>
  <c r="AG85" i="18"/>
  <c r="AH85" i="18" s="1"/>
  <c r="AG84" i="18"/>
  <c r="AH84" i="18" s="1"/>
  <c r="AG83" i="18"/>
  <c r="AH83" i="18" s="1"/>
  <c r="AG82" i="18"/>
  <c r="AH82" i="18" s="1"/>
  <c r="AG81" i="18"/>
  <c r="AH81" i="18" s="1"/>
  <c r="AG80" i="18"/>
  <c r="AH80" i="18" s="1"/>
  <c r="AG79" i="18"/>
  <c r="AH79" i="18" s="1"/>
  <c r="AH78" i="18"/>
  <c r="AG78" i="18"/>
  <c r="AG77" i="18"/>
  <c r="AH77" i="18" s="1"/>
  <c r="AF72" i="18"/>
  <c r="AE72" i="18"/>
  <c r="AG71" i="18"/>
  <c r="AH71" i="18" s="1"/>
  <c r="AG70" i="18"/>
  <c r="AH70" i="18" s="1"/>
  <c r="AH69" i="18"/>
  <c r="AG69" i="18"/>
  <c r="AG68" i="18"/>
  <c r="AH68" i="18" s="1"/>
  <c r="AG67" i="18"/>
  <c r="AH67" i="18" s="1"/>
  <c r="AH66" i="18"/>
  <c r="AG66" i="18"/>
  <c r="AG65" i="18"/>
  <c r="AH65" i="18" s="1"/>
  <c r="AG64" i="18"/>
  <c r="AH64" i="18" s="1"/>
  <c r="AG63" i="18"/>
  <c r="AH63" i="18" s="1"/>
  <c r="AH62" i="18"/>
  <c r="AG62" i="18"/>
  <c r="AH61" i="18"/>
  <c r="AG61" i="18"/>
  <c r="AG60" i="18"/>
  <c r="AF56" i="18"/>
  <c r="AE56" i="18"/>
  <c r="AG55" i="18"/>
  <c r="AH55" i="18" s="1"/>
  <c r="AG54" i="18"/>
  <c r="AH54" i="18" s="1"/>
  <c r="AH53" i="18"/>
  <c r="AG53" i="18"/>
  <c r="AG52" i="18"/>
  <c r="AH52" i="18" s="1"/>
  <c r="AG51" i="18"/>
  <c r="AH51" i="18" s="1"/>
  <c r="AH50" i="18"/>
  <c r="AG50" i="18"/>
  <c r="AG49" i="18"/>
  <c r="AH49" i="18" s="1"/>
  <c r="AG48" i="18"/>
  <c r="AH48" i="18" s="1"/>
  <c r="AG47" i="18"/>
  <c r="AH47" i="18" s="1"/>
  <c r="AG46" i="18"/>
  <c r="AH46" i="18" s="1"/>
  <c r="AH45" i="18"/>
  <c r="AG45" i="18"/>
  <c r="X45" i="18"/>
  <c r="AG44" i="18"/>
  <c r="Y40" i="18"/>
  <c r="AF39" i="18"/>
  <c r="AE39" i="18"/>
  <c r="AH38" i="18"/>
  <c r="AG38" i="18"/>
  <c r="AG37" i="18"/>
  <c r="AH37" i="18" s="1"/>
  <c r="AG36" i="18"/>
  <c r="AH36" i="18" s="1"/>
  <c r="AG35" i="18"/>
  <c r="AH35" i="18" s="1"/>
  <c r="AG34" i="18"/>
  <c r="AH34" i="18" s="1"/>
  <c r="AG33" i="18"/>
  <c r="AH33" i="18" s="1"/>
  <c r="AG32" i="18"/>
  <c r="AH32" i="18" s="1"/>
  <c r="AG31" i="18"/>
  <c r="AH31" i="18" s="1"/>
  <c r="AG30" i="18"/>
  <c r="AH30" i="18" s="1"/>
  <c r="AG29" i="18"/>
  <c r="AH29" i="18" s="1"/>
  <c r="AG28" i="18"/>
  <c r="AH28" i="18" s="1"/>
  <c r="AG27" i="18"/>
  <c r="AH27" i="18" s="1"/>
  <c r="AF22" i="18"/>
  <c r="AE22" i="18"/>
  <c r="AG21" i="18"/>
  <c r="AH21" i="18" s="1"/>
  <c r="AG20" i="18"/>
  <c r="AH20" i="18" s="1"/>
  <c r="AG19" i="18"/>
  <c r="AH19" i="18" s="1"/>
  <c r="AG18" i="18"/>
  <c r="AH18" i="18" s="1"/>
  <c r="AH17" i="18"/>
  <c r="AG17" i="18"/>
  <c r="AG16" i="18"/>
  <c r="AH16" i="18" s="1"/>
  <c r="AG15" i="18"/>
  <c r="AH15" i="18" s="1"/>
  <c r="AG14" i="18"/>
  <c r="AH14" i="18" s="1"/>
  <c r="AG13" i="18"/>
  <c r="AH13" i="18" s="1"/>
  <c r="AG12" i="18"/>
  <c r="AH12" i="18" s="1"/>
  <c r="AG11" i="18"/>
  <c r="AH11" i="18" s="1"/>
  <c r="AG10" i="18"/>
  <c r="Z8" i="18"/>
  <c r="AF3" i="18" s="1"/>
  <c r="AF4" i="18"/>
  <c r="T108" i="1"/>
  <c r="Z93" i="1"/>
  <c r="Z96" i="1" s="1"/>
  <c r="AC92" i="1"/>
  <c r="AB92" i="1"/>
  <c r="AA92" i="1"/>
  <c r="AA99" i="1" s="1"/>
  <c r="AA98" i="1" s="1"/>
  <c r="Z92" i="1"/>
  <c r="Y92" i="1"/>
  <c r="Y99" i="1" s="1"/>
  <c r="Y98" i="1" s="1"/>
  <c r="X92" i="1"/>
  <c r="X99" i="1" s="1"/>
  <c r="X98" i="1" s="1"/>
  <c r="W92" i="1"/>
  <c r="V92" i="1"/>
  <c r="U92" i="1"/>
  <c r="T92" i="1"/>
  <c r="S92" i="1"/>
  <c r="S99" i="1" s="1"/>
  <c r="S98" i="1" s="1"/>
  <c r="R92" i="1"/>
  <c r="AD92" i="1" s="1"/>
  <c r="AC91" i="1"/>
  <c r="AC93" i="1" s="1"/>
  <c r="AC96" i="1" s="1"/>
  <c r="AB91" i="1"/>
  <c r="AB93" i="1" s="1"/>
  <c r="AB96" i="1" s="1"/>
  <c r="AA91" i="1"/>
  <c r="AA93" i="1" s="1"/>
  <c r="AA96" i="1" s="1"/>
  <c r="Z91" i="1"/>
  <c r="Y91" i="1"/>
  <c r="Y93" i="1" s="1"/>
  <c r="Y96" i="1" s="1"/>
  <c r="X91" i="1"/>
  <c r="X93" i="1" s="1"/>
  <c r="X96" i="1" s="1"/>
  <c r="W91" i="1"/>
  <c r="W93" i="1" s="1"/>
  <c r="W96" i="1" s="1"/>
  <c r="V91" i="1"/>
  <c r="V93" i="1" s="1"/>
  <c r="V96" i="1" s="1"/>
  <c r="U91" i="1"/>
  <c r="U93" i="1" s="1"/>
  <c r="U96" i="1" s="1"/>
  <c r="T91" i="1"/>
  <c r="T93" i="1" s="1"/>
  <c r="T96" i="1" s="1"/>
  <c r="S91" i="1"/>
  <c r="S93" i="1" s="1"/>
  <c r="S96" i="1" s="1"/>
  <c r="R91" i="1"/>
  <c r="AD91" i="1" s="1"/>
  <c r="AG106" i="18" l="1"/>
  <c r="AG72" i="18"/>
  <c r="AG56" i="18"/>
  <c r="AF5" i="18"/>
  <c r="AH44" i="18"/>
  <c r="AH56" i="18" s="1"/>
  <c r="AH94" i="18"/>
  <c r="AH106" i="18" s="1"/>
  <c r="AG124" i="18"/>
  <c r="BA59" i="18"/>
  <c r="AG22" i="18"/>
  <c r="AH10" i="18"/>
  <c r="AG89" i="18"/>
  <c r="AY43" i="18"/>
  <c r="AZ61" i="18"/>
  <c r="BA49" i="18"/>
  <c r="BA60" i="18"/>
  <c r="BA25" i="18"/>
  <c r="AW66" i="18" s="1"/>
  <c r="BA24" i="18"/>
  <c r="BA31" i="18"/>
  <c r="AY24" i="18"/>
  <c r="AZ32" i="18"/>
  <c r="BA32" i="18" s="1"/>
  <c r="AZ24" i="18"/>
  <c r="AY61" i="18"/>
  <c r="AH107" i="18"/>
  <c r="U108" i="18" s="1"/>
  <c r="AH23" i="18"/>
  <c r="AH90" i="18"/>
  <c r="T108" i="18" s="1"/>
  <c r="AH40" i="18"/>
  <c r="Q108" i="18" s="1"/>
  <c r="AH39" i="18"/>
  <c r="AG39" i="18"/>
  <c r="AH57" i="18"/>
  <c r="R108" i="18" s="1"/>
  <c r="AH112" i="18"/>
  <c r="AH89" i="18"/>
  <c r="AH60" i="18"/>
  <c r="AH22" i="18"/>
  <c r="T99" i="1"/>
  <c r="T98" i="1" s="1"/>
  <c r="AB99" i="1"/>
  <c r="AB98" i="1" s="1"/>
  <c r="AC99" i="1"/>
  <c r="AC98" i="1" s="1"/>
  <c r="U99" i="1"/>
  <c r="U98" i="1" s="1"/>
  <c r="V99" i="1"/>
  <c r="V98" i="1" s="1"/>
  <c r="W99" i="1"/>
  <c r="W98" i="1" s="1"/>
  <c r="R93" i="1"/>
  <c r="Z99" i="1"/>
  <c r="Z98" i="1" s="1"/>
  <c r="AG130" i="18" l="1"/>
  <c r="AZ43" i="18"/>
  <c r="BA44" i="18"/>
  <c r="AX66" i="18" s="1"/>
  <c r="BA43" i="18"/>
  <c r="BA61" i="18"/>
  <c r="BA62" i="18"/>
  <c r="AY66" i="18" s="1"/>
  <c r="AZ69" i="18" s="1"/>
  <c r="AW74" i="18" s="1"/>
  <c r="AZ71" i="18"/>
  <c r="P108" i="18"/>
  <c r="AH73" i="18"/>
  <c r="S108" i="18" s="1"/>
  <c r="AH72" i="18"/>
  <c r="AH125" i="18"/>
  <c r="V108" i="18" s="1"/>
  <c r="AH124" i="18"/>
  <c r="R96" i="1"/>
  <c r="AD96" i="1" s="1"/>
  <c r="AD93" i="1"/>
  <c r="R99" i="1"/>
  <c r="AG128" i="18" l="1"/>
  <c r="AD134" i="18" s="1"/>
  <c r="AD99" i="1"/>
  <c r="R102" i="1"/>
  <c r="S102" i="1" s="1"/>
  <c r="T102" i="1" s="1"/>
  <c r="R98" i="1"/>
  <c r="AD98" i="1" s="1"/>
  <c r="AE97" i="1" s="1"/>
  <c r="R107" i="1" l="1"/>
  <c r="T107" i="1" s="1"/>
  <c r="R109" i="1" s="1"/>
  <c r="T119" i="1" s="1"/>
  <c r="Q123" i="1" s="1"/>
  <c r="AE355" i="1"/>
  <c r="R113" i="1" l="1"/>
  <c r="R114" i="1" s="1"/>
  <c r="R66" i="1" l="1"/>
  <c r="AD56" i="1"/>
  <c r="AD54" i="1"/>
  <c r="T66" i="1"/>
  <c r="AC52" i="1"/>
  <c r="AB52" i="1"/>
  <c r="AA52" i="1"/>
  <c r="Z52" i="1"/>
  <c r="Y52" i="1"/>
  <c r="X52" i="1"/>
  <c r="W52" i="1"/>
  <c r="V52" i="1"/>
  <c r="U52" i="1"/>
  <c r="T52" i="1"/>
  <c r="S52" i="1"/>
  <c r="AA51" i="1"/>
  <c r="AA54" i="1" s="1"/>
  <c r="AA55" i="1" s="1"/>
  <c r="W51" i="1"/>
  <c r="W54" i="1" s="1"/>
  <c r="V51" i="1"/>
  <c r="V54" i="1" s="1"/>
  <c r="AC50" i="1"/>
  <c r="AC57" i="1" s="1"/>
  <c r="AC56" i="1" s="1"/>
  <c r="AB50" i="1"/>
  <c r="AA50" i="1"/>
  <c r="Z50" i="1"/>
  <c r="Y50" i="1"/>
  <c r="X50" i="1"/>
  <c r="X57" i="1" s="1"/>
  <c r="X56" i="1" s="1"/>
  <c r="W50" i="1"/>
  <c r="W57" i="1" s="1"/>
  <c r="W56" i="1" s="1"/>
  <c r="V50" i="1"/>
  <c r="V57" i="1" s="1"/>
  <c r="V56" i="1" s="1"/>
  <c r="U50" i="1"/>
  <c r="U57" i="1" s="1"/>
  <c r="U56" i="1" s="1"/>
  <c r="T50" i="1"/>
  <c r="S50" i="1"/>
  <c r="R50" i="1"/>
  <c r="AC49" i="1"/>
  <c r="AC51" i="1" s="1"/>
  <c r="AB49" i="1"/>
  <c r="AB51" i="1" s="1"/>
  <c r="AA49" i="1"/>
  <c r="Z49" i="1"/>
  <c r="Z51" i="1" s="1"/>
  <c r="Y49" i="1"/>
  <c r="Y51" i="1" s="1"/>
  <c r="X49" i="1"/>
  <c r="X51" i="1" s="1"/>
  <c r="W49" i="1"/>
  <c r="V49" i="1"/>
  <c r="U49" i="1"/>
  <c r="U51" i="1" s="1"/>
  <c r="T49" i="1"/>
  <c r="T51" i="1" s="1"/>
  <c r="S49" i="1"/>
  <c r="S51" i="1" s="1"/>
  <c r="R49" i="1"/>
  <c r="AD49" i="1" s="1"/>
  <c r="AD59" i="15"/>
  <c r="AD60" i="15"/>
  <c r="AD34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T10" i="11"/>
  <c r="T9" i="11"/>
  <c r="T7" i="11"/>
  <c r="T8" i="11" s="1"/>
  <c r="T11" i="11" s="1"/>
  <c r="L10" i="11"/>
  <c r="L9" i="11"/>
  <c r="L7" i="11"/>
  <c r="L8" i="11" s="1"/>
  <c r="L11" i="11" s="1"/>
  <c r="F49" i="10"/>
  <c r="F50" i="10"/>
  <c r="F51" i="10"/>
  <c r="F52" i="10"/>
  <c r="F53" i="10"/>
  <c r="F54" i="10"/>
  <c r="F55" i="10"/>
  <c r="F56" i="10"/>
  <c r="F57" i="10"/>
  <c r="F48" i="10"/>
  <c r="G48" i="10" s="1"/>
  <c r="G49" i="10" s="1"/>
  <c r="G50" i="10" s="1"/>
  <c r="I63" i="10"/>
  <c r="I62" i="10"/>
  <c r="D58" i="10"/>
  <c r="I61" i="10" s="1"/>
  <c r="C57" i="10"/>
  <c r="C56" i="10"/>
  <c r="C55" i="10"/>
  <c r="C54" i="10"/>
  <c r="C53" i="10"/>
  <c r="C52" i="10"/>
  <c r="C51" i="10"/>
  <c r="C50" i="10"/>
  <c r="E49" i="10"/>
  <c r="E50" i="10" s="1"/>
  <c r="E51" i="10" s="1"/>
  <c r="E52" i="10" s="1"/>
  <c r="E53" i="10" s="1"/>
  <c r="E54" i="10" s="1"/>
  <c r="E55" i="10" s="1"/>
  <c r="E56" i="10" s="1"/>
  <c r="E57" i="10" s="1"/>
  <c r="C49" i="10"/>
  <c r="E48" i="10"/>
  <c r="C48" i="10"/>
  <c r="AE55" i="1" l="1"/>
  <c r="AA57" i="1"/>
  <c r="AA56" i="1" s="1"/>
  <c r="Z54" i="1"/>
  <c r="Z55" i="1" s="1"/>
  <c r="Z57" i="1"/>
  <c r="Z56" i="1" s="1"/>
  <c r="U54" i="1"/>
  <c r="U55" i="1"/>
  <c r="Y57" i="1"/>
  <c r="Y56" i="1" s="1"/>
  <c r="AB54" i="1"/>
  <c r="AB55" i="1"/>
  <c r="T54" i="1"/>
  <c r="T55" i="1"/>
  <c r="Y54" i="1"/>
  <c r="Y55" i="1" s="1"/>
  <c r="S54" i="1"/>
  <c r="S55" i="1"/>
  <c r="AC54" i="1"/>
  <c r="AC55" i="1"/>
  <c r="S57" i="1"/>
  <c r="S56" i="1" s="1"/>
  <c r="X54" i="1"/>
  <c r="X55" i="1" s="1"/>
  <c r="T57" i="1"/>
  <c r="T56" i="1" s="1"/>
  <c r="AB57" i="1"/>
  <c r="AB56" i="1" s="1"/>
  <c r="AD50" i="1"/>
  <c r="R51" i="1"/>
  <c r="W55" i="1"/>
  <c r="V55" i="1"/>
  <c r="G51" i="10"/>
  <c r="G52" i="10" s="1"/>
  <c r="G53" i="10" s="1"/>
  <c r="G54" i="10" s="1"/>
  <c r="G55" i="10" s="1"/>
  <c r="G56" i="10" s="1"/>
  <c r="G57" i="10" s="1"/>
  <c r="AD51" i="1" l="1"/>
  <c r="R54" i="1"/>
  <c r="R57" i="1"/>
  <c r="F26" i="10"/>
  <c r="F27" i="10"/>
  <c r="F28" i="10"/>
  <c r="F29" i="10"/>
  <c r="F30" i="10"/>
  <c r="F31" i="10"/>
  <c r="F32" i="10"/>
  <c r="F33" i="10"/>
  <c r="F34" i="10"/>
  <c r="F25" i="10"/>
  <c r="G25" i="10" s="1"/>
  <c r="G26" i="10" s="1"/>
  <c r="I40" i="10"/>
  <c r="I39" i="10"/>
  <c r="D35" i="10"/>
  <c r="I38" i="10" s="1"/>
  <c r="C34" i="10"/>
  <c r="C33" i="10"/>
  <c r="C32" i="10"/>
  <c r="C31" i="10"/>
  <c r="C30" i="10"/>
  <c r="C29" i="10"/>
  <c r="C28" i="10"/>
  <c r="C27" i="10"/>
  <c r="E26" i="10"/>
  <c r="E27" i="10" s="1"/>
  <c r="E28" i="10" s="1"/>
  <c r="E29" i="10" s="1"/>
  <c r="E30" i="10" s="1"/>
  <c r="E31" i="10" s="1"/>
  <c r="E32" i="10" s="1"/>
  <c r="E33" i="10" s="1"/>
  <c r="E34" i="10" s="1"/>
  <c r="C26" i="10"/>
  <c r="E25" i="10"/>
  <c r="C25" i="10"/>
  <c r="R60" i="1" l="1"/>
  <c r="S60" i="1" s="1"/>
  <c r="T60" i="1" s="1"/>
  <c r="R56" i="1"/>
  <c r="R65" i="1" s="1"/>
  <c r="T65" i="1" s="1"/>
  <c r="R67" i="1" s="1"/>
  <c r="R55" i="1"/>
  <c r="G27" i="10"/>
  <c r="G28" i="10" s="1"/>
  <c r="G29" i="10" s="1"/>
  <c r="G30" i="10" s="1"/>
  <c r="T77" i="1" l="1"/>
  <c r="Q81" i="1" s="1"/>
  <c r="R71" i="1"/>
  <c r="R72" i="1" s="1"/>
  <c r="G31" i="10"/>
  <c r="G32" i="10" s="1"/>
  <c r="G33" i="10" s="1"/>
  <c r="G34" i="10" s="1"/>
  <c r="Q38" i="1" l="1"/>
  <c r="B5" i="19" l="1"/>
  <c r="L11" i="18"/>
  <c r="L12" i="18"/>
  <c r="L13" i="18"/>
  <c r="L14" i="18"/>
  <c r="L15" i="18"/>
  <c r="L16" i="18"/>
  <c r="L17" i="18"/>
  <c r="L18" i="18"/>
  <c r="L19" i="18"/>
  <c r="L20" i="18"/>
  <c r="L21" i="18"/>
  <c r="L10" i="18"/>
  <c r="D6" i="18" l="1"/>
  <c r="E6" i="18"/>
  <c r="F6" i="18"/>
  <c r="C6" i="18"/>
  <c r="M11" i="18"/>
  <c r="M10" i="18"/>
  <c r="L22" i="18"/>
  <c r="K22" i="18"/>
  <c r="M21" i="18"/>
  <c r="M20" i="18"/>
  <c r="M19" i="18"/>
  <c r="M18" i="18"/>
  <c r="M17" i="18"/>
  <c r="D17" i="18"/>
  <c r="C17" i="18"/>
  <c r="E16" i="18" s="1"/>
  <c r="M16" i="18"/>
  <c r="M15" i="18"/>
  <c r="M14" i="18"/>
  <c r="M13" i="18"/>
  <c r="M12" i="18"/>
  <c r="L4" i="18"/>
  <c r="L5" i="18" s="1"/>
  <c r="J29" i="18" s="1"/>
  <c r="C5" i="19" s="1"/>
  <c r="D5" i="19" s="1"/>
  <c r="N16" i="18" l="1"/>
  <c r="N17" i="18"/>
  <c r="N12" i="18"/>
  <c r="N18" i="18"/>
  <c r="N19" i="18"/>
  <c r="N10" i="18"/>
  <c r="N13" i="18"/>
  <c r="N20" i="18"/>
  <c r="N11" i="18"/>
  <c r="N14" i="18"/>
  <c r="N15" i="18"/>
  <c r="N21" i="18"/>
  <c r="M22" i="18"/>
  <c r="L26" i="18" s="1"/>
  <c r="R6" i="1"/>
  <c r="N23" i="18" l="1"/>
  <c r="N22" i="18"/>
  <c r="R28" i="1" l="1"/>
  <c r="T33" i="1"/>
  <c r="S3" i="15" l="1"/>
  <c r="T3" i="15"/>
  <c r="U3" i="15"/>
  <c r="V3" i="15"/>
  <c r="W3" i="15"/>
  <c r="X3" i="15"/>
  <c r="Y3" i="15"/>
  <c r="Z3" i="15"/>
  <c r="AA3" i="15"/>
  <c r="AB3" i="15"/>
  <c r="AC3" i="15"/>
  <c r="R3" i="15"/>
  <c r="AC4" i="15"/>
  <c r="AB4" i="15"/>
  <c r="AA4" i="15"/>
  <c r="Z4" i="15"/>
  <c r="Y4" i="15"/>
  <c r="X4" i="15"/>
  <c r="W4" i="15"/>
  <c r="V4" i="15"/>
  <c r="U4" i="15"/>
  <c r="T4" i="15"/>
  <c r="S4" i="15"/>
  <c r="R4" i="15"/>
  <c r="D10" i="11"/>
  <c r="AD4" i="15" l="1"/>
  <c r="D9" i="11" l="1"/>
  <c r="D7" i="11"/>
  <c r="D8" i="11" s="1"/>
  <c r="D11" i="11" s="1"/>
  <c r="E3" i="10" l="1"/>
  <c r="D13" i="10" l="1"/>
  <c r="C3" i="10" l="1"/>
  <c r="F3" i="10"/>
  <c r="G3" i="10" s="1"/>
  <c r="G4" i="10" s="1"/>
  <c r="G5" i="10" s="1"/>
  <c r="G6" i="10" s="1"/>
  <c r="G7" i="10" s="1"/>
  <c r="C4" i="10"/>
  <c r="E4" i="10"/>
  <c r="E5" i="10" s="1"/>
  <c r="E6" i="10" s="1"/>
  <c r="E7" i="10" s="1"/>
  <c r="E8" i="10" s="1"/>
  <c r="E9" i="10" s="1"/>
  <c r="E10" i="10" s="1"/>
  <c r="E11" i="10" s="1"/>
  <c r="E12" i="10" s="1"/>
  <c r="F4" i="10"/>
  <c r="C5" i="10"/>
  <c r="F5" i="10"/>
  <c r="C6" i="10"/>
  <c r="F6" i="10"/>
  <c r="C7" i="10"/>
  <c r="F7" i="10"/>
  <c r="C8" i="10"/>
  <c r="F8" i="10"/>
  <c r="C9" i="10"/>
  <c r="F9" i="10"/>
  <c r="C10" i="10"/>
  <c r="F10" i="10"/>
  <c r="C11" i="10"/>
  <c r="F11" i="10"/>
  <c r="C12" i="10"/>
  <c r="F12" i="10"/>
  <c r="I16" i="10"/>
  <c r="I17" i="10"/>
  <c r="I18" i="10"/>
  <c r="G8" i="10" l="1"/>
  <c r="G9" i="10" s="1"/>
  <c r="G10" i="10" s="1"/>
  <c r="G11" i="10" s="1"/>
  <c r="G12" i="10" s="1"/>
  <c r="T22" i="1"/>
  <c r="R5" i="1"/>
  <c r="AD5" i="1" s="1"/>
  <c r="S5" i="1"/>
  <c r="T5" i="1"/>
  <c r="U5" i="1"/>
  <c r="V5" i="1"/>
  <c r="W5" i="1"/>
  <c r="W7" i="1" s="1"/>
  <c r="X5" i="1"/>
  <c r="X7" i="1" s="1"/>
  <c r="X10" i="1" s="1"/>
  <c r="Y5" i="1"/>
  <c r="Y7" i="1" s="1"/>
  <c r="Z5" i="1"/>
  <c r="AA5" i="1"/>
  <c r="AB5" i="1"/>
  <c r="AB7" i="1" s="1"/>
  <c r="AB10" i="1" s="1"/>
  <c r="AC5" i="1"/>
  <c r="AC7" i="1" s="1"/>
  <c r="AC10" i="1" s="1"/>
  <c r="AA7" i="1"/>
  <c r="S7" i="1"/>
  <c r="T7" i="1"/>
  <c r="U7" i="1"/>
  <c r="T8" i="1"/>
  <c r="U8" i="1"/>
  <c r="V8" i="1"/>
  <c r="W8" i="1"/>
  <c r="X8" i="1"/>
  <c r="Y8" i="1"/>
  <c r="Z8" i="1"/>
  <c r="AA8" i="1"/>
  <c r="AB8" i="1"/>
  <c r="AC8" i="1"/>
  <c r="S8" i="1"/>
  <c r="AD6" i="1"/>
  <c r="S6" i="1"/>
  <c r="T6" i="1"/>
  <c r="U6" i="1"/>
  <c r="V6" i="1"/>
  <c r="W6" i="1"/>
  <c r="X6" i="1"/>
  <c r="Y6" i="1"/>
  <c r="Z6" i="1"/>
  <c r="AA6" i="1"/>
  <c r="AB6" i="1"/>
  <c r="AC6" i="1"/>
  <c r="V7" i="1"/>
  <c r="Z7" i="1"/>
  <c r="R7" i="1"/>
  <c r="R10" i="1" s="1"/>
  <c r="AD7" i="1" l="1"/>
  <c r="R13" i="1"/>
  <c r="R16" i="1" s="1"/>
  <c r="V10" i="1"/>
  <c r="V11" i="1" s="1"/>
  <c r="V13" i="1"/>
  <c r="V12" i="1" s="1"/>
  <c r="Y13" i="1"/>
  <c r="Y12" i="1" s="1"/>
  <c r="Y10" i="1"/>
  <c r="Y11" i="1"/>
  <c r="U10" i="1"/>
  <c r="U11" i="1" s="1"/>
  <c r="U13" i="1"/>
  <c r="U12" i="1" s="1"/>
  <c r="T10" i="1"/>
  <c r="T11" i="1" s="1"/>
  <c r="T13" i="1"/>
  <c r="T12" i="1" s="1"/>
  <c r="AA13" i="1"/>
  <c r="AA12" i="1" s="1"/>
  <c r="AA10" i="1"/>
  <c r="AA11" i="1" s="1"/>
  <c r="S10" i="1"/>
  <c r="S11" i="1" s="1"/>
  <c r="S13" i="1"/>
  <c r="S12" i="1" s="1"/>
  <c r="AB13" i="1"/>
  <c r="AB12" i="1" s="1"/>
  <c r="X13" i="1"/>
  <c r="X12" i="1" s="1"/>
  <c r="AC13" i="1"/>
  <c r="AC12" i="1" s="1"/>
  <c r="W10" i="1"/>
  <c r="W11" i="1" s="1"/>
  <c r="AC11" i="1"/>
  <c r="W13" i="1"/>
  <c r="W12" i="1" s="1"/>
  <c r="Z10" i="1"/>
  <c r="Z11" i="1" s="1"/>
  <c r="AB11" i="1"/>
  <c r="X11" i="1"/>
  <c r="Z13" i="1"/>
  <c r="Z12" i="1" s="1"/>
  <c r="AD10" i="1" l="1"/>
  <c r="AD12" i="1"/>
  <c r="R21" i="1" s="1"/>
  <c r="T21" i="1" s="1"/>
  <c r="R23" i="1" s="1"/>
  <c r="S16" i="1"/>
  <c r="T16" i="1" s="1"/>
  <c r="R11" i="1"/>
  <c r="R27" i="1" l="1"/>
  <c r="AE11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Datos arrojados por arcGIS
</t>
        </r>
      </text>
    </comment>
    <comment ref="A2" authorId="0" shapeId="0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Datos arrojados por arcGIS
</t>
        </r>
      </text>
    </comment>
    <comment ref="A23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Dtaos proporcionados por arcGIS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Datos arrojados por ArcGIS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Datos proporcionados por arcGIS y cálculos realiazados según las fórmulas 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Datos proporcionados por ArcGIS y cálculos realizados por las formulas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Datos Arrojados por ArcGIS y calculados según las formulas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 xml:space="preserve">Autor:Información suministrada por la Unidad de Investigación Climática Temperature y Google Earth PRO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Información suministrada por la Unidad de Investigación Climática Temperature y Google Earth PRO
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Información suministrada por la Unidad de Investigación Climática Temperature y Google Earth PRO
</t>
        </r>
      </text>
    </comment>
    <comment ref="Q5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Información suministrada por la Unidad de Investigación Climática Temperature y Google Earth PRO
</t>
        </r>
      </text>
    </comment>
    <comment ref="B2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Información suministrada por la Unidad de Investigación Climática Temperature y Google Earth PRO
</t>
        </r>
      </text>
    </comment>
    <comment ref="B34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Información suministrada por la Unidad de Investigación Climática Temperature y Google Earth PRO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¿Cuál cultivo o plantación forestal tiene en el lote.?
Descrip. Abajo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47. ¿ En qué mes y año se sembró o plantó en este lote?
a. Mes
1 Enero
2 Febrero
3 Marzo
4 Abril
5 Mayo
6 Junio
7 Julio
8 Agosto
9 Septiembre
10 Octubre
11 Noviembre
12 Diciembre
99 No Sabe/No Recuerda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¿En qué año se sembró o plantó en este lote? 47. ¿ En qué mes y año se sembró o plantó en este lote?
b. Año
2013 Año 2013
2014 Año 2014
2015 Año 2015
9999 Sin Información</t>
        </r>
      </text>
    </comment>
  </commentList>
</comments>
</file>

<file path=xl/sharedStrings.xml><?xml version="1.0" encoding="utf-8"?>
<sst xmlns="http://schemas.openxmlformats.org/spreadsheetml/2006/main" count="988" uniqueCount="294">
  <si>
    <t>Etiquetas de columna</t>
  </si>
  <si>
    <t>Total general</t>
  </si>
  <si>
    <t>Etiquetas de fila</t>
  </si>
  <si>
    <t>Suma de TEMPERATURA</t>
  </si>
  <si>
    <t>T (°C)</t>
  </si>
  <si>
    <t>Suma de PRECIPITACION</t>
  </si>
  <si>
    <t>PP</t>
  </si>
  <si>
    <t>ETP</t>
  </si>
  <si>
    <t>DIAS DEL MES</t>
  </si>
  <si>
    <t>Δ Almacen</t>
  </si>
  <si>
    <t>Almacen</t>
  </si>
  <si>
    <t>ETR</t>
  </si>
  <si>
    <t>Deficit</t>
  </si>
  <si>
    <t>PP-ETP</t>
  </si>
  <si>
    <t>Almacen 0</t>
  </si>
  <si>
    <t>Almacen 100</t>
  </si>
  <si>
    <t>Exceso</t>
  </si>
  <si>
    <t>DATOS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</si>
  <si>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</si>
  <si>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</si>
  <si>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</si>
  <si>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</si>
  <si>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</si>
  <si>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</si>
  <si>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</si>
  <si>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</si>
  <si>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</si>
  <si>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</si>
  <si>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</si>
  <si>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</si>
  <si>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</si>
  <si>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OFERTA HÍDRICA DE LA CUENCA</t>
  </si>
  <si>
    <t>Precipitación anual</t>
  </si>
  <si>
    <t>Área de la cuenca</t>
  </si>
  <si>
    <t>Oferta hídrica Total/Año</t>
  </si>
  <si>
    <t>Valor</t>
  </si>
  <si>
    <t>Unidad</t>
  </si>
  <si>
    <t>Equivalencia</t>
  </si>
  <si>
    <t>mm</t>
  </si>
  <si>
    <t>m</t>
  </si>
  <si>
    <t>km2</t>
  </si>
  <si>
    <t>m2</t>
  </si>
  <si>
    <t>m3</t>
  </si>
  <si>
    <t>Total</t>
  </si>
  <si>
    <t>Oferta hídrica</t>
  </si>
  <si>
    <t>Indice</t>
  </si>
  <si>
    <t>OFERTA HÍDRICA NETA DE LA CUENCA</t>
  </si>
  <si>
    <t>Reducción por calidad del agua
(25%)</t>
  </si>
  <si>
    <t>Reducción por caudal ecológico (25%)</t>
  </si>
  <si>
    <t>REDUCCIÓN POR CAUDAL ECOLÓGICO</t>
  </si>
  <si>
    <t>MEDIAN</t>
  </si>
  <si>
    <t>MINORITY</t>
  </si>
  <si>
    <t>MAJORITY</t>
  </si>
  <si>
    <t>VARIETY</t>
  </si>
  <si>
    <t>SUM</t>
  </si>
  <si>
    <t>STD</t>
  </si>
  <si>
    <t>MEAN</t>
  </si>
  <si>
    <t>RANGE</t>
  </si>
  <si>
    <t>MAX</t>
  </si>
  <si>
    <t>MIN</t>
  </si>
  <si>
    <t>AREA</t>
  </si>
  <si>
    <t>COUNT</t>
  </si>
  <si>
    <t>VALUE</t>
  </si>
  <si>
    <t>Rowid</t>
  </si>
  <si>
    <t>Coeficiente de compacidad (Kc)</t>
  </si>
  <si>
    <t>Elevación mínima (msnm)</t>
  </si>
  <si>
    <t xml:space="preserve">Elevación máxima (msnm) </t>
  </si>
  <si>
    <t>Elevación promedio(msnm)</t>
  </si>
  <si>
    <t xml:space="preserve">Área total de la cuenca </t>
  </si>
  <si>
    <t>Porcentaje de área Acumulada (%)</t>
  </si>
  <si>
    <t>Porcentaje del área (%)</t>
  </si>
  <si>
    <t>Área acumulada (km^2)</t>
  </si>
  <si>
    <t>Área (km^2)</t>
  </si>
  <si>
    <t>Cota (msnm)</t>
  </si>
  <si>
    <t>Área (A)</t>
  </si>
  <si>
    <t>Perímetro (P)</t>
  </si>
  <si>
    <t>Km</t>
  </si>
  <si>
    <t>Datos de elevación</t>
  </si>
  <si>
    <t>Elevación promedio</t>
  </si>
  <si>
    <t xml:space="preserve">Elevación máxima </t>
  </si>
  <si>
    <t xml:space="preserve">Elevación mínima </t>
  </si>
  <si>
    <t>La Cedrona</t>
  </si>
  <si>
    <t>Valores obtenidos</t>
  </si>
  <si>
    <t>Parámetro morfométrico</t>
  </si>
  <si>
    <t>Generales</t>
  </si>
  <si>
    <t>Observación</t>
  </si>
  <si>
    <t>De acuerdo al tipo de área se clasifica con un tamaño pequeño.</t>
  </si>
  <si>
    <t>Se tomó desde el punto más alejado de la microcuenca hasta al cierre de la microcuenca y corresponde a la distancia entre estos dos puntos.</t>
  </si>
  <si>
    <t xml:space="preserve">Longitud de la cuenca (L) </t>
  </si>
  <si>
    <t>Estimación prolongando longitud del cauce principal hasta la divisoria.</t>
  </si>
  <si>
    <t>Sumatoria de la distancia en línea recta, entre la longitud del cauce principal y la proyección a la divisoria.</t>
  </si>
  <si>
    <t>Ancho promedio (Ap)</t>
  </si>
  <si>
    <t>Longitud Cauce principal (Lc)</t>
  </si>
  <si>
    <t>Proyeccion a la divisoria  (Pd)</t>
  </si>
  <si>
    <t>El ancho promedio de la microcuenca corresponde a:
Dónde:
Ap: Ancho promedio
A: Área de la cuenca
L: longitud de la cuenca</t>
  </si>
  <si>
    <t>El perímetro corresponde a la sumatoria de todos los lados de la superficie de la microcuenca.</t>
  </si>
  <si>
    <t>Factor de forma (Kf)</t>
  </si>
  <si>
    <t>-</t>
  </si>
  <si>
    <t>Es la relación entre el área y el cuadrado de la longitud de la cuenca.
Dónde:
Kf: Factor de forma
Ap: Ancho promedio
Lc:Longitud Cauce principal</t>
  </si>
  <si>
    <t>Se define como la razón entre el perímetro de la cuenca que es la misma longitud de divisoria y el perímetro de la circunferencia.
Dónde:
Kc: Coeficiente de compacidad
P: Perimetro
A: Área de la cuenca</t>
  </si>
  <si>
    <t>Índice de alargamiento (Ia)</t>
  </si>
  <si>
    <t>Relaciona la longitud del cauce, medida en el sentido principal y el ancho máximo.
Dónde:
Ia: Indice de alargamiento
L:Longitud de la cuenca
Ap: Ancho promedio</t>
  </si>
  <si>
    <t>Forma</t>
  </si>
  <si>
    <t>Relieve</t>
  </si>
  <si>
    <t>msnm</t>
  </si>
  <si>
    <t>Es uno de los parámetros más determinantes de la oferta hídrica y del movimiento del agua a lo largo de la cuenca.</t>
  </si>
  <si>
    <t>Km2</t>
  </si>
  <si>
    <t>POBLACIÓN</t>
  </si>
  <si>
    <t>CÓDIGO VEREDA</t>
  </si>
  <si>
    <t>NOMBRE VEREDA</t>
  </si>
  <si>
    <t>VIVIENDAS</t>
  </si>
  <si>
    <t>HOGARES</t>
  </si>
  <si>
    <t>PERSONAS</t>
  </si>
  <si>
    <t>PRODUCTORES RESIDENTES</t>
  </si>
  <si>
    <t>Mes</t>
  </si>
  <si>
    <t>LA CEDRONA</t>
  </si>
  <si>
    <t>ENERO</t>
  </si>
  <si>
    <t>FEBRERO</t>
  </si>
  <si>
    <t>MARZO</t>
  </si>
  <si>
    <t>ABRIL</t>
  </si>
  <si>
    <t>CULTIVOS LA CEDRONA</t>
  </si>
  <si>
    <t>MAYO</t>
  </si>
  <si>
    <t>COD_VEREDA</t>
  </si>
  <si>
    <t>P_S6P46</t>
  </si>
  <si>
    <t>P_S6P47A</t>
  </si>
  <si>
    <t>P_S6P47B</t>
  </si>
  <si>
    <t>P_S6P50</t>
  </si>
  <si>
    <t>KC</t>
  </si>
  <si>
    <t>JUNIO</t>
  </si>
  <si>
    <t>JULIO</t>
  </si>
  <si>
    <t>AGOSTO</t>
  </si>
  <si>
    <t>SEPTIEMBRE</t>
  </si>
  <si>
    <t>OCTUBRE</t>
  </si>
  <si>
    <t>NOVIEMBRE</t>
  </si>
  <si>
    <t>DICIEMBRE</t>
  </si>
  <si>
    <t>RAC</t>
  </si>
  <si>
    <t>MES</t>
  </si>
  <si>
    <t>HUELLA HÍDRICA</t>
  </si>
  <si>
    <t>ETO (mm/day)</t>
  </si>
  <si>
    <t>café castilla</t>
  </si>
  <si>
    <t>Cultivo 1 16100100110</t>
  </si>
  <si>
    <t>Cultivo 2 16100100107</t>
  </si>
  <si>
    <t>café variedad Colombia</t>
  </si>
  <si>
    <t>Total Área sembrada por ciclo (ha)</t>
  </si>
  <si>
    <t>AREA_SEMBRADA (Área sembrada por ciclo (ha))</t>
  </si>
  <si>
    <t>OFERTA HIDIRCA SUBCUENCA (M3)</t>
  </si>
  <si>
    <t>DOMÉSTICO</t>
  </si>
  <si>
    <t>Dotación bruta m3 /(hab*dia)</t>
  </si>
  <si>
    <t>Habitantes</t>
  </si>
  <si>
    <t>DEMANDA HÍDRICA  SUBCUENCA (M3)</t>
  </si>
  <si>
    <t>Demanda de Agua para Uso Doméstico (m3/año)</t>
  </si>
  <si>
    <t>INDICE DE ESCASEZ</t>
  </si>
  <si>
    <t>PROMEDIO</t>
  </si>
  <si>
    <t>Temp Min</t>
  </si>
  <si>
    <t>Temp Max</t>
  </si>
  <si>
    <t>Humedad</t>
  </si>
  <si>
    <t>Viento</t>
  </si>
  <si>
    <t>Insolación</t>
  </si>
  <si>
    <t>Rad</t>
  </si>
  <si>
    <t>ETo</t>
  </si>
  <si>
    <t>°C</t>
  </si>
  <si>
    <t>%</t>
  </si>
  <si>
    <t>km/día</t>
  </si>
  <si>
    <t>horas</t>
  </si>
  <si>
    <t>MJ/m²/día</t>
  </si>
  <si>
    <t>mm/día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</si>
  <si>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</si>
  <si>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</si>
  <si>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</si>
  <si>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</si>
  <si>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</si>
  <si>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</si>
  <si>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</si>
  <si>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</si>
  <si>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</si>
  <si>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</si>
  <si>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</si>
  <si>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</si>
  <si>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</si>
  <si>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PROMEDIO DEL RAC</t>
  </si>
  <si>
    <t xml:space="preserve">DEMANDA HÍDRICA  SUBCUENCA </t>
  </si>
  <si>
    <t>OFERTA HÍDRICA POR LAS HECTAREAS</t>
  </si>
  <si>
    <t>CORINTO</t>
  </si>
  <si>
    <t>REMOLINO</t>
  </si>
  <si>
    <t>Datos de elevación-Cedrona</t>
  </si>
  <si>
    <t>Datos de elevación-Corinto</t>
  </si>
  <si>
    <t>Datos de elevación-Remolino</t>
  </si>
  <si>
    <t>Corinto</t>
  </si>
  <si>
    <t xml:space="preserve">Remolino </t>
  </si>
  <si>
    <t>Q.Corinto</t>
  </si>
  <si>
    <t>Remolino</t>
  </si>
  <si>
    <t>Meses</t>
  </si>
  <si>
    <t>Años</t>
  </si>
  <si>
    <t>Suma de PRECIPITACIÓN</t>
  </si>
  <si>
    <t>Q.Remolino</t>
  </si>
  <si>
    <t>Q. La Cedrona</t>
  </si>
  <si>
    <t>Balance hídrico de la  Q.Remolino</t>
  </si>
  <si>
    <t>Balance hídrico de la Q.Corinto</t>
  </si>
  <si>
    <t>Balance hídrico de la Q.La Cedrona</t>
  </si>
  <si>
    <t>DIVIPOLA</t>
  </si>
  <si>
    <t>DEPARTAMENTO</t>
  </si>
  <si>
    <t>MUNICIPIO</t>
  </si>
  <si>
    <t>UP</t>
  </si>
  <si>
    <t>UPA</t>
  </si>
  <si>
    <t>UPNA</t>
  </si>
  <si>
    <t>05353</t>
  </si>
  <si>
    <t>Antioquia</t>
  </si>
  <si>
    <t>Hispania</t>
  </si>
  <si>
    <t>05353002</t>
  </si>
  <si>
    <t>EL LLANETE</t>
  </si>
  <si>
    <t>05353003</t>
  </si>
  <si>
    <t>EL SILENCIO</t>
  </si>
  <si>
    <t>05353005</t>
  </si>
  <si>
    <t>LA CUELGA</t>
  </si>
  <si>
    <t>Cultivo 1 112201001</t>
  </si>
  <si>
    <t>P_MUNIC</t>
  </si>
  <si>
    <t>UC_UO</t>
  </si>
  <si>
    <t>ENCUESTA</t>
  </si>
  <si>
    <t>P_S6P48</t>
  </si>
  <si>
    <t>AREA_SEMBRADA</t>
  </si>
  <si>
    <t>Cultivo 2 123201001</t>
  </si>
  <si>
    <t>Cultivo 3 123401001</t>
  </si>
  <si>
    <t>Cultivo 4 124201001</t>
  </si>
  <si>
    <t>Cultivo 5 131301001</t>
  </si>
  <si>
    <t>Cultivo 6 159201001</t>
  </si>
  <si>
    <t>Cultivo 7 16100100107</t>
  </si>
  <si>
    <t>Cultivo 8 16100100110</t>
  </si>
  <si>
    <t xml:space="preserve">Maíz Blanco </t>
  </si>
  <si>
    <t xml:space="preserve">Pepino </t>
  </si>
  <si>
    <t xml:space="preserve">Tomate </t>
  </si>
  <si>
    <t xml:space="preserve">Arveja verde </t>
  </si>
  <si>
    <t>Platano</t>
  </si>
  <si>
    <t xml:space="preserve">Yuca </t>
  </si>
  <si>
    <t>Café variedad Colombia</t>
  </si>
  <si>
    <t>Café castilla</t>
  </si>
  <si>
    <t>ETO</t>
  </si>
  <si>
    <t>Tem Min (°C)</t>
  </si>
  <si>
    <t>Tem Max(°C)</t>
  </si>
  <si>
    <t>humedad %</t>
  </si>
  <si>
    <t>viento (Km/dia)</t>
  </si>
  <si>
    <t>insolación horas</t>
  </si>
  <si>
    <t>57.6</t>
  </si>
  <si>
    <t>11.8</t>
  </si>
  <si>
    <t>55.2</t>
  </si>
  <si>
    <t>11.9</t>
  </si>
  <si>
    <t>12.1</t>
  </si>
  <si>
    <t>12.3</t>
  </si>
  <si>
    <t>52.8</t>
  </si>
  <si>
    <t>12.4</t>
  </si>
  <si>
    <t>12.5</t>
  </si>
  <si>
    <t>67.2</t>
  </si>
  <si>
    <t>64.8</t>
  </si>
  <si>
    <t>Cultivo 1 (m3/año)</t>
  </si>
  <si>
    <t>Cultivo 2(m3/año)</t>
  </si>
  <si>
    <t>Cultivo 3 (m3/año)</t>
  </si>
  <si>
    <t>Cultivo 4 (m3/año)</t>
  </si>
  <si>
    <t>Cultivo 5 (m3/año)</t>
  </si>
  <si>
    <t>Cultivo 6 (m3/año)</t>
  </si>
  <si>
    <t>Cultivo 7 (m3/año)</t>
  </si>
  <si>
    <t>Cultivo 8 (m3/año)</t>
  </si>
  <si>
    <t>Cultivo 7 131301001-Cultivo 8 16100100110</t>
  </si>
  <si>
    <t>CULTIVO 1-8</t>
  </si>
  <si>
    <t>RAC PROMEDIO</t>
  </si>
  <si>
    <t>POBLACION</t>
  </si>
  <si>
    <t>05101</t>
  </si>
  <si>
    <t>Ciudad Bolívar</t>
  </si>
  <si>
    <t>05101001</t>
  </si>
  <si>
    <t>AMARANTO</t>
  </si>
  <si>
    <t>05101009</t>
  </si>
  <si>
    <t>LA HONDURA</t>
  </si>
  <si>
    <t>05101016</t>
  </si>
  <si>
    <t>Cultivo 1 159201001</t>
  </si>
  <si>
    <t>P_S6P45B</t>
  </si>
  <si>
    <t>P_S6P45A</t>
  </si>
  <si>
    <t>Cultivo 2 191999056</t>
  </si>
  <si>
    <t>Cultivo 3-7</t>
  </si>
  <si>
    <t>NA</t>
  </si>
  <si>
    <t>Cultivo 3 16100100101</t>
  </si>
  <si>
    <t>Cultivo 4 16100100105</t>
  </si>
  <si>
    <t>Cultivo 5 16100100107</t>
  </si>
  <si>
    <t>Cultivo 6 16100100110</t>
  </si>
  <si>
    <t>Cultivo 7 16100600000</t>
  </si>
  <si>
    <t>TOTAL CAFÉ</t>
  </si>
  <si>
    <t>Fríjol</t>
  </si>
  <si>
    <t>Cafe Tipica - Pajarito- Nacional- Arabigo</t>
  </si>
  <si>
    <t>café caturra</t>
  </si>
  <si>
    <t>café catimor</t>
  </si>
  <si>
    <t>Eto</t>
  </si>
  <si>
    <t>CULTIVO 1-7</t>
  </si>
  <si>
    <t>62.4</t>
  </si>
  <si>
    <t>69.6</t>
  </si>
  <si>
    <t>79.2</t>
  </si>
  <si>
    <t>76.8</t>
  </si>
  <si>
    <t>OFERTA HÍDRICA SUBCUENCA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</si>
</sst>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0"/>
    <numFmt numFmtId="165" formatCode="0.0000"/>
    <numFmt numFmtId="166" formatCode="0.000"/>
    <numFmt numFmtId="167" formatCode="#,##0.000"/>
    <numFmt numFmtId="168" formatCode="#,##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charset val="1"/>
    </font>
    <font>
      <b/>
      <sz val="10"/>
      <name val="Arial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2" fontId="0" fillId="2" borderId="0" xfId="0" applyNumberFormat="1" applyFill="1"/>
    <xf numFmtId="2" fontId="0" fillId="2" borderId="1" xfId="0" applyNumberFormat="1" applyFill="1" applyBorder="1"/>
    <xf numFmtId="2" fontId="0" fillId="0" borderId="1" xfId="0" applyNumberFormat="1" applyBorder="1"/>
    <xf numFmtId="2" fontId="0" fillId="3" borderId="1" xfId="0" applyNumberFormat="1" applyFill="1" applyBorder="1"/>
    <xf numFmtId="0" fontId="0" fillId="0" borderId="1" xfId="0" applyBorder="1" applyAlignment="1">
      <alignment horizontal="left"/>
    </xf>
    <xf numFmtId="0" fontId="0" fillId="3" borderId="0" xfId="0" applyFill="1" applyAlignment="1"/>
    <xf numFmtId="0" fontId="0" fillId="0" borderId="1" xfId="0" applyFill="1" applyBorder="1" applyAlignment="1">
      <alignment horizontal="left"/>
    </xf>
    <xf numFmtId="0" fontId="0" fillId="3" borderId="2" xfId="0" applyFill="1" applyBorder="1" applyAlignment="1"/>
    <xf numFmtId="0" fontId="2" fillId="0" borderId="0" xfId="1"/>
    <xf numFmtId="1" fontId="2" fillId="3" borderId="5" xfId="1" applyNumberFormat="1" applyFill="1" applyBorder="1" applyAlignment="1">
      <alignment horizontal="center" vertical="center"/>
    </xf>
    <xf numFmtId="1" fontId="2" fillId="3" borderId="6" xfId="1" applyNumberFormat="1" applyFill="1" applyBorder="1" applyAlignment="1">
      <alignment horizontal="center" vertical="center"/>
    </xf>
    <xf numFmtId="1" fontId="2" fillId="3" borderId="9" xfId="1" applyNumberFormat="1" applyFill="1" applyBorder="1" applyAlignment="1">
      <alignment horizontal="center" vertical="center"/>
    </xf>
    <xf numFmtId="0" fontId="1" fillId="0" borderId="0" xfId="1" applyFont="1"/>
    <xf numFmtId="0" fontId="3" fillId="6" borderId="1" xfId="1" applyFont="1" applyFill="1" applyBorder="1" applyAlignment="1" applyProtection="1">
      <alignment horizontal="center"/>
    </xf>
    <xf numFmtId="0" fontId="1" fillId="6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wrapText="1"/>
    </xf>
    <xf numFmtId="164" fontId="1" fillId="6" borderId="13" xfId="1" applyNumberFormat="1" applyFont="1" applyFill="1" applyBorder="1"/>
    <xf numFmtId="0" fontId="1" fillId="7" borderId="10" xfId="1" applyFont="1" applyFill="1" applyBorder="1" applyAlignment="1">
      <alignment horizontal="center" vertical="center" wrapText="1"/>
    </xf>
    <xf numFmtId="0" fontId="1" fillId="7" borderId="12" xfId="1" applyFont="1" applyFill="1" applyBorder="1" applyAlignment="1">
      <alignment horizontal="center" vertical="center" wrapText="1"/>
    </xf>
    <xf numFmtId="0" fontId="1" fillId="7" borderId="11" xfId="1" applyFont="1" applyFill="1" applyBorder="1" applyAlignment="1">
      <alignment horizontal="center" vertical="center" wrapText="1"/>
    </xf>
    <xf numFmtId="2" fontId="0" fillId="5" borderId="1" xfId="0" applyNumberFormat="1" applyFill="1" applyBorder="1"/>
    <xf numFmtId="0" fontId="6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/>
    <xf numFmtId="0" fontId="0" fillId="0" borderId="0" xfId="0" applyBorder="1" applyAlignme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0" fillId="9" borderId="1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2" fontId="0" fillId="9" borderId="7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20" xfId="0" applyBorder="1" applyAlignment="1"/>
    <xf numFmtId="3" fontId="0" fillId="0" borderId="0" xfId="0" applyNumberFormat="1" applyBorder="1" applyAlignment="1">
      <alignment horizontal="center"/>
    </xf>
    <xf numFmtId="2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" fillId="0" borderId="0" xfId="1" applyNumberFormat="1" applyFont="1" applyFill="1" applyBorder="1" applyAlignment="1" applyProtection="1">
      <alignment horizontal="center"/>
    </xf>
    <xf numFmtId="166" fontId="2" fillId="0" borderId="1" xfId="1" applyNumberFormat="1" applyBorder="1" applyAlignment="1">
      <alignment horizontal="center"/>
    </xf>
    <xf numFmtId="166" fontId="2" fillId="0" borderId="1" xfId="1" applyNumberFormat="1" applyFill="1" applyBorder="1" applyAlignment="1">
      <alignment horizontal="center"/>
    </xf>
    <xf numFmtId="1" fontId="2" fillId="0" borderId="1" xfId="1" applyNumberFormat="1" applyFont="1" applyFill="1" applyBorder="1" applyAlignment="1" applyProtection="1">
      <alignment horizontal="center"/>
    </xf>
    <xf numFmtId="0" fontId="2" fillId="0" borderId="1" xfId="1" applyBorder="1" applyAlignment="1">
      <alignment horizontal="center"/>
    </xf>
    <xf numFmtId="0" fontId="1" fillId="4" borderId="14" xfId="1" applyFont="1" applyFill="1" applyBorder="1" applyAlignment="1">
      <alignment horizontal="center"/>
    </xf>
    <xf numFmtId="0" fontId="1" fillId="4" borderId="8" xfId="1" applyFont="1" applyFill="1" applyBorder="1" applyAlignment="1">
      <alignment horizontal="center"/>
    </xf>
    <xf numFmtId="0" fontId="1" fillId="4" borderId="7" xfId="1" applyFont="1" applyFill="1" applyBorder="1" applyAlignment="1">
      <alignment horizontal="center"/>
    </xf>
    <xf numFmtId="0" fontId="2" fillId="0" borderId="18" xfId="1" applyBorder="1" applyAlignment="1">
      <alignment horizontal="center"/>
    </xf>
    <xf numFmtId="0" fontId="1" fillId="6" borderId="14" xfId="1" applyFont="1" applyFill="1" applyBorder="1" applyAlignment="1">
      <alignment horizontal="center"/>
    </xf>
    <xf numFmtId="0" fontId="1" fillId="6" borderId="8" xfId="1" applyFont="1" applyFill="1" applyBorder="1" applyAlignment="1">
      <alignment horizontal="center"/>
    </xf>
    <xf numFmtId="0" fontId="1" fillId="6" borderId="7" xfId="1" applyFont="1" applyFill="1" applyBorder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4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7" fillId="8" borderId="14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10" borderId="14" xfId="1" applyFont="1" applyFill="1" applyBorder="1" applyAlignment="1">
      <alignment horizontal="center"/>
    </xf>
    <xf numFmtId="0" fontId="1" fillId="10" borderId="8" xfId="1" applyFont="1" applyFill="1" applyBorder="1" applyAlignment="1">
      <alignment horizontal="center"/>
    </xf>
    <xf numFmtId="0" fontId="1" fillId="10" borderId="7" xfId="1" applyFont="1" applyFill="1" applyBorder="1" applyAlignment="1">
      <alignment horizontal="center"/>
    </xf>
    <xf numFmtId="0" fontId="17" fillId="11" borderId="1" xfId="1" applyFont="1" applyFill="1" applyBorder="1" applyAlignment="1" applyProtection="1">
      <alignment horizontal="center"/>
    </xf>
    <xf numFmtId="0" fontId="1" fillId="11" borderId="1" xfId="1" applyFont="1" applyFill="1" applyBorder="1" applyAlignment="1">
      <alignment horizontal="center" vertical="center"/>
    </xf>
    <xf numFmtId="0" fontId="1" fillId="11" borderId="1" xfId="1" applyFont="1" applyFill="1" applyBorder="1" applyAlignment="1">
      <alignment horizontal="center" vertical="center" wrapText="1"/>
    </xf>
    <xf numFmtId="0" fontId="1" fillId="11" borderId="1" xfId="1" applyFont="1" applyFill="1" applyBorder="1" applyAlignment="1">
      <alignment horizontal="center" wrapText="1"/>
    </xf>
    <xf numFmtId="1" fontId="16" fillId="0" borderId="1" xfId="1" applyNumberFormat="1" applyFont="1" applyFill="1" applyBorder="1" applyAlignment="1" applyProtection="1"/>
    <xf numFmtId="166" fontId="16" fillId="0" borderId="0" xfId="1" applyNumberFormat="1" applyFont="1" applyFill="1" applyBorder="1" applyAlignment="1" applyProtection="1">
      <alignment horizontal="center"/>
    </xf>
    <xf numFmtId="0" fontId="1" fillId="11" borderId="3" xfId="1" applyFont="1" applyFill="1" applyBorder="1" applyAlignment="1">
      <alignment horizontal="center"/>
    </xf>
    <xf numFmtId="0" fontId="1" fillId="11" borderId="4" xfId="1" applyFont="1" applyFill="1" applyBorder="1" applyAlignment="1">
      <alignment horizontal="center"/>
    </xf>
    <xf numFmtId="0" fontId="1" fillId="11" borderId="4" xfId="1" applyFont="1" applyFill="1" applyBorder="1" applyAlignment="1">
      <alignment horizontal="center"/>
    </xf>
    <xf numFmtId="166" fontId="1" fillId="11" borderId="13" xfId="1" applyNumberFormat="1" applyFont="1" applyFill="1" applyBorder="1" applyAlignment="1">
      <alignment horizontal="center"/>
    </xf>
    <xf numFmtId="0" fontId="1" fillId="10" borderId="10" xfId="1" applyFont="1" applyFill="1" applyBorder="1" applyAlignment="1">
      <alignment horizontal="center" vertical="center" wrapText="1"/>
    </xf>
    <xf numFmtId="0" fontId="1" fillId="10" borderId="12" xfId="1" applyFont="1" applyFill="1" applyBorder="1" applyAlignment="1">
      <alignment horizontal="center" vertical="center" wrapText="1"/>
    </xf>
    <xf numFmtId="0" fontId="1" fillId="10" borderId="11" xfId="1" applyFont="1" applyFill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center"/>
    </xf>
    <xf numFmtId="0" fontId="3" fillId="12" borderId="1" xfId="1" applyFont="1" applyFill="1" applyBorder="1" applyAlignment="1" applyProtection="1">
      <alignment horizontal="center"/>
    </xf>
    <xf numFmtId="1" fontId="2" fillId="0" borderId="1" xfId="1" applyNumberFormat="1" applyFont="1" applyFill="1" applyBorder="1" applyAlignment="1" applyProtection="1"/>
    <xf numFmtId="0" fontId="2" fillId="0" borderId="1" xfId="1" applyFont="1" applyFill="1" applyBorder="1" applyAlignment="1" applyProtection="1"/>
    <xf numFmtId="0" fontId="17" fillId="10" borderId="1" xfId="1" applyFont="1" applyFill="1" applyBorder="1" applyAlignment="1">
      <alignment horizontal="center"/>
    </xf>
    <xf numFmtId="0" fontId="17" fillId="10" borderId="1" xfId="1" applyFont="1" applyFill="1" applyBorder="1" applyAlignment="1" applyProtection="1">
      <alignment horizontal="center"/>
    </xf>
    <xf numFmtId="0" fontId="16" fillId="0" borderId="1" xfId="1" applyFont="1" applyFill="1" applyBorder="1" applyAlignment="1" applyProtection="1"/>
    <xf numFmtId="0" fontId="17" fillId="14" borderId="1" xfId="1" applyFont="1" applyFill="1" applyBorder="1" applyAlignment="1">
      <alignment horizontal="center"/>
    </xf>
    <xf numFmtId="0" fontId="17" fillId="14" borderId="1" xfId="1" applyFont="1" applyFill="1" applyBorder="1" applyAlignment="1" applyProtection="1">
      <alignment horizontal="center"/>
    </xf>
    <xf numFmtId="0" fontId="1" fillId="16" borderId="14" xfId="1" applyFont="1" applyFill="1" applyBorder="1" applyAlignment="1">
      <alignment horizontal="center"/>
    </xf>
    <xf numFmtId="0" fontId="1" fillId="16" borderId="8" xfId="1" applyFont="1" applyFill="1" applyBorder="1" applyAlignment="1">
      <alignment horizontal="center"/>
    </xf>
    <xf numFmtId="0" fontId="1" fillId="16" borderId="7" xfId="1" applyFont="1" applyFill="1" applyBorder="1" applyAlignment="1">
      <alignment horizontal="center"/>
    </xf>
    <xf numFmtId="0" fontId="1" fillId="14" borderId="1" xfId="1" applyFont="1" applyFill="1" applyBorder="1" applyAlignment="1">
      <alignment horizontal="center" vertical="center"/>
    </xf>
    <xf numFmtId="0" fontId="1" fillId="14" borderId="1" xfId="1" applyFont="1" applyFill="1" applyBorder="1" applyAlignment="1">
      <alignment horizontal="center" vertical="center" wrapText="1"/>
    </xf>
    <xf numFmtId="0" fontId="1" fillId="14" borderId="1" xfId="1" applyFont="1" applyFill="1" applyBorder="1" applyAlignment="1">
      <alignment horizontal="center" wrapText="1"/>
    </xf>
    <xf numFmtId="0" fontId="1" fillId="14" borderId="3" xfId="1" applyFont="1" applyFill="1" applyBorder="1" applyAlignment="1">
      <alignment horizontal="center"/>
    </xf>
    <xf numFmtId="0" fontId="1" fillId="14" borderId="4" xfId="1" applyFont="1" applyFill="1" applyBorder="1" applyAlignment="1">
      <alignment horizontal="center"/>
    </xf>
    <xf numFmtId="0" fontId="1" fillId="14" borderId="4" xfId="1" applyFont="1" applyFill="1" applyBorder="1" applyAlignment="1">
      <alignment horizontal="center"/>
    </xf>
    <xf numFmtId="166" fontId="1" fillId="14" borderId="13" xfId="1" applyNumberFormat="1" applyFont="1" applyFill="1" applyBorder="1" applyAlignment="1">
      <alignment horizontal="center"/>
    </xf>
    <xf numFmtId="0" fontId="1" fillId="14" borderId="10" xfId="1" applyFont="1" applyFill="1" applyBorder="1" applyAlignment="1">
      <alignment horizontal="center" vertical="center" wrapText="1"/>
    </xf>
    <xf numFmtId="0" fontId="1" fillId="14" borderId="12" xfId="1" applyFont="1" applyFill="1" applyBorder="1" applyAlignment="1">
      <alignment horizontal="center" vertical="center" wrapText="1"/>
    </xf>
    <xf numFmtId="0" fontId="1" fillId="14" borderId="1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" fillId="3" borderId="0" xfId="1" applyFill="1"/>
    <xf numFmtId="0" fontId="18" fillId="10" borderId="1" xfId="1" applyFont="1" applyFill="1" applyBorder="1" applyAlignment="1">
      <alignment horizontal="center"/>
    </xf>
    <xf numFmtId="0" fontId="2" fillId="3" borderId="0" xfId="1" applyFill="1" applyBorder="1" applyAlignment="1"/>
    <xf numFmtId="0" fontId="8" fillId="0" borderId="1" xfId="0" applyFont="1" applyBorder="1" applyAlignment="1">
      <alignment horizontal="left" vertical="center" wrapText="1"/>
    </xf>
    <xf numFmtId="0" fontId="19" fillId="17" borderId="1" xfId="0" applyFont="1" applyFill="1" applyBorder="1" applyAlignment="1">
      <alignment horizontal="center" vertical="center"/>
    </xf>
    <xf numFmtId="0" fontId="18" fillId="14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4" borderId="0" xfId="0" applyFill="1"/>
    <xf numFmtId="2" fontId="0" fillId="0" borderId="13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6" fillId="14" borderId="23" xfId="0" applyFont="1" applyFill="1" applyBorder="1" applyAlignment="1">
      <alignment horizontal="center"/>
    </xf>
    <xf numFmtId="2" fontId="0" fillId="0" borderId="1" xfId="0" applyNumberFormat="1" applyFill="1" applyBorder="1"/>
    <xf numFmtId="0" fontId="0" fillId="0" borderId="17" xfId="0" applyFill="1" applyBorder="1"/>
    <xf numFmtId="0" fontId="0" fillId="0" borderId="0" xfId="0" applyFill="1" applyAlignment="1"/>
    <xf numFmtId="0" fontId="0" fillId="0" borderId="2" xfId="0" applyBorder="1"/>
    <xf numFmtId="0" fontId="0" fillId="0" borderId="21" xfId="0" applyBorder="1"/>
    <xf numFmtId="0" fontId="0" fillId="0" borderId="3" xfId="0" applyBorder="1"/>
    <xf numFmtId="0" fontId="0" fillId="0" borderId="15" xfId="0" applyBorder="1"/>
    <xf numFmtId="0" fontId="0" fillId="0" borderId="4" xfId="0" applyBorder="1"/>
    <xf numFmtId="0" fontId="0" fillId="10" borderId="0" xfId="0" applyFill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2" fontId="0" fillId="13" borderId="1" xfId="0" applyNumberFormat="1" applyFill="1" applyBorder="1" applyAlignment="1">
      <alignment horizontal="center"/>
    </xf>
    <xf numFmtId="2" fontId="0" fillId="13" borderId="0" xfId="0" applyNumberFormat="1" applyFill="1"/>
    <xf numFmtId="2" fontId="0" fillId="5" borderId="0" xfId="0" applyNumberFormat="1" applyFill="1"/>
    <xf numFmtId="2" fontId="0" fillId="14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14" borderId="0" xfId="0" pivotButton="1" applyFill="1"/>
    <xf numFmtId="2" fontId="0" fillId="14" borderId="0" xfId="0" applyNumberFormat="1" applyFill="1"/>
    <xf numFmtId="0" fontId="0" fillId="5" borderId="1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6" fillId="0" borderId="1" xfId="2" applyFont="1" applyBorder="1"/>
    <xf numFmtId="165" fontId="0" fillId="0" borderId="1" xfId="0" applyNumberFormat="1" applyBorder="1"/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4" xfId="0" applyBorder="1"/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1" fillId="0" borderId="0" xfId="3" applyAlignment="1">
      <alignment horizontal="center"/>
    </xf>
    <xf numFmtId="0" fontId="0" fillId="0" borderId="1" xfId="0" applyFill="1" applyBorder="1" applyAlignment="1">
      <alignment horizontal="center" vertical="center"/>
    </xf>
    <xf numFmtId="167" fontId="0" fillId="0" borderId="14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2" fontId="0" fillId="18" borderId="1" xfId="0" applyNumberFormat="1" applyFill="1" applyBorder="1" applyAlignment="1">
      <alignment horizontal="center"/>
    </xf>
    <xf numFmtId="0" fontId="0" fillId="18" borderId="22" xfId="0" applyFill="1" applyBorder="1" applyAlignment="1">
      <alignment horizontal="center" vertical="center"/>
    </xf>
    <xf numFmtId="2" fontId="0" fillId="18" borderId="22" xfId="0" applyNumberFormat="1" applyFill="1" applyBorder="1" applyAlignment="1">
      <alignment horizontal="center"/>
    </xf>
    <xf numFmtId="0" fontId="0" fillId="18" borderId="14" xfId="0" applyFill="1" applyBorder="1" applyAlignment="1">
      <alignment horizontal="center" vertical="center"/>
    </xf>
    <xf numFmtId="0" fontId="0" fillId="18" borderId="8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top" wrapText="1"/>
    </xf>
    <xf numFmtId="0" fontId="0" fillId="0" borderId="21" xfId="0" applyBorder="1" applyAlignment="1"/>
    <xf numFmtId="0" fontId="0" fillId="0" borderId="21" xfId="0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10" borderId="14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68" fontId="0" fillId="0" borderId="1" xfId="0" applyNumberFormat="1" applyBorder="1"/>
    <xf numFmtId="168" fontId="0" fillId="0" borderId="0" xfId="0" applyNumberFormat="1"/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7" fontId="0" fillId="0" borderId="14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2" fontId="0" fillId="15" borderId="1" xfId="0" applyNumberFormat="1" applyFill="1" applyBorder="1" applyAlignment="1">
      <alignment horizontal="center"/>
    </xf>
    <xf numFmtId="0" fontId="0" fillId="15" borderId="14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15" borderId="7" xfId="0" applyFill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8" xfId="0" applyFill="1" applyBorder="1" applyAlignment="1"/>
    <xf numFmtId="0" fontId="0" fillId="0" borderId="15" xfId="0" applyFill="1" applyBorder="1"/>
    <xf numFmtId="0" fontId="0" fillId="12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wrapText="1"/>
    </xf>
    <xf numFmtId="0" fontId="0" fillId="14" borderId="1" xfId="0" applyFill="1" applyBorder="1" applyAlignment="1">
      <alignment horizontal="center" vertical="top" wrapText="1"/>
    </xf>
    <xf numFmtId="0" fontId="0" fillId="14" borderId="1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12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0" i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Curva</a:t>
            </a:r>
            <a:r>
              <a:rPr lang="es-CO" sz="1200" b="0" i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hipsométrica La Cedrona</a:t>
            </a:r>
            <a:endParaRPr lang="es-CO" sz="1200" b="0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3796535396692802"/>
          <c:y val="7.7872048939618979E-2"/>
          <c:w val="0.79606233595800524"/>
          <c:h val="0.73846385480884669"/>
        </c:manualLayout>
      </c:layout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'CurvaHipsométrica-Alturas'!$G$3:$G$12</c:f>
              <c:numCache>
                <c:formatCode>0.000</c:formatCode>
                <c:ptCount val="10"/>
                <c:pt idx="0">
                  <c:v>3.479983024473051</c:v>
                </c:pt>
                <c:pt idx="1">
                  <c:v>9.1667845522704745</c:v>
                </c:pt>
                <c:pt idx="2">
                  <c:v>15.207242891498087</c:v>
                </c:pt>
                <c:pt idx="3">
                  <c:v>25.265242608572635</c:v>
                </c:pt>
                <c:pt idx="4">
                  <c:v>38.591031263262124</c:v>
                </c:pt>
                <c:pt idx="5">
                  <c:v>57.532890083463002</c:v>
                </c:pt>
                <c:pt idx="6">
                  <c:v>75.399632196916102</c:v>
                </c:pt>
                <c:pt idx="7">
                  <c:v>93.959541660772373</c:v>
                </c:pt>
                <c:pt idx="8">
                  <c:v>98.613665299193656</c:v>
                </c:pt>
                <c:pt idx="9" formatCode="General">
                  <c:v>100</c:v>
                </c:pt>
              </c:numCache>
            </c:numRef>
          </c:xVal>
          <c:yVal>
            <c:numRef>
              <c:f>'CurvaHipsométrica-Alturas'!$C$3:$C$12</c:f>
              <c:numCache>
                <c:formatCode>0</c:formatCode>
                <c:ptCount val="10"/>
                <c:pt idx="0">
                  <c:v>1841.5</c:v>
                </c:pt>
                <c:pt idx="1">
                  <c:v>1783.5</c:v>
                </c:pt>
                <c:pt idx="2">
                  <c:v>1725.5</c:v>
                </c:pt>
                <c:pt idx="3">
                  <c:v>1668</c:v>
                </c:pt>
                <c:pt idx="4">
                  <c:v>1610.5</c:v>
                </c:pt>
                <c:pt idx="5">
                  <c:v>1552.5</c:v>
                </c:pt>
                <c:pt idx="6">
                  <c:v>1495</c:v>
                </c:pt>
                <c:pt idx="7">
                  <c:v>1437.5</c:v>
                </c:pt>
                <c:pt idx="8">
                  <c:v>1379.5</c:v>
                </c:pt>
                <c:pt idx="9">
                  <c:v>1321.5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931-46F7-B3CF-67600BF22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50832064"/>
        <c:axId val="-350844032"/>
      </c:scatterChart>
      <c:valAx>
        <c:axId val="-350832064"/>
        <c:scaling>
          <c:orientation val="minMax"/>
          <c:max val="10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DE ÁREA ACUMULADA (%)</a:t>
                </a:r>
              </a:p>
            </c:rich>
          </c:tx>
          <c:layout>
            <c:manualLayout>
              <c:xMode val="edge"/>
              <c:yMode val="edge"/>
              <c:x val="0.35114697956402691"/>
              <c:y val="0.9031516409286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0844032"/>
        <c:crosses val="autoZero"/>
        <c:crossBetween val="midCat"/>
        <c:majorUnit val="10"/>
      </c:valAx>
      <c:valAx>
        <c:axId val="-35084403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COTa (MSNM)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083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0" i="1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Curva hipsométrica Corinto </a:t>
            </a:r>
            <a:endParaRPr lang="es-CO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'[1]CurvaHipsométrica-Alturas'!$G$3:$G$12</c:f>
              <c:numCache>
                <c:formatCode>General</c:formatCode>
                <c:ptCount val="10"/>
                <c:pt idx="0">
                  <c:v>3.7765041731133819</c:v>
                </c:pt>
                <c:pt idx="1">
                  <c:v>12.896336812743796</c:v>
                </c:pt>
                <c:pt idx="2">
                  <c:v>21.196800976268825</c:v>
                </c:pt>
                <c:pt idx="3">
                  <c:v>29.211793676044373</c:v>
                </c:pt>
                <c:pt idx="4">
                  <c:v>37.808625160713902</c:v>
                </c:pt>
                <c:pt idx="5">
                  <c:v>46.961145372529373</c:v>
                </c:pt>
                <c:pt idx="6">
                  <c:v>57.682669049227492</c:v>
                </c:pt>
                <c:pt idx="7">
                  <c:v>74.555993811153002</c:v>
                </c:pt>
                <c:pt idx="8">
                  <c:v>94.246987295430273</c:v>
                </c:pt>
                <c:pt idx="9">
                  <c:v>100</c:v>
                </c:pt>
              </c:numCache>
            </c:numRef>
          </c:xVal>
          <c:yVal>
            <c:numRef>
              <c:f>'[1]CurvaHipsométrica-Alturas'!$C$3:$C$12</c:f>
              <c:numCache>
                <c:formatCode>General</c:formatCode>
                <c:ptCount val="10"/>
                <c:pt idx="0">
                  <c:v>1860</c:v>
                </c:pt>
                <c:pt idx="1">
                  <c:v>1759.5</c:v>
                </c:pt>
                <c:pt idx="2">
                  <c:v>1659.5</c:v>
                </c:pt>
                <c:pt idx="3">
                  <c:v>1559.5</c:v>
                </c:pt>
                <c:pt idx="4">
                  <c:v>1459.5</c:v>
                </c:pt>
                <c:pt idx="5">
                  <c:v>1359</c:v>
                </c:pt>
                <c:pt idx="6">
                  <c:v>1258.5</c:v>
                </c:pt>
                <c:pt idx="7">
                  <c:v>1158.5</c:v>
                </c:pt>
                <c:pt idx="8">
                  <c:v>1058.5</c:v>
                </c:pt>
                <c:pt idx="9">
                  <c:v>958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931-46F7-B3CF-67600BF22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0721776"/>
        <c:axId val="-250720688"/>
      </c:scatterChart>
      <c:valAx>
        <c:axId val="-250721776"/>
        <c:scaling>
          <c:orientation val="minMax"/>
          <c:max val="1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DE ÁREA ACUMULADA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50720688"/>
        <c:crosses val="autoZero"/>
        <c:crossBetween val="midCat"/>
        <c:majorUnit val="10"/>
      </c:valAx>
      <c:valAx>
        <c:axId val="-250720688"/>
        <c:scaling>
          <c:orientation val="minMax"/>
          <c:max val="2100"/>
          <c:min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COTa (MSNM)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50721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0" i="1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Curva hipsométrica Remolino</a:t>
            </a:r>
            <a:endParaRPr lang="es-CO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'[2]CurvaHipsométrica-Alturas'!$G$3:$G$12</c:f>
              <c:numCache>
                <c:formatCode>General</c:formatCode>
                <c:ptCount val="10"/>
                <c:pt idx="0">
                  <c:v>0.9598779404121186</c:v>
                </c:pt>
                <c:pt idx="1">
                  <c:v>3.6877755981422795</c:v>
                </c:pt>
                <c:pt idx="2">
                  <c:v>8.2574652515802356</c:v>
                </c:pt>
                <c:pt idx="3">
                  <c:v>15.954931844474622</c:v>
                </c:pt>
                <c:pt idx="4">
                  <c:v>29.049511258655663</c:v>
                </c:pt>
                <c:pt idx="5">
                  <c:v>47.259527522089762</c:v>
                </c:pt>
                <c:pt idx="6">
                  <c:v>68.466542595107541</c:v>
                </c:pt>
                <c:pt idx="7">
                  <c:v>86.000033532853791</c:v>
                </c:pt>
                <c:pt idx="8">
                  <c:v>97.710544405881635</c:v>
                </c:pt>
                <c:pt idx="9">
                  <c:v>99.999999999999972</c:v>
                </c:pt>
              </c:numCache>
            </c:numRef>
          </c:xVal>
          <c:yVal>
            <c:numRef>
              <c:f>'[2]CurvaHipsométrica-Alturas'!$C$3:$C$12</c:f>
              <c:numCache>
                <c:formatCode>General</c:formatCode>
                <c:ptCount val="10"/>
                <c:pt idx="0">
                  <c:v>2081.5</c:v>
                </c:pt>
                <c:pt idx="1">
                  <c:v>1936</c:v>
                </c:pt>
                <c:pt idx="2">
                  <c:v>1791</c:v>
                </c:pt>
                <c:pt idx="3">
                  <c:v>1646</c:v>
                </c:pt>
                <c:pt idx="4">
                  <c:v>1501</c:v>
                </c:pt>
                <c:pt idx="5">
                  <c:v>1356</c:v>
                </c:pt>
                <c:pt idx="6">
                  <c:v>1211</c:v>
                </c:pt>
                <c:pt idx="7">
                  <c:v>1066</c:v>
                </c:pt>
                <c:pt idx="8">
                  <c:v>921</c:v>
                </c:pt>
                <c:pt idx="9">
                  <c:v>775.5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1931-46F7-B3CF-67600BF22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50723952"/>
        <c:axId val="-255452800"/>
      </c:scatterChart>
      <c:valAx>
        <c:axId val="-250723952"/>
        <c:scaling>
          <c:orientation val="minMax"/>
          <c:max val="10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 DE ÁREA ACUMULADA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55452800"/>
        <c:crosses val="autoZero"/>
        <c:crossBetween val="midCat"/>
        <c:majorUnit val="10"/>
      </c:valAx>
      <c:valAx>
        <c:axId val="-255452800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cota(MSNM)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5072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'Precipitación y Temperatura'!$Q$4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 cap="flat" cmpd="sng" algn="ctr">
              <a:solidFill>
                <a:sysClr val="windowText" lastClr="000000"/>
              </a:solidFill>
              <a:prstDash val="solid"/>
            </a:ln>
            <a:effectLst/>
          </c:spPr>
          <c:invertIfNegative val="0"/>
          <c:cat>
            <c:strRef>
              <c:f>'Precipitación y Temperatura'!$R$2:$AC$2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'Precipitación y Temperatura'!$R$4:$AC$4</c:f>
              <c:numCache>
                <c:formatCode>0.00</c:formatCode>
                <c:ptCount val="12"/>
                <c:pt idx="0">
                  <c:v>111.01932773109247</c:v>
                </c:pt>
                <c:pt idx="1">
                  <c:v>104.95462184873948</c:v>
                </c:pt>
                <c:pt idx="2">
                  <c:v>154.67310924369747</c:v>
                </c:pt>
                <c:pt idx="3">
                  <c:v>225.13109243697477</c:v>
                </c:pt>
                <c:pt idx="4">
                  <c:v>263.12268907563032</c:v>
                </c:pt>
                <c:pt idx="5">
                  <c:v>203.19831932773118</c:v>
                </c:pt>
                <c:pt idx="6">
                  <c:v>186.74957983193278</c:v>
                </c:pt>
                <c:pt idx="7">
                  <c:v>194.51512605042018</c:v>
                </c:pt>
                <c:pt idx="8">
                  <c:v>224.44201680672268</c:v>
                </c:pt>
                <c:pt idx="9">
                  <c:v>264.39579831932781</c:v>
                </c:pt>
                <c:pt idx="10">
                  <c:v>241.13193277310916</c:v>
                </c:pt>
                <c:pt idx="11">
                  <c:v>160.66554621848744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350831520"/>
        <c:axId val="-350838592"/>
      </c:barChart>
      <c:lineChart>
        <c:grouping val="standard"/>
        <c:varyColors val="0"/>
        <c:ser>
          <c:idx val="0"/>
          <c:order val="0"/>
          <c:tx>
            <c:strRef>
              <c:f>'Precipitación y Temperatura'!$Q$3</c:f>
              <c:strCache>
                <c:ptCount val="1"/>
                <c:pt idx="0">
                  <c:v>T (°C)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'Precipitación y Temperatura'!$R$2:$AC$2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'Precipitación y Temperatura'!$R$3:$AC$3</c:f>
              <c:numCache>
                <c:formatCode>0.00</c:formatCode>
                <c:ptCount val="12"/>
                <c:pt idx="0">
                  <c:v>21.077310924369748</c:v>
                </c:pt>
                <c:pt idx="1">
                  <c:v>21.356302521008413</c:v>
                </c:pt>
                <c:pt idx="2">
                  <c:v>21.434453781512616</c:v>
                </c:pt>
                <c:pt idx="3">
                  <c:v>21.362184873949584</c:v>
                </c:pt>
                <c:pt idx="4">
                  <c:v>21.094957983193286</c:v>
                </c:pt>
                <c:pt idx="5">
                  <c:v>21.092436974789926</c:v>
                </c:pt>
                <c:pt idx="6">
                  <c:v>21.372268907563015</c:v>
                </c:pt>
                <c:pt idx="7">
                  <c:v>21.245378151260507</c:v>
                </c:pt>
                <c:pt idx="8">
                  <c:v>21.11680672268907</c:v>
                </c:pt>
                <c:pt idx="9">
                  <c:v>20.57142857142858</c:v>
                </c:pt>
                <c:pt idx="10">
                  <c:v>20.756302521008401</c:v>
                </c:pt>
                <c:pt idx="11">
                  <c:v>20.787394957983203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846208"/>
        <c:axId val="-350842400"/>
      </c:lineChart>
      <c:valAx>
        <c:axId val="-3508385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0831520"/>
        <c:crosses val="autoZero"/>
        <c:crossBetween val="between"/>
      </c:valAx>
      <c:catAx>
        <c:axId val="-350831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50838592"/>
        <c:crosses val="autoZero"/>
        <c:auto val="1"/>
        <c:lblAlgn val="ctr"/>
        <c:lblOffset val="100"/>
        <c:noMultiLvlLbl val="0"/>
      </c:catAx>
      <c:valAx>
        <c:axId val="-35084240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0846208"/>
        <c:crosses val="max"/>
        <c:crossBetween val="between"/>
      </c:valAx>
      <c:catAx>
        <c:axId val="-35084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35084240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'[1]Precipitación y temperatura'!$U$5</c:f>
              <c:strCache>
                <c:ptCount val="1"/>
                <c:pt idx="0">
                  <c:v>PP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hade val="51000"/>
                    <a:satMod val="130000"/>
                  </a:schemeClr>
                </a:gs>
                <a:gs pos="80000">
                  <a:schemeClr val="accent6">
                    <a:tint val="77000"/>
                    <a:shade val="93000"/>
                    <a:satMod val="130000"/>
                  </a:schemeClr>
                </a:gs>
                <a:gs pos="100000">
                  <a:schemeClr val="accent6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'[1]Precipitación y temperatura'!$V$3:$AG$3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'[1]Precipitación y temperatura'!$V$5:$AG$5</c:f>
              <c:numCache>
                <c:formatCode>General</c:formatCode>
                <c:ptCount val="12"/>
                <c:pt idx="0">
                  <c:v>121.76923076923077</c:v>
                </c:pt>
                <c:pt idx="1">
                  <c:v>152.30769230769232</c:v>
                </c:pt>
                <c:pt idx="2">
                  <c:v>204.24102564102563</c:v>
                </c:pt>
                <c:pt idx="3">
                  <c:v>307.60769230769233</c:v>
                </c:pt>
                <c:pt idx="4">
                  <c:v>322.92307692307691</c:v>
                </c:pt>
                <c:pt idx="5">
                  <c:v>219.14358974358976</c:v>
                </c:pt>
                <c:pt idx="6">
                  <c:v>213.56410256410257</c:v>
                </c:pt>
                <c:pt idx="7">
                  <c:v>226.17948717948718</c:v>
                </c:pt>
                <c:pt idx="8">
                  <c:v>254.22499999999999</c:v>
                </c:pt>
                <c:pt idx="9">
                  <c:v>299.60000000000002</c:v>
                </c:pt>
                <c:pt idx="10">
                  <c:v>238.74</c:v>
                </c:pt>
                <c:pt idx="11">
                  <c:v>166.82051282051282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-350840224"/>
        <c:axId val="-250714704"/>
      </c:barChart>
      <c:lineChart>
        <c:grouping val="standard"/>
        <c:varyColors val="0"/>
        <c:ser>
          <c:idx val="0"/>
          <c:order val="0"/>
          <c:tx>
            <c:strRef>
              <c:f>'[1]Precipitación y temperatura'!$U$4</c:f>
              <c:strCache>
                <c:ptCount val="1"/>
                <c:pt idx="0">
                  <c:v>T (°C)</c:v>
                </c:pt>
              </c:strCache>
            </c:strRef>
          </c:tx>
          <c:spPr>
            <a:ln w="34925" cap="rnd">
              <a:solidFill>
                <a:schemeClr val="accent6">
                  <a:shade val="76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'[1]Precipitación y temperatura'!$V$3:$AG$3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'[1]Precipitación y temperatura'!$V$4:$AG$4</c:f>
              <c:numCache>
                <c:formatCode>General</c:formatCode>
                <c:ptCount val="12"/>
                <c:pt idx="0">
                  <c:v>21.28717948717949</c:v>
                </c:pt>
                <c:pt idx="1">
                  <c:v>21.592307692307688</c:v>
                </c:pt>
                <c:pt idx="2">
                  <c:v>21.584615384615379</c:v>
                </c:pt>
                <c:pt idx="3">
                  <c:v>21.556410256410256</c:v>
                </c:pt>
                <c:pt idx="4">
                  <c:v>21.251282051282054</c:v>
                </c:pt>
                <c:pt idx="5">
                  <c:v>21.374358974358969</c:v>
                </c:pt>
                <c:pt idx="6">
                  <c:v>21.630769230769236</c:v>
                </c:pt>
                <c:pt idx="7">
                  <c:v>21.44358974358974</c:v>
                </c:pt>
                <c:pt idx="8">
                  <c:v>21.285</c:v>
                </c:pt>
                <c:pt idx="9">
                  <c:v>20.774999999999995</c:v>
                </c:pt>
                <c:pt idx="10">
                  <c:v>20.93</c:v>
                </c:pt>
                <c:pt idx="11">
                  <c:v>21.541025641025637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4949136"/>
        <c:axId val="-451612576"/>
      </c:lineChart>
      <c:catAx>
        <c:axId val="-3508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50714704"/>
        <c:crosses val="autoZero"/>
        <c:auto val="1"/>
        <c:lblAlgn val="ctr"/>
        <c:lblOffset val="100"/>
        <c:noMultiLvlLbl val="0"/>
      </c:catAx>
      <c:valAx>
        <c:axId val="-25071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0840224"/>
        <c:crosses val="autoZero"/>
        <c:crossBetween val="between"/>
      </c:valAx>
      <c:valAx>
        <c:axId val="-4516125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84949136"/>
        <c:crosses val="max"/>
        <c:crossBetween val="between"/>
      </c:valAx>
      <c:catAx>
        <c:axId val="-2084949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451612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'[2]precipitación y temperatura'!$U$5</c:f>
              <c:strCache>
                <c:ptCount val="1"/>
                <c:pt idx="0">
                  <c:v>PP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hade val="51000"/>
                    <a:satMod val="130000"/>
                  </a:schemeClr>
                </a:gs>
                <a:gs pos="80000">
                  <a:schemeClr val="accent3">
                    <a:tint val="77000"/>
                    <a:shade val="93000"/>
                    <a:satMod val="130000"/>
                  </a:schemeClr>
                </a:gs>
                <a:gs pos="100000">
                  <a:schemeClr val="accent3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'[2]precipitación y temperatura'!$V$3:$AG$3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'[2]precipitación y temperatura'!$V$5:$AG$5</c:f>
              <c:numCache>
                <c:formatCode>General</c:formatCode>
                <c:ptCount val="12"/>
                <c:pt idx="0">
                  <c:v>172.14705882352942</c:v>
                </c:pt>
                <c:pt idx="1">
                  <c:v>145.59243697478985</c:v>
                </c:pt>
                <c:pt idx="2">
                  <c:v>177.23529411764716</c:v>
                </c:pt>
                <c:pt idx="3">
                  <c:v>253.34201680672263</c:v>
                </c:pt>
                <c:pt idx="4">
                  <c:v>275.72857142857146</c:v>
                </c:pt>
                <c:pt idx="5">
                  <c:v>250.6042016806723</c:v>
                </c:pt>
                <c:pt idx="6">
                  <c:v>237.1394957983193</c:v>
                </c:pt>
                <c:pt idx="7">
                  <c:v>248.59579831932768</c:v>
                </c:pt>
                <c:pt idx="8">
                  <c:v>247.35210084033616</c:v>
                </c:pt>
                <c:pt idx="9">
                  <c:v>312.21848739495795</c:v>
                </c:pt>
                <c:pt idx="10">
                  <c:v>301.14453781512623</c:v>
                </c:pt>
                <c:pt idx="11">
                  <c:v>235.20168067226902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4943696"/>
        <c:axId val="-2084937168"/>
      </c:barChart>
      <c:lineChart>
        <c:grouping val="standard"/>
        <c:varyColors val="0"/>
        <c:ser>
          <c:idx val="0"/>
          <c:order val="0"/>
          <c:tx>
            <c:strRef>
              <c:f>'[2]precipitación y temperatura'!$U$4</c:f>
              <c:strCache>
                <c:ptCount val="1"/>
                <c:pt idx="0">
                  <c:v>T (°C)</c:v>
                </c:pt>
              </c:strCache>
            </c:strRef>
          </c:tx>
          <c:spPr>
            <a:ln w="31750" cap="rnd">
              <a:solidFill>
                <a:schemeClr val="accent3">
                  <a:shade val="76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'[2]precipitación y temperatura'!$V$3:$AG$3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'[2]precipitación y temperatura'!$V$4:$AG$4</c:f>
              <c:numCache>
                <c:formatCode>General</c:formatCode>
                <c:ptCount val="12"/>
                <c:pt idx="0">
                  <c:v>20.468067226890756</c:v>
                </c:pt>
                <c:pt idx="1">
                  <c:v>20.751260504201685</c:v>
                </c:pt>
                <c:pt idx="2">
                  <c:v>20.935294117647064</c:v>
                </c:pt>
                <c:pt idx="3">
                  <c:v>20.857142857142858</c:v>
                </c:pt>
                <c:pt idx="4">
                  <c:v>20.600000000000005</c:v>
                </c:pt>
                <c:pt idx="5">
                  <c:v>20.598319327731101</c:v>
                </c:pt>
                <c:pt idx="6">
                  <c:v>20.774789915966384</c:v>
                </c:pt>
                <c:pt idx="7">
                  <c:v>20.646218487394961</c:v>
                </c:pt>
                <c:pt idx="8">
                  <c:v>20.521848739495795</c:v>
                </c:pt>
                <c:pt idx="9">
                  <c:v>19.968067226890742</c:v>
                </c:pt>
                <c:pt idx="10">
                  <c:v>20.161344537815133</c:v>
                </c:pt>
                <c:pt idx="11">
                  <c:v>20.289075630252103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4945872"/>
        <c:axId val="-2084944240"/>
      </c:lineChart>
      <c:catAx>
        <c:axId val="-208494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84937168"/>
        <c:crosses val="autoZero"/>
        <c:auto val="1"/>
        <c:lblAlgn val="ctr"/>
        <c:lblOffset val="100"/>
        <c:noMultiLvlLbl val="0"/>
      </c:catAx>
      <c:valAx>
        <c:axId val="-208493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84943696"/>
        <c:crosses val="autoZero"/>
        <c:crossBetween val="between"/>
      </c:valAx>
      <c:valAx>
        <c:axId val="-20849442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84945872"/>
        <c:crosses val="max"/>
        <c:crossBetween val="between"/>
      </c:valAx>
      <c:catAx>
        <c:axId val="-208494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49442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OFERTA HÍDRICA SUBCUENCA (M3)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'Indice de escasez'!$B$3</c:f>
              <c:strCache>
                <c:ptCount val="1"/>
                <c:pt idx="0">
                  <c:v>OFERTA HÍDRICA SUBCUENCA (M3)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-5.9831583552055992E-2"/>
                  <c:y val="-4.114647127442402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ysClr val="windowText" lastClr="000000"/>
                        </a:solidFill>
                      </a:rPr>
                      <a:t>La Cedrona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17FA9B21-E059-42DF-8067-C3F83EE6FBC0}" type="VALUE">
                      <a:rPr lang="en-US" b="1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Corinto</a:t>
                    </a:r>
                    <a:r>
                      <a:rPr lang="en-US" baseline="0"/>
                      <a:t>
2702775,116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032633420822386"/>
                  <c:y val="1.655584718576844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Remolino</a:t>
                    </a:r>
                    <a:r>
                      <a:rPr lang="en-US" baseline="0"/>
                      <a:t>
</a:t>
                    </a:r>
                    <a:r>
                      <a:rPr lang="en-US" b="1" baseline="0">
                        <a:solidFill>
                          <a:sysClr val="windowText" lastClr="000000"/>
                        </a:solidFill>
                      </a:rPr>
                      <a:t>4105603,283</a:t>
                    </a:r>
                    <a:endParaRPr lang="en-US" b="1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>
                <a:outerShdw blurRad="50800" dist="38100" dir="2700000" algn="tl" rotWithShape="0">
                  <a:schemeClr val="accent1">
                    <a:lumMod val="75000"/>
                    <a:alpha val="40000"/>
                  </a:scheme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'Indice de escasez'!$B$4:$B$11</c:f>
              <c:numCache>
                <c:formatCode>0.000</c:formatCode>
                <c:ptCount val="8"/>
                <c:pt idx="1">
                  <c:v>407792.79393600003</c:v>
                </c:pt>
                <c:pt idx="3">
                  <c:v>2702775.1159999999</c:v>
                </c:pt>
                <c:pt idx="5">
                  <c:v>4105603.2829999998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1256912"/>
        <c:axId val="-2071271600"/>
      </c:barChart>
      <c:valAx>
        <c:axId val="-207127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71256912"/>
        <c:crossBetween val="between"/>
      </c:valAx>
      <c:catAx>
        <c:axId val="-20712569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07127160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DEMANDA HÍDRICA  SUBCUENCA (M3)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45489050227428"/>
          <c:y val="0.15833333333333335"/>
          <c:w val="0.84166181489287917"/>
          <c:h val="0.7388969087197434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'Indice de escasez'!$C$3</c:f>
              <c:strCache>
                <c:ptCount val="1"/>
                <c:pt idx="0">
                  <c:v>DEMANDA HÍDRICA  SUBCUENCA (M3)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La Cedrona </a:t>
                    </a:r>
                    <a:fld id="{4BBE6EDB-468C-433B-8359-A60BBD00BD04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Corinto </a:t>
                    </a:r>
                    <a:fld id="{4A7D7EDF-56DE-4FA7-AF5B-10C2ADF9BA4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Remolino</a:t>
                    </a:r>
                    <a:r>
                      <a:rPr lang="en-US" baseline="0"/>
                      <a:t> </a:t>
                    </a:r>
                    <a:fld id="{DC4FB400-ADDC-4477-96BD-4A51E3D6A34C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'Indice de escasez'!$C$4:$C$10</c:f>
              <c:numCache>
                <c:formatCode>0.000</c:formatCode>
                <c:ptCount val="7"/>
                <c:pt idx="1">
                  <c:v>15434.87</c:v>
                </c:pt>
                <c:pt idx="3">
                  <c:v>48242.213000000003</c:v>
                </c:pt>
                <c:pt idx="5" formatCode="General">
                  <c:v>79329.375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50717424"/>
        <c:axId val="-250719600"/>
        <c:axId val="-149237040"/>
      </c:bar3DChart>
      <c:catAx>
        <c:axId val="-25071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50719600"/>
        <c:crosses val="autoZero"/>
        <c:auto val="1"/>
        <c:lblAlgn val="ctr"/>
        <c:lblOffset val="100"/>
        <c:noMultiLvlLbl val="0"/>
      </c:catAx>
      <c:valAx>
        <c:axId val="-25071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50717424"/>
        <c:crosses val="autoZero"/>
        <c:crossBetween val="between"/>
      </c:valAx>
      <c:serAx>
        <c:axId val="-149237040"/>
        <c:scaling>
          <c:orientation val="minMax"/>
        </c:scaling>
        <c:delete val="1"/>
        <c:axPos val="b"/>
        <c:majorTickMark val="none"/>
        <c:minorTickMark val="none"/>
        <c:tickLblPos val="nextTo"/>
        <c:crossAx val="-250719600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1400" b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INDICE DE ESCASEZ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7073687664042007"/>
                  <c:y val="-0.11450131233595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La Cedrona  </a:t>
                    </a:r>
                    <a:fld id="{94541AA4-DEC5-46E3-A9CB-103F6615B1E6}" type="VALUE">
                      <a:rPr lang="en-US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C9430FDE-C9B1-454F-8DC2-28706D5B85EA}" type="PERCENTAGE">
                      <a:rPr lang="en-US" sz="900" b="1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1835909886264217"/>
                  <c:y val="-0.228066856226305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Corinto
</a:t>
                    </a:r>
                    <a:fld id="{90C49FE8-8683-4959-BBC6-B70AC6170A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962DC344-BA27-4CFB-8106-73FDBEB89B22}" type="PERCENTAGE">
                      <a:rPr lang="en-US" baseline="0"/>
                      <a:pPr/>
                      <a:t>[PORCENTAJE]</a:t>
                    </a:fld>
                    <a:endParaRPr lang="es-CO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0.1638682195975503"/>
                  <c:y val="9.616834354039079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Remolino </a:t>
                    </a:r>
                  </a:p>
                  <a:p>
                    <a:fld id="{89367B57-18D7-471D-8169-91BC559B843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BD2E512F-22D3-44A6-9C1A-A8E8992DC84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'Indice de escasez'!$D$3:$D$10</c:f>
              <c:numCache>
                <c:formatCode>General</c:formatCode>
                <c:ptCount val="8"/>
                <c:pt idx="0">
                  <c:v>0</c:v>
                </c:pt>
                <c:pt idx="2" formatCode="0.000">
                  <c:v>3.7849786042129976</c:v>
                </c:pt>
                <c:pt idx="4" formatCode="0.000">
                  <c:v>1.7849140579404388</c:v>
                </c:pt>
                <c:pt idx="6" formatCode="0.000">
                  <c:v>1.932222125027953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'Indice de escasez'!$E$3:$E$10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0</xdr:row>
      <xdr:rowOff>142875</xdr:rowOff>
    </xdr:from>
    <xdr:to>
      <xdr:col>16</xdr:col>
      <xdr:colOff>316231</xdr:colOff>
      <xdr:row>16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8ADCB5A-8D8A-4DE5-AEE1-A81162230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400050</xdr:colOff>
      <xdr:row>19</xdr:row>
      <xdr:rowOff>66675</xdr:rowOff>
    </xdr:from>
    <xdr:to>
      <xdr:col>16</xdr:col>
      <xdr:colOff>219075</xdr:colOff>
      <xdr:row>37</xdr:row>
      <xdr:rowOff>533400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8ADCB5A-8D8A-4DE5-AEE1-A81162230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438150</xdr:colOff>
      <xdr:row>46</xdr:row>
      <xdr:rowOff>9525</xdr:rowOff>
    </xdr:from>
    <xdr:to>
      <xdr:col>16</xdr:col>
      <xdr:colOff>390525</xdr:colOff>
      <xdr:row>61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B8ADCB5A-8D8A-4DE5-AEE1-A81162230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180975</xdr:colOff>
      <xdr:row>7</xdr:row>
      <xdr:rowOff>381001</xdr:rowOff>
    </xdr:from>
    <xdr:ext cx="1314450" cy="5334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5886450" y="4914901"/>
              <a:ext cx="1314450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0" i="1">
                        <a:latin typeface="Cambria Math" panose="02040503050406030204" pitchFamily="18" charset="0"/>
                      </a:rPr>
                      <m:t>𝐴𝑝</m:t>
                    </m:r>
                    <m:r>
                      <a:rPr lang="es-CO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2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r>
                          <a:rPr lang="es-CO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den>
                    </m:f>
                  </m:oMath>
                </m:oMathPara>
              </a14:m>
              <a:endParaRPr lang="es-CO" sz="1200" b="0"/>
            </a:p>
            <a:p>
              <a:endParaRPr lang="es-CO" sz="12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5886450" y="4914901"/>
              <a:ext cx="1314450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CO" sz="1200" b="0" i="0">
                  <a:latin typeface="Cambria Math" panose="02040503050406030204" pitchFamily="18" charset="0"/>
                </a:rPr>
                <a:t>𝐴𝑝=𝐴/𝐿</a:t>
              </a:r>
              <a:endParaRPr lang="es-CO" sz="1200" b="0"/>
            </a:p>
            <a:p>
              <a:endParaRPr lang="es-CO" sz="1200"/>
            </a:p>
          </xdr:txBody>
        </xdr:sp>
      </mc:Fallback>
    </mc:AlternateContent>
    <xdr:clientData/>
  </xdr:oneCellAnchor>
  <xdr:oneCellAnchor>
    <xdr:from>
      <xdr:col>6</xdr:col>
      <xdr:colOff>381000</xdr:colOff>
      <xdr:row>9</xdr:row>
      <xdr:rowOff>490537</xdr:rowOff>
    </xdr:from>
    <xdr:ext cx="1066800" cy="3222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6086475" y="6443662"/>
              <a:ext cx="10668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𝐿𝑐</m:t>
                            </m:r>
                          </m:e>
                          <m:sup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6086475" y="6443662"/>
              <a:ext cx="10668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𝐾_𝑓=𝐴_𝑝/〖𝐿𝑐〗^2 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6</xdr:col>
      <xdr:colOff>576262</xdr:colOff>
      <xdr:row>8</xdr:row>
      <xdr:rowOff>566737</xdr:rowOff>
    </xdr:from>
    <xdr:ext cx="796180" cy="3977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7043737" y="4795837"/>
              <a:ext cx="796180" cy="397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0,282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sSup>
                          <m:sSup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p>
                            <m:f>
                              <m:f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sup>
                        </m:sSup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7043737" y="4795837"/>
              <a:ext cx="796180" cy="397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𝐾_𝑐=0,282𝑃/𝐴^(1/2) 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6</xdr:col>
      <xdr:colOff>790575</xdr:colOff>
      <xdr:row>10</xdr:row>
      <xdr:rowOff>557212</xdr:rowOff>
    </xdr:from>
    <xdr:ext cx="503215" cy="3454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/>
            <xdr:cNvSpPr txBox="1"/>
          </xdr:nvSpPr>
          <xdr:spPr>
            <a:xfrm>
              <a:off x="6496050" y="8539162"/>
              <a:ext cx="503215" cy="345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𝐴𝑝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6" name="CuadroTexto 5"/>
            <xdr:cNvSpPr txBox="1"/>
          </xdr:nvSpPr>
          <xdr:spPr>
            <a:xfrm>
              <a:off x="6496050" y="8539162"/>
              <a:ext cx="503215" cy="345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100" b="0" i="0">
                  <a:latin typeface="Cambria Math" panose="02040503050406030204" pitchFamily="18" charset="0"/>
                </a:rPr>
                <a:t>𝐼_𝑎=𝐿/𝐴𝑝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14</xdr:col>
      <xdr:colOff>180975</xdr:colOff>
      <xdr:row>7</xdr:row>
      <xdr:rowOff>381001</xdr:rowOff>
    </xdr:from>
    <xdr:ext cx="1314450" cy="533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6"/>
            <xdr:cNvSpPr txBox="1"/>
          </xdr:nvSpPr>
          <xdr:spPr>
            <a:xfrm>
              <a:off x="7315200" y="3457576"/>
              <a:ext cx="1314450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0" i="1">
                        <a:latin typeface="Cambria Math" panose="02040503050406030204" pitchFamily="18" charset="0"/>
                      </a:rPr>
                      <m:t>𝐴𝑝</m:t>
                    </m:r>
                    <m:r>
                      <a:rPr lang="es-CO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2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r>
                          <a:rPr lang="es-CO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den>
                    </m:f>
                  </m:oMath>
                </m:oMathPara>
              </a14:m>
              <a:endParaRPr lang="es-CO" sz="1200" b="0"/>
            </a:p>
            <a:p>
              <a:endParaRPr lang="es-CO" sz="1200"/>
            </a:p>
          </xdr:txBody>
        </xdr:sp>
      </mc:Choice>
      <mc:Fallback>
        <xdr:sp macro="" textlink="">
          <xdr:nvSpPr>
            <xdr:cNvPr id="7" name="CuadroTexto 6"/>
            <xdr:cNvSpPr txBox="1"/>
          </xdr:nvSpPr>
          <xdr:spPr>
            <a:xfrm>
              <a:off x="7315200" y="3457576"/>
              <a:ext cx="1314450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CO" sz="1200" b="0" i="0">
                  <a:latin typeface="Cambria Math" panose="02040503050406030204" pitchFamily="18" charset="0"/>
                </a:rPr>
                <a:t>𝐴𝑝=𝐴/𝐿</a:t>
              </a:r>
              <a:endParaRPr lang="es-CO" sz="1200" b="0"/>
            </a:p>
            <a:p>
              <a:endParaRPr lang="es-CO" sz="1200"/>
            </a:p>
          </xdr:txBody>
        </xdr:sp>
      </mc:Fallback>
    </mc:AlternateContent>
    <xdr:clientData/>
  </xdr:oneCellAnchor>
  <xdr:oneCellAnchor>
    <xdr:from>
      <xdr:col>14</xdr:col>
      <xdr:colOff>381000</xdr:colOff>
      <xdr:row>9</xdr:row>
      <xdr:rowOff>490537</xdr:rowOff>
    </xdr:from>
    <xdr:ext cx="1066800" cy="32226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uadroTexto 7"/>
            <xdr:cNvSpPr txBox="1"/>
          </xdr:nvSpPr>
          <xdr:spPr>
            <a:xfrm>
              <a:off x="7515225" y="5691187"/>
              <a:ext cx="10668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𝐿𝑐</m:t>
                            </m:r>
                          </m:e>
                          <m:sup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>
        <xdr:sp macro="" textlink="">
          <xdr:nvSpPr>
            <xdr:cNvPr id="8" name="CuadroTexto 7"/>
            <xdr:cNvSpPr txBox="1"/>
          </xdr:nvSpPr>
          <xdr:spPr>
            <a:xfrm>
              <a:off x="7515225" y="5691187"/>
              <a:ext cx="10668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𝐾_𝑓=𝐴_𝑝/〖𝐿𝑐〗^2 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14</xdr:col>
      <xdr:colOff>576262</xdr:colOff>
      <xdr:row>8</xdr:row>
      <xdr:rowOff>566737</xdr:rowOff>
    </xdr:from>
    <xdr:ext cx="796180" cy="39773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uadroTexto 8"/>
            <xdr:cNvSpPr txBox="1"/>
          </xdr:nvSpPr>
          <xdr:spPr>
            <a:xfrm>
              <a:off x="7710487" y="4700587"/>
              <a:ext cx="796180" cy="397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0,282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sSup>
                          <m:sSup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p>
                            <m:f>
                              <m:f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sup>
                        </m:sSup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>
        <xdr:sp macro="" textlink="">
          <xdr:nvSpPr>
            <xdr:cNvPr id="9" name="CuadroTexto 8"/>
            <xdr:cNvSpPr txBox="1"/>
          </xdr:nvSpPr>
          <xdr:spPr>
            <a:xfrm>
              <a:off x="7710487" y="4700587"/>
              <a:ext cx="796180" cy="397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𝐾_𝑐=0,282𝑃/𝐴^(1/2) 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14</xdr:col>
      <xdr:colOff>790575</xdr:colOff>
      <xdr:row>10</xdr:row>
      <xdr:rowOff>557212</xdr:rowOff>
    </xdr:from>
    <xdr:ext cx="503215" cy="34541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CuadroTexto 9"/>
            <xdr:cNvSpPr txBox="1"/>
          </xdr:nvSpPr>
          <xdr:spPr>
            <a:xfrm>
              <a:off x="7924800" y="6824662"/>
              <a:ext cx="503215" cy="345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𝐴𝑝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>
        <xdr:sp macro="" textlink="">
          <xdr:nvSpPr>
            <xdr:cNvPr id="10" name="CuadroTexto 9"/>
            <xdr:cNvSpPr txBox="1"/>
          </xdr:nvSpPr>
          <xdr:spPr>
            <a:xfrm>
              <a:off x="7924800" y="6824662"/>
              <a:ext cx="503215" cy="345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𝐼_𝑎=𝐿/𝐴𝑝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18</xdr:col>
      <xdr:colOff>180975</xdr:colOff>
      <xdr:row>2</xdr:row>
      <xdr:rowOff>0</xdr:rowOff>
    </xdr:from>
    <xdr:ext cx="412750" cy="18242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xmlns="" id="{2BF1B60F-310B-4928-83C2-9F404B7595E4}"/>
                </a:ext>
              </a:extLst>
            </xdr:cNvPr>
            <xdr:cNvSpPr txBox="1"/>
          </xdr:nvSpPr>
          <xdr:spPr>
            <a:xfrm>
              <a:off x="1847850" y="1057275"/>
              <a:ext cx="412750" cy="182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d>
                    <m:dPr>
                      <m:ctrlPr>
                        <a:rPr lang="es-ES" sz="1050" b="1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s-CO" sz="1050" b="1" i="1">
                          <a:latin typeface="Cambria Math" panose="02040503050406030204" pitchFamily="18" charset="0"/>
                        </a:rPr>
                        <m:t>𝑲</m:t>
                      </m:r>
                      <m:sSup>
                        <m:sSupPr>
                          <m:ctrlPr>
                            <a:rPr lang="es-CO" sz="1050" b="1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s-CO" sz="1050" b="1" i="1">
                              <a:latin typeface="Cambria Math" panose="02040503050406030204" pitchFamily="18" charset="0"/>
                            </a:rPr>
                            <m:t>𝒎</m:t>
                          </m:r>
                        </m:e>
                        <m:sup>
                          <m:r>
                            <a:rPr lang="es-CO" sz="1050" b="1" i="0">
                              <a:latin typeface="Cambria Math" panose="02040503050406030204" pitchFamily="18" charset="0"/>
                            </a:rPr>
                            <m:t>𝟐</m:t>
                          </m:r>
                        </m:sup>
                      </m:sSup>
                    </m:e>
                  </m:d>
                </m:oMath>
              </a14:m>
              <a:r>
                <a:rPr lang="es-CO" sz="1050" b="1"/>
                <a:t> </a:t>
              </a:r>
            </a:p>
          </xdr:txBody>
        </xdr:sp>
      </mc:Choice>
      <mc:Fallback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xmlns="" xmlns:a14="http://schemas.microsoft.com/office/drawing/2010/main" id="{2BF1B60F-310B-4928-83C2-9F404B7595E4}"/>
                </a:ext>
              </a:extLst>
            </xdr:cNvPr>
            <xdr:cNvSpPr txBox="1"/>
          </xdr:nvSpPr>
          <xdr:spPr>
            <a:xfrm>
              <a:off x="1847850" y="1057275"/>
              <a:ext cx="412750" cy="182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S" sz="1050" b="1" i="0">
                  <a:latin typeface="Cambria Math" panose="02040503050406030204" pitchFamily="18" charset="0"/>
                </a:rPr>
                <a:t>(</a:t>
              </a:r>
              <a:r>
                <a:rPr lang="es-CO" sz="1050" b="1" i="0">
                  <a:latin typeface="Cambria Math" panose="02040503050406030204" pitchFamily="18" charset="0"/>
                </a:rPr>
                <a:t>𝑲𝒎^𝟐 )</a:t>
              </a:r>
              <a:r>
                <a:rPr lang="es-CO" sz="1050" b="1"/>
                <a:t> </a:t>
              </a:r>
            </a:p>
          </xdr:txBody>
        </xdr:sp>
      </mc:Fallback>
    </mc:AlternateContent>
    <xdr:clientData/>
  </xdr:oneCellAnchor>
  <xdr:oneCellAnchor>
    <xdr:from>
      <xdr:col>22</xdr:col>
      <xdr:colOff>180975</xdr:colOff>
      <xdr:row>7</xdr:row>
      <xdr:rowOff>381001</xdr:rowOff>
    </xdr:from>
    <xdr:ext cx="1314450" cy="5334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uadroTexto 11"/>
            <xdr:cNvSpPr txBox="1"/>
          </xdr:nvSpPr>
          <xdr:spPr>
            <a:xfrm>
              <a:off x="4895850" y="3914776"/>
              <a:ext cx="1314450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200" b="0" i="1">
                        <a:latin typeface="Cambria Math" panose="02040503050406030204" pitchFamily="18" charset="0"/>
                      </a:rPr>
                      <m:t>𝐴𝑝</m:t>
                    </m:r>
                    <m:r>
                      <a:rPr lang="es-CO" sz="12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2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r>
                          <a:rPr lang="es-CO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den>
                    </m:f>
                  </m:oMath>
                </m:oMathPara>
              </a14:m>
              <a:endParaRPr lang="es-CO" sz="1200" b="0"/>
            </a:p>
            <a:p>
              <a:endParaRPr lang="es-CO" sz="1200"/>
            </a:p>
          </xdr:txBody>
        </xdr:sp>
      </mc:Choice>
      <mc:Fallback>
        <xdr:sp macro="" textlink="">
          <xdr:nvSpPr>
            <xdr:cNvPr id="12" name="CuadroTexto 11"/>
            <xdr:cNvSpPr txBox="1"/>
          </xdr:nvSpPr>
          <xdr:spPr>
            <a:xfrm>
              <a:off x="4895850" y="3914776"/>
              <a:ext cx="1314450" cy="5334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CO" sz="1200" b="0" i="0">
                  <a:latin typeface="Cambria Math" panose="02040503050406030204" pitchFamily="18" charset="0"/>
                </a:rPr>
                <a:t>𝐴𝑝=𝐴/𝐿</a:t>
              </a:r>
              <a:endParaRPr lang="es-CO" sz="1200" b="0"/>
            </a:p>
            <a:p>
              <a:endParaRPr lang="es-CO" sz="1200"/>
            </a:p>
          </xdr:txBody>
        </xdr:sp>
      </mc:Fallback>
    </mc:AlternateContent>
    <xdr:clientData/>
  </xdr:oneCellAnchor>
  <xdr:oneCellAnchor>
    <xdr:from>
      <xdr:col>22</xdr:col>
      <xdr:colOff>381000</xdr:colOff>
      <xdr:row>9</xdr:row>
      <xdr:rowOff>490537</xdr:rowOff>
    </xdr:from>
    <xdr:ext cx="1066800" cy="32226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3" name="CuadroTexto 12"/>
            <xdr:cNvSpPr txBox="1"/>
          </xdr:nvSpPr>
          <xdr:spPr>
            <a:xfrm>
              <a:off x="5095875" y="6091237"/>
              <a:ext cx="10668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b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𝑝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𝐿𝑐</m:t>
                            </m:r>
                          </m:e>
                          <m:sup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>
        <xdr:sp macro="" textlink="">
          <xdr:nvSpPr>
            <xdr:cNvPr id="13" name="CuadroTexto 12"/>
            <xdr:cNvSpPr txBox="1"/>
          </xdr:nvSpPr>
          <xdr:spPr>
            <a:xfrm>
              <a:off x="5095875" y="6091237"/>
              <a:ext cx="1066800" cy="3222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𝐾_𝑓=𝐴_𝑝/〖𝐿𝑐〗^2 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22</xdr:col>
      <xdr:colOff>576262</xdr:colOff>
      <xdr:row>8</xdr:row>
      <xdr:rowOff>566737</xdr:rowOff>
    </xdr:from>
    <xdr:ext cx="796180" cy="39773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CuadroTexto 13"/>
            <xdr:cNvSpPr txBox="1"/>
          </xdr:nvSpPr>
          <xdr:spPr>
            <a:xfrm>
              <a:off x="5291137" y="5033962"/>
              <a:ext cx="796180" cy="397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𝐾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0,282</m:t>
                        </m:r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sSup>
                          <m:sSupPr>
                            <m:ctrlPr>
                              <a:rPr lang="es-CO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CO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</m:e>
                          <m:sup>
                            <m:f>
                              <m:fPr>
                                <m:ctrlP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r>
                                  <a:rPr lang="es-CO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sup>
                        </m:sSup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>
        <xdr:sp macro="" textlink="">
          <xdr:nvSpPr>
            <xdr:cNvPr id="14" name="CuadroTexto 13"/>
            <xdr:cNvSpPr txBox="1"/>
          </xdr:nvSpPr>
          <xdr:spPr>
            <a:xfrm>
              <a:off x="5291137" y="5033962"/>
              <a:ext cx="796180" cy="3977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𝐾_𝑐=0,282𝑃/𝐴^(1/2) 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22</xdr:col>
      <xdr:colOff>790575</xdr:colOff>
      <xdr:row>10</xdr:row>
      <xdr:rowOff>557212</xdr:rowOff>
    </xdr:from>
    <xdr:ext cx="503215" cy="34541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CuadroTexto 14"/>
            <xdr:cNvSpPr txBox="1"/>
          </xdr:nvSpPr>
          <xdr:spPr>
            <a:xfrm>
              <a:off x="5505450" y="7138987"/>
              <a:ext cx="503215" cy="345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es-CO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CO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es-CO" sz="1100" b="0" i="1">
                            <a:latin typeface="Cambria Math" panose="02040503050406030204" pitchFamily="18" charset="0"/>
                          </a:rPr>
                          <m:t>𝐴𝑝</m:t>
                        </m:r>
                      </m:den>
                    </m:f>
                  </m:oMath>
                </m:oMathPara>
              </a14:m>
              <a:endParaRPr lang="es-CO" sz="1100"/>
            </a:p>
          </xdr:txBody>
        </xdr:sp>
      </mc:Choice>
      <mc:Fallback>
        <xdr:sp macro="" textlink="">
          <xdr:nvSpPr>
            <xdr:cNvPr id="15" name="CuadroTexto 14"/>
            <xdr:cNvSpPr txBox="1"/>
          </xdr:nvSpPr>
          <xdr:spPr>
            <a:xfrm>
              <a:off x="5505450" y="7138987"/>
              <a:ext cx="503215" cy="3454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100" b="0" i="0">
                  <a:latin typeface="Cambria Math" panose="02040503050406030204" pitchFamily="18" charset="0"/>
                </a:rPr>
                <a:t>𝐼_𝑎=𝐿/𝐴𝑝</a:t>
              </a:r>
              <a:endParaRPr lang="es-CO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304799</xdr:colOff>
      <xdr:row>6</xdr:row>
      <xdr:rowOff>61912</xdr:rowOff>
    </xdr:from>
    <xdr:to>
      <xdr:col>26</xdr:col>
      <xdr:colOff>180974</xdr:colOff>
      <xdr:row>23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95250</xdr:colOff>
      <xdr:row>37</xdr:row>
      <xdr:rowOff>80962</xdr:rowOff>
    </xdr:from>
    <xdr:to>
      <xdr:col>25</xdr:col>
      <xdr:colOff>1009650</xdr:colOff>
      <xdr:row>51</xdr:row>
      <xdr:rowOff>157162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180975</xdr:colOff>
      <xdr:row>64</xdr:row>
      <xdr:rowOff>71437</xdr:rowOff>
    </xdr:from>
    <xdr:to>
      <xdr:col>25</xdr:col>
      <xdr:colOff>914400</xdr:colOff>
      <xdr:row>78</xdr:row>
      <xdr:rowOff>147637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66</xdr:row>
      <xdr:rowOff>9525</xdr:rowOff>
    </xdr:from>
    <xdr:to>
      <xdr:col>27</xdr:col>
      <xdr:colOff>627820</xdr:colOff>
      <xdr:row>74</xdr:row>
      <xdr:rowOff>18858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13725525"/>
          <a:ext cx="6638095" cy="1533333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75</xdr:row>
      <xdr:rowOff>142875</xdr:rowOff>
    </xdr:from>
    <xdr:to>
      <xdr:col>28</xdr:col>
      <xdr:colOff>332506</xdr:colOff>
      <xdr:row>81</xdr:row>
      <xdr:rowOff>37970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7150" y="15573375"/>
          <a:ext cx="6952381" cy="1038095"/>
        </a:xfrm>
        <a:prstGeom prst="rect">
          <a:avLst/>
        </a:prstGeom>
      </xdr:spPr>
    </xdr:pic>
    <xdr:clientData/>
  </xdr:twoCellAnchor>
  <xdr:twoCellAnchor editAs="oneCell">
    <xdr:from>
      <xdr:col>19</xdr:col>
      <xdr:colOff>409575</xdr:colOff>
      <xdr:row>82</xdr:row>
      <xdr:rowOff>57150</xdr:rowOff>
    </xdr:from>
    <xdr:to>
      <xdr:col>27</xdr:col>
      <xdr:colOff>399289</xdr:colOff>
      <xdr:row>87</xdr:row>
      <xdr:rowOff>37983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8600" y="16821150"/>
          <a:ext cx="6085714" cy="933333"/>
        </a:xfrm>
        <a:prstGeom prst="rect">
          <a:avLst/>
        </a:prstGeom>
      </xdr:spPr>
    </xdr:pic>
    <xdr:clientData/>
  </xdr:twoCellAnchor>
  <xdr:twoCellAnchor editAs="oneCell">
    <xdr:from>
      <xdr:col>19</xdr:col>
      <xdr:colOff>457200</xdr:colOff>
      <xdr:row>88</xdr:row>
      <xdr:rowOff>180975</xdr:rowOff>
    </xdr:from>
    <xdr:to>
      <xdr:col>28</xdr:col>
      <xdr:colOff>351581</xdr:colOff>
      <xdr:row>100</xdr:row>
      <xdr:rowOff>104499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86225" y="18087975"/>
          <a:ext cx="6752381" cy="2209524"/>
        </a:xfrm>
        <a:prstGeom prst="rect">
          <a:avLst/>
        </a:prstGeom>
      </xdr:spPr>
    </xdr:pic>
    <xdr:clientData/>
  </xdr:twoCellAnchor>
  <xdr:twoCellAnchor editAs="oneCell">
    <xdr:from>
      <xdr:col>37</xdr:col>
      <xdr:colOff>142875</xdr:colOff>
      <xdr:row>81</xdr:row>
      <xdr:rowOff>123825</xdr:rowOff>
    </xdr:from>
    <xdr:to>
      <xdr:col>45</xdr:col>
      <xdr:colOff>504018</xdr:colOff>
      <xdr:row>89</xdr:row>
      <xdr:rowOff>9348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6875" y="17040225"/>
          <a:ext cx="6457143" cy="1409523"/>
        </a:xfrm>
        <a:prstGeom prst="rect">
          <a:avLst/>
        </a:prstGeom>
      </xdr:spPr>
    </xdr:pic>
    <xdr:clientData/>
  </xdr:twoCellAnchor>
  <xdr:twoCellAnchor editAs="oneCell">
    <xdr:from>
      <xdr:col>37</xdr:col>
      <xdr:colOff>180975</xdr:colOff>
      <xdr:row>90</xdr:row>
      <xdr:rowOff>95250</xdr:rowOff>
    </xdr:from>
    <xdr:to>
      <xdr:col>45</xdr:col>
      <xdr:colOff>665927</xdr:colOff>
      <xdr:row>94</xdr:row>
      <xdr:rowOff>133250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04975" y="18726150"/>
          <a:ext cx="6580952" cy="800000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95</xdr:row>
      <xdr:rowOff>0</xdr:rowOff>
    </xdr:from>
    <xdr:to>
      <xdr:col>45</xdr:col>
      <xdr:colOff>84952</xdr:colOff>
      <xdr:row>98</xdr:row>
      <xdr:rowOff>85644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0" y="19583400"/>
          <a:ext cx="6180952" cy="6571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138112</xdr:rowOff>
    </xdr:from>
    <xdr:to>
      <xdr:col>6</xdr:col>
      <xdr:colOff>409575</xdr:colOff>
      <xdr:row>27</xdr:row>
      <xdr:rowOff>23812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519112</xdr:colOff>
      <xdr:row>12</xdr:row>
      <xdr:rowOff>80962</xdr:rowOff>
    </xdr:from>
    <xdr:to>
      <xdr:col>11</xdr:col>
      <xdr:colOff>209550</xdr:colOff>
      <xdr:row>26</xdr:row>
      <xdr:rowOff>157162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595312</xdr:colOff>
      <xdr:row>12</xdr:row>
      <xdr:rowOff>4761</xdr:rowOff>
    </xdr:from>
    <xdr:to>
      <xdr:col>16</xdr:col>
      <xdr:colOff>619125</xdr:colOff>
      <xdr:row>27</xdr:row>
      <xdr:rowOff>180974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AppData\Local\Temp\Rar$DIa1696.4086\2.Microcueca_QCori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temas\AppData\Local\Temp\Rar$DIa1696.32304\3.Microcuenca_QRemo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_Curvas_QCorinto"/>
      <sheetName val="CurvaHipsométrica-Alturas"/>
      <sheetName val="Geometría y Forma"/>
      <sheetName val="Precipitación y temperatura"/>
      <sheetName val="Oferta Hidrica"/>
      <sheetName val="Demanda"/>
      <sheetName val="Indice de escasez"/>
    </sheetNames>
    <sheetDataSet>
      <sheetData sheetId="0" refreshError="1"/>
      <sheetData sheetId="1">
        <row r="3">
          <cell r="C3">
            <v>1860</v>
          </cell>
          <cell r="G3">
            <v>3.7765041731133819</v>
          </cell>
        </row>
        <row r="4">
          <cell r="C4">
            <v>1759.5</v>
          </cell>
          <cell r="G4">
            <v>12.896336812743796</v>
          </cell>
        </row>
        <row r="5">
          <cell r="C5">
            <v>1659.5</v>
          </cell>
          <cell r="G5">
            <v>21.196800976268825</v>
          </cell>
        </row>
        <row r="6">
          <cell r="C6">
            <v>1559.5</v>
          </cell>
          <cell r="G6">
            <v>29.211793676044373</v>
          </cell>
        </row>
        <row r="7">
          <cell r="C7">
            <v>1459.5</v>
          </cell>
          <cell r="G7">
            <v>37.808625160713902</v>
          </cell>
        </row>
        <row r="8">
          <cell r="C8">
            <v>1359</v>
          </cell>
          <cell r="G8">
            <v>46.961145372529373</v>
          </cell>
        </row>
        <row r="9">
          <cell r="C9">
            <v>1258.5</v>
          </cell>
          <cell r="G9">
            <v>57.682669049227492</v>
          </cell>
        </row>
        <row r="10">
          <cell r="C10">
            <v>1158.5</v>
          </cell>
          <cell r="G10">
            <v>74.555993811153002</v>
          </cell>
        </row>
        <row r="11">
          <cell r="C11">
            <v>1058.5</v>
          </cell>
          <cell r="G11">
            <v>94.246987295430273</v>
          </cell>
        </row>
        <row r="12">
          <cell r="C12">
            <v>958</v>
          </cell>
          <cell r="G12">
            <v>100</v>
          </cell>
        </row>
      </sheetData>
      <sheetData sheetId="2"/>
      <sheetData sheetId="3">
        <row r="3">
          <cell r="V3" t="str">
            <v>ENE</v>
          </cell>
          <cell r="W3" t="str">
            <v>FEB</v>
          </cell>
          <cell r="X3" t="str">
            <v>MAR</v>
          </cell>
          <cell r="Y3" t="str">
            <v>ABR</v>
          </cell>
          <cell r="Z3" t="str">
            <v>MAY</v>
          </cell>
          <cell r="AA3" t="str">
            <v>JUN</v>
          </cell>
          <cell r="AB3" t="str">
            <v>JUL</v>
          </cell>
          <cell r="AC3" t="str">
            <v>AGO</v>
          </cell>
          <cell r="AD3" t="str">
            <v>SEP</v>
          </cell>
          <cell r="AE3" t="str">
            <v>OCT</v>
          </cell>
          <cell r="AF3" t="str">
            <v>NOV</v>
          </cell>
          <cell r="AG3" t="str">
            <v>DIC</v>
          </cell>
        </row>
        <row r="4">
          <cell r="U4" t="str">
            <v>T (°C)</v>
          </cell>
          <cell r="V4">
            <v>21.28717948717949</v>
          </cell>
          <cell r="W4">
            <v>21.592307692307688</v>
          </cell>
          <cell r="X4">
            <v>21.584615384615379</v>
          </cell>
          <cell r="Y4">
            <v>21.556410256410256</v>
          </cell>
          <cell r="Z4">
            <v>21.251282051282054</v>
          </cell>
          <cell r="AA4">
            <v>21.374358974358969</v>
          </cell>
          <cell r="AB4">
            <v>21.630769230769236</v>
          </cell>
          <cell r="AC4">
            <v>21.44358974358974</v>
          </cell>
          <cell r="AD4">
            <v>21.285</v>
          </cell>
          <cell r="AE4">
            <v>20.774999999999995</v>
          </cell>
          <cell r="AF4">
            <v>20.93</v>
          </cell>
          <cell r="AG4">
            <v>21.541025641025637</v>
          </cell>
        </row>
        <row r="5">
          <cell r="U5" t="str">
            <v>PP</v>
          </cell>
          <cell r="V5">
            <v>121.76923076923077</v>
          </cell>
          <cell r="W5">
            <v>152.30769230769232</v>
          </cell>
          <cell r="X5">
            <v>204.24102564102563</v>
          </cell>
          <cell r="Y5">
            <v>307.60769230769233</v>
          </cell>
          <cell r="Z5">
            <v>322.92307692307691</v>
          </cell>
          <cell r="AA5">
            <v>219.14358974358976</v>
          </cell>
          <cell r="AB5">
            <v>213.56410256410257</v>
          </cell>
          <cell r="AC5">
            <v>226.17948717948718</v>
          </cell>
          <cell r="AD5">
            <v>254.22499999999999</v>
          </cell>
          <cell r="AE5">
            <v>299.60000000000002</v>
          </cell>
          <cell r="AF5">
            <v>238.74</v>
          </cell>
          <cell r="AG5">
            <v>166.82051282051282</v>
          </cell>
        </row>
      </sheetData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_Curvas"/>
      <sheetName val="CurvaHipsométrica-Alturas"/>
      <sheetName val="Geometría yForma"/>
      <sheetName val="precipitación y temperatura"/>
      <sheetName val="Oferta hídrica"/>
      <sheetName val="Demanda"/>
      <sheetName val="Indice de escasez"/>
    </sheetNames>
    <sheetDataSet>
      <sheetData sheetId="0" refreshError="1"/>
      <sheetData sheetId="1">
        <row r="3">
          <cell r="C3">
            <v>2081.5</v>
          </cell>
          <cell r="G3">
            <v>0.9598779404121186</v>
          </cell>
        </row>
        <row r="4">
          <cell r="C4">
            <v>1936</v>
          </cell>
          <cell r="G4">
            <v>3.6877755981422795</v>
          </cell>
        </row>
        <row r="5">
          <cell r="C5">
            <v>1791</v>
          </cell>
          <cell r="G5">
            <v>8.2574652515802356</v>
          </cell>
        </row>
        <row r="6">
          <cell r="C6">
            <v>1646</v>
          </cell>
          <cell r="G6">
            <v>15.954931844474622</v>
          </cell>
        </row>
        <row r="7">
          <cell r="C7">
            <v>1501</v>
          </cell>
          <cell r="G7">
            <v>29.049511258655663</v>
          </cell>
        </row>
        <row r="8">
          <cell r="C8">
            <v>1356</v>
          </cell>
          <cell r="G8">
            <v>47.259527522089762</v>
          </cell>
        </row>
        <row r="9">
          <cell r="C9">
            <v>1211</v>
          </cell>
          <cell r="G9">
            <v>68.466542595107541</v>
          </cell>
        </row>
        <row r="10">
          <cell r="C10">
            <v>1066</v>
          </cell>
          <cell r="G10">
            <v>86.000033532853791</v>
          </cell>
        </row>
        <row r="11">
          <cell r="C11">
            <v>921</v>
          </cell>
          <cell r="G11">
            <v>97.710544405881635</v>
          </cell>
        </row>
        <row r="12">
          <cell r="C12">
            <v>775.5</v>
          </cell>
          <cell r="G12">
            <v>99.999999999999972</v>
          </cell>
        </row>
      </sheetData>
      <sheetData sheetId="2" refreshError="1"/>
      <sheetData sheetId="3">
        <row r="3">
          <cell r="V3" t="str">
            <v>ENE</v>
          </cell>
          <cell r="W3" t="str">
            <v>FEB</v>
          </cell>
          <cell r="X3" t="str">
            <v>MAR</v>
          </cell>
          <cell r="Y3" t="str">
            <v>ABR</v>
          </cell>
          <cell r="Z3" t="str">
            <v>MAY</v>
          </cell>
          <cell r="AA3" t="str">
            <v>JUN</v>
          </cell>
          <cell r="AB3" t="str">
            <v>JUL</v>
          </cell>
          <cell r="AC3" t="str">
            <v>AGO</v>
          </cell>
          <cell r="AD3" t="str">
            <v>SEP</v>
          </cell>
          <cell r="AE3" t="str">
            <v>OCT</v>
          </cell>
          <cell r="AF3" t="str">
            <v>NOV</v>
          </cell>
          <cell r="AG3" t="str">
            <v>DIC</v>
          </cell>
        </row>
        <row r="4">
          <cell r="U4" t="str">
            <v>T (°C)</v>
          </cell>
          <cell r="V4">
            <v>20.468067226890756</v>
          </cell>
          <cell r="W4">
            <v>20.751260504201685</v>
          </cell>
          <cell r="X4">
            <v>20.935294117647064</v>
          </cell>
          <cell r="Y4">
            <v>20.857142857142858</v>
          </cell>
          <cell r="Z4">
            <v>20.600000000000005</v>
          </cell>
          <cell r="AA4">
            <v>20.598319327731101</v>
          </cell>
          <cell r="AB4">
            <v>20.774789915966384</v>
          </cell>
          <cell r="AC4">
            <v>20.646218487394961</v>
          </cell>
          <cell r="AD4">
            <v>20.521848739495795</v>
          </cell>
          <cell r="AE4">
            <v>19.968067226890742</v>
          </cell>
          <cell r="AF4">
            <v>20.161344537815133</v>
          </cell>
          <cell r="AG4">
            <v>20.289075630252103</v>
          </cell>
        </row>
        <row r="5">
          <cell r="U5" t="str">
            <v>PP</v>
          </cell>
          <cell r="V5">
            <v>172.14705882352942</v>
          </cell>
          <cell r="W5">
            <v>145.59243697478985</v>
          </cell>
          <cell r="X5">
            <v>177.23529411764716</v>
          </cell>
          <cell r="Y5">
            <v>253.34201680672263</v>
          </cell>
          <cell r="Z5">
            <v>275.72857142857146</v>
          </cell>
          <cell r="AA5">
            <v>250.6042016806723</v>
          </cell>
          <cell r="AB5">
            <v>237.1394957983193</v>
          </cell>
          <cell r="AC5">
            <v>248.59579831932768</v>
          </cell>
          <cell r="AD5">
            <v>247.35210084033616</v>
          </cell>
          <cell r="AE5">
            <v>312.21848739495795</v>
          </cell>
          <cell r="AF5">
            <v>301.14453781512623</v>
          </cell>
          <cell r="AG5">
            <v>235.20168067226902</v>
          </cell>
        </row>
      </sheetData>
      <sheetData sheetId="4" refreshError="1"/>
      <sheetData sheetId="5" refreshError="1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OFERTA%20H&#205;DRIC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Microcueca_QCorinto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Microcuenca_QRemolino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microsoft.com/office/2006/relationships/xlExternalLinkPath/xlPathMissing" Target="Microcuenca_QRemolino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829.64634097222" createdVersion="5" refreshedVersion="5" minRefreshableVersion="3" recordCount="1428">
  <cacheSource type="worksheet">
    <worksheetSource ref="A2:D1430" sheet="ANDES" r:id="rId2"/>
  </cacheSource>
  <cacheFields count="4">
    <cacheField name="AÑO" numFmtId="0">
      <sharedItems containsSemiMixedTypes="0" containsString="0" containsNumber="1" containsInteger="1" minValue="1901" maxValue="2019" count="119"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TEMPERATURA" numFmtId="0">
      <sharedItems containsSemiMixedTypes="0" containsString="0" containsNumber="1" minValue="19.2" maxValue="23.3"/>
    </cacheField>
    <cacheField name="PRECIPITACION" numFmtId="0">
      <sharedItems containsSemiMixedTypes="0" containsString="0" containsNumber="1" minValue="14.4" maxValue="654.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4845.554036111113" createdVersion="5" refreshedVersion="5" minRefreshableVersion="3" recordCount="472">
  <cacheSource type="worksheet">
    <worksheetSource ref="A2:D474" sheet="Oferta Hidrica" r:id="rId2"/>
  </cacheSource>
  <cacheFields count="4">
    <cacheField name="AÑO" numFmtId="0">
      <sharedItems containsSemiMixedTypes="0" containsString="0" containsNumber="1" containsInteger="1" minValue="1980" maxValue="2019" count="40"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MES" numFmtId="0">
      <sharedItems containsSemiMixedTypes="0" containsString="0" containsNumber="1" containsInteger="1" minValue="1" maxValue="12" count="12">
        <n v="9"/>
        <n v="10"/>
        <n v="11"/>
        <n v="12"/>
        <n v="1"/>
        <n v="2"/>
        <n v="3"/>
        <n v="4"/>
        <n v="5"/>
        <n v="6"/>
        <n v="7"/>
        <n v="8"/>
      </sharedItems>
    </cacheField>
    <cacheField name="TEMPERATURA" numFmtId="0">
      <sharedItems containsSemiMixedTypes="0" containsString="0" containsNumber="1" minValue="19.899999999999999" maxValue="23.3"/>
    </cacheField>
    <cacheField name="PRECIPITACION" numFmtId="0">
      <sharedItems containsSemiMixedTypes="0" containsString="0" containsNumber="1" minValue="9" maxValue="5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or" refreshedDate="44834.507457291664" createdVersion="5" refreshedVersion="5" minRefreshableVersion="3" recordCount="1428">
  <cacheSource type="worksheet">
    <worksheetSource ref="A3:D1431" sheet="Oferta hídrica" r:id="rId2"/>
  </cacheSource>
  <cacheFields count="4">
    <cacheField name="AÑO" numFmtId="0">
      <sharedItems containsSemiMixedTypes="0" containsString="0" containsNumber="1" containsInteger="1" minValue="1901" maxValue="2019" count="119"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TEMPERATURA" numFmtId="0">
      <sharedItems containsSemiMixedTypes="0" containsString="0" containsNumber="1" minValue="18.7" maxValue="22.7"/>
    </cacheField>
    <cacheField name="PRECIPITACIÓN" numFmtId="0">
      <sharedItems containsSemiMixedTypes="0" containsString="0" containsNumber="1" minValue="24.9" maxValue="7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or" refreshedDate="44834.507457291664" createdVersion="5" refreshedVersion="5" minRefreshableVersion="3" recordCount="1428">
  <cacheSource type="worksheet">
    <worksheetSource ref="A3:D1431" sheet="Oferta hídrica" r:id="rId2"/>
  </cacheSource>
  <cacheFields count="4">
    <cacheField name="AÑO" numFmtId="0">
      <sharedItems containsSemiMixedTypes="0" containsString="0" containsNumber="1" containsInteger="1" minValue="1901" maxValue="2019" count="119"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TEMPERATURA" numFmtId="0">
      <sharedItems containsSemiMixedTypes="0" containsString="0" containsNumber="1" minValue="18.7" maxValue="22.7"/>
    </cacheField>
    <cacheField name="PRECIPITACIÓN" numFmtId="0">
      <sharedItems containsSemiMixedTypes="0" containsString="0" containsNumber="1" minValue="24.9" maxValue="7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8">
  <r>
    <x v="0"/>
    <x v="0"/>
    <n v="21"/>
    <n v="57.9"/>
  </r>
  <r>
    <x v="0"/>
    <x v="1"/>
    <n v="21.3"/>
    <n v="89.3"/>
  </r>
  <r>
    <x v="0"/>
    <x v="2"/>
    <n v="21.4"/>
    <n v="115"/>
  </r>
  <r>
    <x v="0"/>
    <x v="3"/>
    <n v="21.2"/>
    <n v="124.6"/>
  </r>
  <r>
    <x v="0"/>
    <x v="4"/>
    <n v="21"/>
    <n v="201.1"/>
  </r>
  <r>
    <x v="0"/>
    <x v="5"/>
    <n v="21"/>
    <n v="91.2"/>
  </r>
  <r>
    <x v="0"/>
    <x v="6"/>
    <n v="21.3"/>
    <n v="272.60000000000002"/>
  </r>
  <r>
    <x v="0"/>
    <x v="7"/>
    <n v="21.1"/>
    <n v="430.4"/>
  </r>
  <r>
    <x v="0"/>
    <x v="8"/>
    <n v="20.9"/>
    <n v="177.5"/>
  </r>
  <r>
    <x v="0"/>
    <x v="9"/>
    <n v="20.399999999999999"/>
    <n v="364"/>
  </r>
  <r>
    <x v="0"/>
    <x v="10"/>
    <n v="20.6"/>
    <n v="359.2"/>
  </r>
  <r>
    <x v="0"/>
    <x v="11"/>
    <n v="20.6"/>
    <n v="123.4"/>
  </r>
  <r>
    <x v="1"/>
    <x v="0"/>
    <n v="21"/>
    <n v="226.5"/>
  </r>
  <r>
    <x v="1"/>
    <x v="1"/>
    <n v="21.3"/>
    <n v="73.8"/>
  </r>
  <r>
    <x v="1"/>
    <x v="2"/>
    <n v="21.4"/>
    <n v="254.7"/>
  </r>
  <r>
    <x v="1"/>
    <x v="3"/>
    <n v="21.2"/>
    <n v="182.1"/>
  </r>
  <r>
    <x v="1"/>
    <x v="4"/>
    <n v="21"/>
    <n v="159.30000000000001"/>
  </r>
  <r>
    <x v="1"/>
    <x v="5"/>
    <n v="21"/>
    <n v="110.9"/>
  </r>
  <r>
    <x v="1"/>
    <x v="6"/>
    <n v="21.3"/>
    <n v="82.1"/>
  </r>
  <r>
    <x v="1"/>
    <x v="7"/>
    <n v="21.1"/>
    <n v="135.30000000000001"/>
  </r>
  <r>
    <x v="1"/>
    <x v="8"/>
    <n v="20.9"/>
    <n v="203.4"/>
  </r>
  <r>
    <x v="1"/>
    <x v="9"/>
    <n v="20.399999999999999"/>
    <n v="194.8"/>
  </r>
  <r>
    <x v="1"/>
    <x v="10"/>
    <n v="20.6"/>
    <n v="209.7"/>
  </r>
  <r>
    <x v="1"/>
    <x v="11"/>
    <n v="20.6"/>
    <n v="76.5"/>
  </r>
  <r>
    <x v="2"/>
    <x v="0"/>
    <n v="21"/>
    <n v="79.2"/>
  </r>
  <r>
    <x v="2"/>
    <x v="1"/>
    <n v="21.3"/>
    <n v="77.2"/>
  </r>
  <r>
    <x v="2"/>
    <x v="2"/>
    <n v="21.4"/>
    <n v="78.400000000000006"/>
  </r>
  <r>
    <x v="2"/>
    <x v="3"/>
    <n v="21.2"/>
    <n v="202.2"/>
  </r>
  <r>
    <x v="2"/>
    <x v="4"/>
    <n v="21"/>
    <n v="206.9"/>
  </r>
  <r>
    <x v="2"/>
    <x v="5"/>
    <n v="21"/>
    <n v="330.8"/>
  </r>
  <r>
    <x v="2"/>
    <x v="6"/>
    <n v="21.3"/>
    <n v="83.7"/>
  </r>
  <r>
    <x v="2"/>
    <x v="7"/>
    <n v="21.1"/>
    <n v="418.2"/>
  </r>
  <r>
    <x v="2"/>
    <x v="8"/>
    <n v="20.9"/>
    <n v="174.8"/>
  </r>
  <r>
    <x v="2"/>
    <x v="9"/>
    <n v="20.399999999999999"/>
    <n v="164.7"/>
  </r>
  <r>
    <x v="2"/>
    <x v="10"/>
    <n v="20.6"/>
    <n v="269.3"/>
  </r>
  <r>
    <x v="2"/>
    <x v="11"/>
    <n v="20.6"/>
    <n v="196.8"/>
  </r>
  <r>
    <x v="3"/>
    <x v="0"/>
    <n v="21"/>
    <n v="109.2"/>
  </r>
  <r>
    <x v="3"/>
    <x v="1"/>
    <n v="21.3"/>
    <n v="114.2"/>
  </r>
  <r>
    <x v="3"/>
    <x v="2"/>
    <n v="21.4"/>
    <n v="257.89999999999998"/>
  </r>
  <r>
    <x v="3"/>
    <x v="3"/>
    <n v="21.2"/>
    <n v="305.60000000000002"/>
  </r>
  <r>
    <x v="3"/>
    <x v="4"/>
    <n v="21"/>
    <n v="281.39999999999998"/>
  </r>
  <r>
    <x v="3"/>
    <x v="5"/>
    <n v="21"/>
    <n v="107.2"/>
  </r>
  <r>
    <x v="3"/>
    <x v="6"/>
    <n v="21.3"/>
    <n v="183.5"/>
  </r>
  <r>
    <x v="3"/>
    <x v="7"/>
    <n v="21.1"/>
    <n v="155.1"/>
  </r>
  <r>
    <x v="3"/>
    <x v="8"/>
    <n v="20.9"/>
    <n v="158.69999999999999"/>
  </r>
  <r>
    <x v="3"/>
    <x v="9"/>
    <n v="20.399999999999999"/>
    <n v="303.89999999999998"/>
  </r>
  <r>
    <x v="3"/>
    <x v="10"/>
    <n v="20.6"/>
    <n v="105.4"/>
  </r>
  <r>
    <x v="3"/>
    <x v="11"/>
    <n v="20.6"/>
    <n v="75.7"/>
  </r>
  <r>
    <x v="4"/>
    <x v="0"/>
    <n v="21"/>
    <n v="139.19999999999999"/>
  </r>
  <r>
    <x v="4"/>
    <x v="1"/>
    <n v="21.3"/>
    <n v="45"/>
  </r>
  <r>
    <x v="4"/>
    <x v="2"/>
    <n v="21.3"/>
    <n v="101.5"/>
  </r>
  <r>
    <x v="4"/>
    <x v="3"/>
    <n v="21.2"/>
    <n v="216.9"/>
  </r>
  <r>
    <x v="4"/>
    <x v="4"/>
    <n v="21"/>
    <n v="243"/>
  </r>
  <r>
    <x v="4"/>
    <x v="5"/>
    <n v="21"/>
    <n v="176.6"/>
  </r>
  <r>
    <x v="4"/>
    <x v="6"/>
    <n v="21.3"/>
    <n v="137.69999999999999"/>
  </r>
  <r>
    <x v="4"/>
    <x v="7"/>
    <n v="21.1"/>
    <n v="99.8"/>
  </r>
  <r>
    <x v="4"/>
    <x v="8"/>
    <n v="20.9"/>
    <n v="338"/>
  </r>
  <r>
    <x v="4"/>
    <x v="9"/>
    <n v="20.399999999999999"/>
    <n v="261.60000000000002"/>
  </r>
  <r>
    <x v="4"/>
    <x v="10"/>
    <n v="20.6"/>
    <n v="339.4"/>
  </r>
  <r>
    <x v="4"/>
    <x v="11"/>
    <n v="20.6"/>
    <n v="258"/>
  </r>
  <r>
    <x v="5"/>
    <x v="0"/>
    <n v="21"/>
    <n v="59.8"/>
  </r>
  <r>
    <x v="5"/>
    <x v="1"/>
    <n v="21.3"/>
    <n v="116.8"/>
  </r>
  <r>
    <x v="5"/>
    <x v="2"/>
    <n v="21.4"/>
    <n v="115.5"/>
  </r>
  <r>
    <x v="5"/>
    <x v="3"/>
    <n v="21.2"/>
    <n v="310.8"/>
  </r>
  <r>
    <x v="5"/>
    <x v="4"/>
    <n v="21"/>
    <n v="264.60000000000002"/>
  </r>
  <r>
    <x v="5"/>
    <x v="5"/>
    <n v="21"/>
    <n v="263.5"/>
  </r>
  <r>
    <x v="5"/>
    <x v="6"/>
    <n v="21.3"/>
    <n v="233.7"/>
  </r>
  <r>
    <x v="5"/>
    <x v="7"/>
    <n v="21.1"/>
    <n v="168.3"/>
  </r>
  <r>
    <x v="5"/>
    <x v="8"/>
    <n v="20.9"/>
    <n v="88.7"/>
  </r>
  <r>
    <x v="5"/>
    <x v="9"/>
    <n v="20.399999999999999"/>
    <n v="275.10000000000002"/>
  </r>
  <r>
    <x v="5"/>
    <x v="10"/>
    <n v="20.6"/>
    <n v="197.9"/>
  </r>
  <r>
    <x v="5"/>
    <x v="11"/>
    <n v="20.5"/>
    <n v="111.2"/>
  </r>
  <r>
    <x v="6"/>
    <x v="0"/>
    <n v="21"/>
    <n v="77.400000000000006"/>
  </r>
  <r>
    <x v="6"/>
    <x v="1"/>
    <n v="21.3"/>
    <n v="172"/>
  </r>
  <r>
    <x v="6"/>
    <x v="2"/>
    <n v="21.4"/>
    <n v="322.3"/>
  </r>
  <r>
    <x v="6"/>
    <x v="3"/>
    <n v="21.2"/>
    <n v="331.5"/>
  </r>
  <r>
    <x v="6"/>
    <x v="4"/>
    <n v="21"/>
    <n v="230.4"/>
  </r>
  <r>
    <x v="6"/>
    <x v="5"/>
    <n v="21"/>
    <n v="209.9"/>
  </r>
  <r>
    <x v="6"/>
    <x v="6"/>
    <n v="21.3"/>
    <n v="323.2"/>
  </r>
  <r>
    <x v="6"/>
    <x v="7"/>
    <n v="21.1"/>
    <n v="182"/>
  </r>
  <r>
    <x v="6"/>
    <x v="8"/>
    <n v="20.9"/>
    <n v="272.7"/>
  </r>
  <r>
    <x v="6"/>
    <x v="9"/>
    <n v="20.399999999999999"/>
    <n v="228.1"/>
  </r>
  <r>
    <x v="6"/>
    <x v="10"/>
    <n v="20.6"/>
    <n v="185.9"/>
  </r>
  <r>
    <x v="6"/>
    <x v="11"/>
    <n v="20.6"/>
    <n v="139.30000000000001"/>
  </r>
  <r>
    <x v="7"/>
    <x v="0"/>
    <n v="21"/>
    <n v="161.30000000000001"/>
  </r>
  <r>
    <x v="7"/>
    <x v="1"/>
    <n v="21.3"/>
    <n v="95.1"/>
  </r>
  <r>
    <x v="7"/>
    <x v="2"/>
    <n v="21.3"/>
    <n v="201.7"/>
  </r>
  <r>
    <x v="7"/>
    <x v="3"/>
    <n v="21.2"/>
    <n v="184.8"/>
  </r>
  <r>
    <x v="7"/>
    <x v="4"/>
    <n v="21"/>
    <n v="127.1"/>
  </r>
  <r>
    <x v="7"/>
    <x v="5"/>
    <n v="21"/>
    <n v="135.30000000000001"/>
  </r>
  <r>
    <x v="7"/>
    <x v="6"/>
    <n v="21.3"/>
    <n v="200.2"/>
  </r>
  <r>
    <x v="7"/>
    <x v="7"/>
    <n v="21.1"/>
    <n v="244.7"/>
  </r>
  <r>
    <x v="7"/>
    <x v="8"/>
    <n v="20.9"/>
    <n v="288.60000000000002"/>
  </r>
  <r>
    <x v="7"/>
    <x v="9"/>
    <n v="20.399999999999999"/>
    <n v="477.1"/>
  </r>
  <r>
    <x v="7"/>
    <x v="10"/>
    <n v="20.6"/>
    <n v="208.7"/>
  </r>
  <r>
    <x v="7"/>
    <x v="11"/>
    <n v="20.6"/>
    <n v="219"/>
  </r>
  <r>
    <x v="8"/>
    <x v="0"/>
    <n v="21"/>
    <n v="96.3"/>
  </r>
  <r>
    <x v="8"/>
    <x v="1"/>
    <n v="21.3"/>
    <n v="175.2"/>
  </r>
  <r>
    <x v="8"/>
    <x v="2"/>
    <n v="21.4"/>
    <n v="47"/>
  </r>
  <r>
    <x v="8"/>
    <x v="3"/>
    <n v="21.2"/>
    <n v="219.1"/>
  </r>
  <r>
    <x v="8"/>
    <x v="4"/>
    <n v="21"/>
    <n v="320.7"/>
  </r>
  <r>
    <x v="8"/>
    <x v="5"/>
    <n v="21"/>
    <n v="235.1"/>
  </r>
  <r>
    <x v="8"/>
    <x v="6"/>
    <n v="21.3"/>
    <n v="400.1"/>
  </r>
  <r>
    <x v="8"/>
    <x v="7"/>
    <n v="21.1"/>
    <n v="255.8"/>
  </r>
  <r>
    <x v="8"/>
    <x v="8"/>
    <n v="20.9"/>
    <n v="194.5"/>
  </r>
  <r>
    <x v="8"/>
    <x v="9"/>
    <n v="20.399999999999999"/>
    <n v="236.6"/>
  </r>
  <r>
    <x v="8"/>
    <x v="10"/>
    <n v="20.6"/>
    <n v="182.5"/>
  </r>
  <r>
    <x v="8"/>
    <x v="11"/>
    <n v="20.6"/>
    <n v="117.5"/>
  </r>
  <r>
    <x v="9"/>
    <x v="0"/>
    <n v="20.9"/>
    <n v="262.3"/>
  </r>
  <r>
    <x v="9"/>
    <x v="1"/>
    <n v="21.3"/>
    <n v="92.6"/>
  </r>
  <r>
    <x v="9"/>
    <x v="2"/>
    <n v="21.3"/>
    <n v="338.5"/>
  </r>
  <r>
    <x v="9"/>
    <x v="3"/>
    <n v="21.2"/>
    <n v="170.8"/>
  </r>
  <r>
    <x v="9"/>
    <x v="4"/>
    <n v="21"/>
    <n v="512.9"/>
  </r>
  <r>
    <x v="9"/>
    <x v="5"/>
    <n v="21"/>
    <n v="272.39999999999998"/>
  </r>
  <r>
    <x v="9"/>
    <x v="6"/>
    <n v="21.3"/>
    <n v="178"/>
  </r>
  <r>
    <x v="9"/>
    <x v="7"/>
    <n v="21.1"/>
    <n v="157.9"/>
  </r>
  <r>
    <x v="9"/>
    <x v="8"/>
    <n v="20.9"/>
    <n v="288.60000000000002"/>
  </r>
  <r>
    <x v="9"/>
    <x v="9"/>
    <n v="20.399999999999999"/>
    <n v="387.6"/>
  </r>
  <r>
    <x v="9"/>
    <x v="10"/>
    <n v="20.6"/>
    <n v="169.4"/>
  </r>
  <r>
    <x v="9"/>
    <x v="11"/>
    <n v="20.6"/>
    <n v="223.3"/>
  </r>
  <r>
    <x v="10"/>
    <x v="0"/>
    <n v="21"/>
    <n v="109.8"/>
  </r>
  <r>
    <x v="10"/>
    <x v="1"/>
    <n v="21.3"/>
    <n v="193.1"/>
  </r>
  <r>
    <x v="10"/>
    <x v="2"/>
    <n v="21.4"/>
    <n v="161.9"/>
  </r>
  <r>
    <x v="10"/>
    <x v="3"/>
    <n v="21.2"/>
    <n v="311.7"/>
  </r>
  <r>
    <x v="10"/>
    <x v="4"/>
    <n v="21"/>
    <n v="260.3"/>
  </r>
  <r>
    <x v="10"/>
    <x v="5"/>
    <n v="21"/>
    <n v="181.5"/>
  </r>
  <r>
    <x v="10"/>
    <x v="6"/>
    <n v="21.3"/>
    <n v="185.5"/>
  </r>
  <r>
    <x v="10"/>
    <x v="7"/>
    <n v="21.1"/>
    <n v="112.4"/>
  </r>
  <r>
    <x v="10"/>
    <x v="8"/>
    <n v="20.9"/>
    <n v="73.400000000000006"/>
  </r>
  <r>
    <x v="10"/>
    <x v="9"/>
    <n v="20.399999999999999"/>
    <n v="137.4"/>
  </r>
  <r>
    <x v="10"/>
    <x v="10"/>
    <n v="20.6"/>
    <n v="181.7"/>
  </r>
  <r>
    <x v="10"/>
    <x v="11"/>
    <n v="20.6"/>
    <n v="90.4"/>
  </r>
  <r>
    <x v="11"/>
    <x v="0"/>
    <n v="21"/>
    <n v="118.4"/>
  </r>
  <r>
    <x v="11"/>
    <x v="1"/>
    <n v="21.3"/>
    <n v="101"/>
  </r>
  <r>
    <x v="11"/>
    <x v="2"/>
    <n v="21.3"/>
    <n v="109.2"/>
  </r>
  <r>
    <x v="11"/>
    <x v="3"/>
    <n v="21.2"/>
    <n v="205.9"/>
  </r>
  <r>
    <x v="11"/>
    <x v="4"/>
    <n v="21"/>
    <n v="160.80000000000001"/>
  </r>
  <r>
    <x v="11"/>
    <x v="5"/>
    <n v="21"/>
    <n v="119"/>
  </r>
  <r>
    <x v="11"/>
    <x v="6"/>
    <n v="21.3"/>
    <n v="230.5"/>
  </r>
  <r>
    <x v="11"/>
    <x v="7"/>
    <n v="21.1"/>
    <n v="454.1"/>
  </r>
  <r>
    <x v="11"/>
    <x v="8"/>
    <n v="20.9"/>
    <n v="227.8"/>
  </r>
  <r>
    <x v="11"/>
    <x v="9"/>
    <n v="20.399999999999999"/>
    <n v="219.5"/>
  </r>
  <r>
    <x v="11"/>
    <x v="10"/>
    <n v="20.6"/>
    <n v="330.3"/>
  </r>
  <r>
    <x v="11"/>
    <x v="11"/>
    <n v="20.6"/>
    <n v="171.6"/>
  </r>
  <r>
    <x v="12"/>
    <x v="0"/>
    <n v="21"/>
    <n v="60.6"/>
  </r>
  <r>
    <x v="12"/>
    <x v="1"/>
    <n v="21.3"/>
    <n v="69.5"/>
  </r>
  <r>
    <x v="12"/>
    <x v="2"/>
    <n v="21.4"/>
    <n v="144.69999999999999"/>
  </r>
  <r>
    <x v="12"/>
    <x v="3"/>
    <n v="21.2"/>
    <n v="403.7"/>
  </r>
  <r>
    <x v="12"/>
    <x v="4"/>
    <n v="21"/>
    <n v="248.9"/>
  </r>
  <r>
    <x v="12"/>
    <x v="5"/>
    <n v="21"/>
    <n v="171.8"/>
  </r>
  <r>
    <x v="12"/>
    <x v="6"/>
    <n v="21.3"/>
    <n v="112.4"/>
  </r>
  <r>
    <x v="12"/>
    <x v="7"/>
    <n v="21.1"/>
    <n v="112"/>
  </r>
  <r>
    <x v="12"/>
    <x v="8"/>
    <n v="20.9"/>
    <n v="586.20000000000005"/>
  </r>
  <r>
    <x v="12"/>
    <x v="9"/>
    <n v="20.399999999999999"/>
    <n v="261.3"/>
  </r>
  <r>
    <x v="12"/>
    <x v="10"/>
    <n v="20.6"/>
    <n v="252.3"/>
  </r>
  <r>
    <x v="12"/>
    <x v="11"/>
    <n v="20.6"/>
    <n v="163.6"/>
  </r>
  <r>
    <x v="13"/>
    <x v="0"/>
    <n v="21"/>
    <n v="77.599999999999994"/>
  </r>
  <r>
    <x v="13"/>
    <x v="1"/>
    <n v="21.3"/>
    <n v="64.7"/>
  </r>
  <r>
    <x v="13"/>
    <x v="2"/>
    <n v="21.4"/>
    <n v="67"/>
  </r>
  <r>
    <x v="13"/>
    <x v="3"/>
    <n v="21.2"/>
    <n v="301.39999999999998"/>
  </r>
  <r>
    <x v="13"/>
    <x v="4"/>
    <n v="21"/>
    <n v="102.7"/>
  </r>
  <r>
    <x v="13"/>
    <x v="5"/>
    <n v="21"/>
    <n v="106.9"/>
  </r>
  <r>
    <x v="13"/>
    <x v="6"/>
    <n v="21.3"/>
    <n v="95.2"/>
  </r>
  <r>
    <x v="13"/>
    <x v="7"/>
    <n v="21.1"/>
    <n v="189.5"/>
  </r>
  <r>
    <x v="13"/>
    <x v="8"/>
    <n v="20.9"/>
    <n v="96.6"/>
  </r>
  <r>
    <x v="13"/>
    <x v="9"/>
    <n v="20.399999999999999"/>
    <n v="275.3"/>
  </r>
  <r>
    <x v="13"/>
    <x v="10"/>
    <n v="20.6"/>
    <n v="362.4"/>
  </r>
  <r>
    <x v="13"/>
    <x v="11"/>
    <n v="20.6"/>
    <n v="192.4"/>
  </r>
  <r>
    <x v="14"/>
    <x v="0"/>
    <n v="21"/>
    <n v="99.5"/>
  </r>
  <r>
    <x v="14"/>
    <x v="1"/>
    <n v="21.3"/>
    <n v="137"/>
  </r>
  <r>
    <x v="14"/>
    <x v="2"/>
    <n v="21.4"/>
    <n v="74.8"/>
  </r>
  <r>
    <x v="14"/>
    <x v="3"/>
    <n v="21.2"/>
    <n v="249.1"/>
  </r>
  <r>
    <x v="14"/>
    <x v="4"/>
    <n v="21.9"/>
    <n v="316.5"/>
  </r>
  <r>
    <x v="14"/>
    <x v="5"/>
    <n v="21.7"/>
    <n v="224.1"/>
  </r>
  <r>
    <x v="14"/>
    <x v="6"/>
    <n v="22.1"/>
    <n v="244.4"/>
  </r>
  <r>
    <x v="14"/>
    <x v="7"/>
    <n v="22.2"/>
    <n v="455.5"/>
  </r>
  <r>
    <x v="14"/>
    <x v="8"/>
    <n v="21.4"/>
    <n v="193.9"/>
  </r>
  <r>
    <x v="14"/>
    <x v="9"/>
    <n v="21.5"/>
    <n v="294"/>
  </r>
  <r>
    <x v="14"/>
    <x v="10"/>
    <n v="21.1"/>
    <n v="206.4"/>
  </r>
  <r>
    <x v="14"/>
    <x v="11"/>
    <n v="21.2"/>
    <n v="127.4"/>
  </r>
  <r>
    <x v="15"/>
    <x v="0"/>
    <n v="21.2"/>
    <n v="105.8"/>
  </r>
  <r>
    <x v="15"/>
    <x v="1"/>
    <n v="21.3"/>
    <n v="66.7"/>
  </r>
  <r>
    <x v="15"/>
    <x v="2"/>
    <n v="21.3"/>
    <n v="208.3"/>
  </r>
  <r>
    <x v="15"/>
    <x v="3"/>
    <n v="21.8"/>
    <n v="273.8"/>
  </r>
  <r>
    <x v="15"/>
    <x v="4"/>
    <n v="21.6"/>
    <n v="126"/>
  </r>
  <r>
    <x v="15"/>
    <x v="5"/>
    <n v="21.4"/>
    <n v="339.7"/>
  </r>
  <r>
    <x v="15"/>
    <x v="6"/>
    <n v="21.8"/>
    <n v="222.7"/>
  </r>
  <r>
    <x v="15"/>
    <x v="7"/>
    <n v="21"/>
    <n v="221"/>
  </r>
  <r>
    <x v="15"/>
    <x v="8"/>
    <n v="21.4"/>
    <n v="201.6"/>
  </r>
  <r>
    <x v="15"/>
    <x v="9"/>
    <n v="20.399999999999999"/>
    <n v="281.10000000000002"/>
  </r>
  <r>
    <x v="15"/>
    <x v="10"/>
    <n v="20.5"/>
    <n v="170.7"/>
  </r>
  <r>
    <x v="15"/>
    <x v="11"/>
    <n v="20.3"/>
    <n v="139.19999999999999"/>
  </r>
  <r>
    <x v="16"/>
    <x v="0"/>
    <n v="20.5"/>
    <n v="207.3"/>
  </r>
  <r>
    <x v="16"/>
    <x v="1"/>
    <n v="20.3"/>
    <n v="104"/>
  </r>
  <r>
    <x v="16"/>
    <x v="2"/>
    <n v="21.2"/>
    <n v="202"/>
  </r>
  <r>
    <x v="16"/>
    <x v="3"/>
    <n v="21.2"/>
    <n v="339.3"/>
  </r>
  <r>
    <x v="16"/>
    <x v="4"/>
    <n v="21"/>
    <n v="421.5"/>
  </r>
  <r>
    <x v="16"/>
    <x v="5"/>
    <n v="20.5"/>
    <n v="227.8"/>
  </r>
  <r>
    <x v="16"/>
    <x v="6"/>
    <n v="21.4"/>
    <n v="203.1"/>
  </r>
  <r>
    <x v="16"/>
    <x v="7"/>
    <n v="21"/>
    <n v="393.1"/>
  </r>
  <r>
    <x v="16"/>
    <x v="8"/>
    <n v="20.9"/>
    <n v="188.7"/>
  </r>
  <r>
    <x v="16"/>
    <x v="9"/>
    <n v="20.399999999999999"/>
    <n v="179.6"/>
  </r>
  <r>
    <x v="16"/>
    <x v="10"/>
    <n v="20.5"/>
    <n v="277"/>
  </r>
  <r>
    <x v="16"/>
    <x v="11"/>
    <n v="20.6"/>
    <n v="163.30000000000001"/>
  </r>
  <r>
    <x v="17"/>
    <x v="0"/>
    <n v="20.9"/>
    <n v="133.80000000000001"/>
  </r>
  <r>
    <x v="17"/>
    <x v="1"/>
    <n v="21"/>
    <n v="102.9"/>
  </r>
  <r>
    <x v="17"/>
    <x v="2"/>
    <n v="20.399999999999999"/>
    <n v="160.80000000000001"/>
  </r>
  <r>
    <x v="17"/>
    <x v="3"/>
    <n v="20.8"/>
    <n v="396.5"/>
  </r>
  <r>
    <x v="17"/>
    <x v="4"/>
    <n v="20"/>
    <n v="247.4"/>
  </r>
  <r>
    <x v="17"/>
    <x v="5"/>
    <n v="20.2"/>
    <n v="110.9"/>
  </r>
  <r>
    <x v="17"/>
    <x v="6"/>
    <n v="21.3"/>
    <n v="128.69999999999999"/>
  </r>
  <r>
    <x v="17"/>
    <x v="7"/>
    <n v="21.5"/>
    <n v="112.4"/>
  </r>
  <r>
    <x v="17"/>
    <x v="8"/>
    <n v="21"/>
    <n v="157.19999999999999"/>
  </r>
  <r>
    <x v="17"/>
    <x v="9"/>
    <n v="20.8"/>
    <n v="322.89999999999998"/>
  </r>
  <r>
    <x v="17"/>
    <x v="10"/>
    <n v="20.399999999999999"/>
    <n v="318.89999999999998"/>
  </r>
  <r>
    <x v="17"/>
    <x v="11"/>
    <n v="20.6"/>
    <n v="61.4"/>
  </r>
  <r>
    <x v="18"/>
    <x v="0"/>
    <n v="20.9"/>
    <n v="126.1"/>
  </r>
  <r>
    <x v="18"/>
    <x v="1"/>
    <n v="21.3"/>
    <n v="64.599999999999994"/>
  </r>
  <r>
    <x v="18"/>
    <x v="2"/>
    <n v="21.4"/>
    <n v="96.4"/>
  </r>
  <r>
    <x v="18"/>
    <x v="3"/>
    <n v="21.2"/>
    <n v="227.9"/>
  </r>
  <r>
    <x v="18"/>
    <x v="4"/>
    <n v="21"/>
    <n v="202.4"/>
  </r>
  <r>
    <x v="18"/>
    <x v="5"/>
    <n v="21"/>
    <n v="189.2"/>
  </r>
  <r>
    <x v="18"/>
    <x v="6"/>
    <n v="21.3"/>
    <n v="286.89999999999998"/>
  </r>
  <r>
    <x v="18"/>
    <x v="7"/>
    <n v="21.1"/>
    <n v="250.1"/>
  </r>
  <r>
    <x v="18"/>
    <x v="8"/>
    <n v="20.9"/>
    <n v="352.4"/>
  </r>
  <r>
    <x v="18"/>
    <x v="9"/>
    <n v="20.399999999999999"/>
    <n v="166.6"/>
  </r>
  <r>
    <x v="18"/>
    <x v="10"/>
    <n v="20.6"/>
    <n v="228.3"/>
  </r>
  <r>
    <x v="18"/>
    <x v="11"/>
    <n v="20.6"/>
    <n v="206.5"/>
  </r>
  <r>
    <x v="19"/>
    <x v="0"/>
    <n v="20.9"/>
    <n v="75.8"/>
  </r>
  <r>
    <x v="19"/>
    <x v="1"/>
    <n v="21.3"/>
    <n v="113"/>
  </r>
  <r>
    <x v="19"/>
    <x v="2"/>
    <n v="21.4"/>
    <n v="115.2"/>
  </r>
  <r>
    <x v="19"/>
    <x v="3"/>
    <n v="21.2"/>
    <n v="139.19999999999999"/>
  </r>
  <r>
    <x v="19"/>
    <x v="4"/>
    <n v="21"/>
    <n v="435.9"/>
  </r>
  <r>
    <x v="19"/>
    <x v="5"/>
    <n v="21"/>
    <n v="155.80000000000001"/>
  </r>
  <r>
    <x v="19"/>
    <x v="6"/>
    <n v="21.3"/>
    <n v="407"/>
  </r>
  <r>
    <x v="19"/>
    <x v="7"/>
    <n v="21.1"/>
    <n v="198.1"/>
  </r>
  <r>
    <x v="19"/>
    <x v="8"/>
    <n v="20.9"/>
    <n v="267.2"/>
  </r>
  <r>
    <x v="19"/>
    <x v="9"/>
    <n v="20.399999999999999"/>
    <n v="421.2"/>
  </r>
  <r>
    <x v="19"/>
    <x v="10"/>
    <n v="20.6"/>
    <n v="111.5"/>
  </r>
  <r>
    <x v="19"/>
    <x v="11"/>
    <n v="20.5"/>
    <n v="160.9"/>
  </r>
  <r>
    <x v="20"/>
    <x v="0"/>
    <n v="21"/>
    <n v="188.6"/>
  </r>
  <r>
    <x v="20"/>
    <x v="1"/>
    <n v="21.1"/>
    <n v="159.9"/>
  </r>
  <r>
    <x v="20"/>
    <x v="2"/>
    <n v="20.5"/>
    <n v="365"/>
  </r>
  <r>
    <x v="20"/>
    <x v="3"/>
    <n v="20.6"/>
    <n v="253.2"/>
  </r>
  <r>
    <x v="20"/>
    <x v="4"/>
    <n v="20.3"/>
    <n v="436.5"/>
  </r>
  <r>
    <x v="20"/>
    <x v="5"/>
    <n v="20.5"/>
    <n v="280.10000000000002"/>
  </r>
  <r>
    <x v="20"/>
    <x v="6"/>
    <n v="21.3"/>
    <n v="326.5"/>
  </r>
  <r>
    <x v="20"/>
    <x v="7"/>
    <n v="20.7"/>
    <n v="148.6"/>
  </r>
  <r>
    <x v="20"/>
    <x v="8"/>
    <n v="20.8"/>
    <n v="373.3"/>
  </r>
  <r>
    <x v="20"/>
    <x v="9"/>
    <n v="19.600000000000001"/>
    <n v="357.4"/>
  </r>
  <r>
    <x v="20"/>
    <x v="10"/>
    <n v="20.3"/>
    <n v="142"/>
  </r>
  <r>
    <x v="20"/>
    <x v="11"/>
    <n v="20.3"/>
    <n v="228.1"/>
  </r>
  <r>
    <x v="21"/>
    <x v="0"/>
    <n v="20.8"/>
    <n v="28.8"/>
  </r>
  <r>
    <x v="21"/>
    <x v="1"/>
    <n v="20.8"/>
    <n v="158.1"/>
  </r>
  <r>
    <x v="21"/>
    <x v="2"/>
    <n v="20.6"/>
    <n v="266"/>
  </r>
  <r>
    <x v="21"/>
    <x v="3"/>
    <n v="21"/>
    <n v="178.6"/>
  </r>
  <r>
    <x v="21"/>
    <x v="4"/>
    <n v="20.5"/>
    <n v="265.60000000000002"/>
  </r>
  <r>
    <x v="21"/>
    <x v="5"/>
    <n v="20.2"/>
    <n v="448.4"/>
  </r>
  <r>
    <x v="21"/>
    <x v="6"/>
    <n v="20.8"/>
    <n v="178"/>
  </r>
  <r>
    <x v="21"/>
    <x v="7"/>
    <n v="20.9"/>
    <n v="74.7"/>
  </r>
  <r>
    <x v="21"/>
    <x v="8"/>
    <n v="20.7"/>
    <n v="154"/>
  </r>
  <r>
    <x v="21"/>
    <x v="9"/>
    <n v="19.899999999999999"/>
    <n v="212.3"/>
  </r>
  <r>
    <x v="21"/>
    <x v="10"/>
    <n v="19.899999999999999"/>
    <n v="221.4"/>
  </r>
  <r>
    <x v="21"/>
    <x v="11"/>
    <n v="20"/>
    <n v="175.6"/>
  </r>
  <r>
    <x v="22"/>
    <x v="0"/>
    <n v="20.2"/>
    <n v="37.200000000000003"/>
  </r>
  <r>
    <x v="22"/>
    <x v="1"/>
    <n v="20.8"/>
    <n v="40"/>
  </r>
  <r>
    <x v="22"/>
    <x v="2"/>
    <n v="21.1"/>
    <n v="104.5"/>
  </r>
  <r>
    <x v="22"/>
    <x v="3"/>
    <n v="20.9"/>
    <n v="160.19999999999999"/>
  </r>
  <r>
    <x v="22"/>
    <x v="4"/>
    <n v="20.5"/>
    <n v="237.4"/>
  </r>
  <r>
    <x v="22"/>
    <x v="5"/>
    <n v="21"/>
    <n v="124"/>
  </r>
  <r>
    <x v="22"/>
    <x v="6"/>
    <n v="20.6"/>
    <n v="260.7"/>
  </r>
  <r>
    <x v="22"/>
    <x v="7"/>
    <n v="20.8"/>
    <n v="244"/>
  </r>
  <r>
    <x v="22"/>
    <x v="8"/>
    <n v="21.1"/>
    <n v="109.6"/>
  </r>
  <r>
    <x v="22"/>
    <x v="9"/>
    <n v="20"/>
    <n v="199.8"/>
  </r>
  <r>
    <x v="22"/>
    <x v="10"/>
    <n v="20.7"/>
    <n v="140"/>
  </r>
  <r>
    <x v="22"/>
    <x v="11"/>
    <n v="20.399999999999999"/>
    <n v="210.2"/>
  </r>
  <r>
    <x v="23"/>
    <x v="0"/>
    <n v="21.6"/>
    <n v="24.8"/>
  </r>
  <r>
    <x v="23"/>
    <x v="1"/>
    <n v="21.4"/>
    <n v="30.1"/>
  </r>
  <r>
    <x v="23"/>
    <x v="2"/>
    <n v="22.2"/>
    <n v="110.2"/>
  </r>
  <r>
    <x v="23"/>
    <x v="3"/>
    <n v="21.6"/>
    <n v="119.3"/>
  </r>
  <r>
    <x v="23"/>
    <x v="4"/>
    <n v="21.2"/>
    <n v="213.3"/>
  </r>
  <r>
    <x v="23"/>
    <x v="5"/>
    <n v="20.399999999999999"/>
    <n v="239.3"/>
  </r>
  <r>
    <x v="23"/>
    <x v="6"/>
    <n v="20.7"/>
    <n v="237.4"/>
  </r>
  <r>
    <x v="23"/>
    <x v="7"/>
    <n v="21.3"/>
    <n v="121.7"/>
  </r>
  <r>
    <x v="23"/>
    <x v="8"/>
    <n v="20.100000000000001"/>
    <n v="236"/>
  </r>
  <r>
    <x v="23"/>
    <x v="9"/>
    <n v="19.899999999999999"/>
    <n v="295.60000000000002"/>
  </r>
  <r>
    <x v="23"/>
    <x v="10"/>
    <n v="20.100000000000001"/>
    <n v="407.1"/>
  </r>
  <r>
    <x v="23"/>
    <x v="11"/>
    <n v="20.2"/>
    <n v="206.8"/>
  </r>
  <r>
    <x v="24"/>
    <x v="0"/>
    <n v="20.2"/>
    <n v="101.6"/>
  </r>
  <r>
    <x v="24"/>
    <x v="1"/>
    <n v="20.2"/>
    <n v="133.19999999999999"/>
  </r>
  <r>
    <x v="24"/>
    <x v="2"/>
    <n v="20.2"/>
    <n v="247.7"/>
  </r>
  <r>
    <x v="24"/>
    <x v="3"/>
    <n v="20.8"/>
    <n v="400.5"/>
  </r>
  <r>
    <x v="24"/>
    <x v="4"/>
    <n v="21"/>
    <n v="197.5"/>
  </r>
  <r>
    <x v="24"/>
    <x v="5"/>
    <n v="20.7"/>
    <n v="166.2"/>
  </r>
  <r>
    <x v="24"/>
    <x v="6"/>
    <n v="20.9"/>
    <n v="210.5"/>
  </r>
  <r>
    <x v="24"/>
    <x v="7"/>
    <n v="20.7"/>
    <n v="240.9"/>
  </r>
  <r>
    <x v="24"/>
    <x v="8"/>
    <n v="20.7"/>
    <n v="293.3"/>
  </r>
  <r>
    <x v="24"/>
    <x v="9"/>
    <n v="20.6"/>
    <n v="166.2"/>
  </r>
  <r>
    <x v="24"/>
    <x v="10"/>
    <n v="20.399999999999999"/>
    <n v="192.7"/>
  </r>
  <r>
    <x v="24"/>
    <x v="11"/>
    <n v="20.8"/>
    <n v="82.6"/>
  </r>
  <r>
    <x v="25"/>
    <x v="0"/>
    <n v="21.4"/>
    <n v="33"/>
  </r>
  <r>
    <x v="25"/>
    <x v="1"/>
    <n v="21.9"/>
    <n v="68.5"/>
  </r>
  <r>
    <x v="25"/>
    <x v="2"/>
    <n v="22"/>
    <n v="98.4"/>
  </r>
  <r>
    <x v="25"/>
    <x v="3"/>
    <n v="22.3"/>
    <n v="125.4"/>
  </r>
  <r>
    <x v="25"/>
    <x v="4"/>
    <n v="21.7"/>
    <n v="197.3"/>
  </r>
  <r>
    <x v="25"/>
    <x v="5"/>
    <n v="21.5"/>
    <n v="297.39999999999998"/>
  </r>
  <r>
    <x v="25"/>
    <x v="6"/>
    <n v="21.3"/>
    <n v="181"/>
  </r>
  <r>
    <x v="25"/>
    <x v="7"/>
    <n v="21"/>
    <n v="235.7"/>
  </r>
  <r>
    <x v="25"/>
    <x v="8"/>
    <n v="20.6"/>
    <n v="185.9"/>
  </r>
  <r>
    <x v="25"/>
    <x v="9"/>
    <n v="20.399999999999999"/>
    <n v="349.7"/>
  </r>
  <r>
    <x v="25"/>
    <x v="10"/>
    <n v="20.7"/>
    <n v="237.8"/>
  </r>
  <r>
    <x v="25"/>
    <x v="11"/>
    <n v="20.2"/>
    <n v="248.7"/>
  </r>
  <r>
    <x v="26"/>
    <x v="0"/>
    <n v="20.6"/>
    <n v="115.2"/>
  </r>
  <r>
    <x v="26"/>
    <x v="1"/>
    <n v="20.8"/>
    <n v="112.5"/>
  </r>
  <r>
    <x v="26"/>
    <x v="2"/>
    <n v="21.2"/>
    <n v="155.80000000000001"/>
  </r>
  <r>
    <x v="26"/>
    <x v="3"/>
    <n v="20.7"/>
    <n v="212.7"/>
  </r>
  <r>
    <x v="26"/>
    <x v="4"/>
    <n v="20.5"/>
    <n v="311.10000000000002"/>
  </r>
  <r>
    <x v="26"/>
    <x v="5"/>
    <n v="20.6"/>
    <n v="201.8"/>
  </r>
  <r>
    <x v="26"/>
    <x v="6"/>
    <n v="20.399999999999999"/>
    <n v="264"/>
  </r>
  <r>
    <x v="26"/>
    <x v="7"/>
    <n v="21.2"/>
    <n v="234.9"/>
  </r>
  <r>
    <x v="26"/>
    <x v="8"/>
    <n v="20.7"/>
    <n v="313.5"/>
  </r>
  <r>
    <x v="26"/>
    <x v="9"/>
    <n v="20.2"/>
    <n v="272.7"/>
  </r>
  <r>
    <x v="26"/>
    <x v="10"/>
    <n v="20.9"/>
    <n v="222.5"/>
  </r>
  <r>
    <x v="26"/>
    <x v="11"/>
    <n v="20.6"/>
    <n v="113.4"/>
  </r>
  <r>
    <x v="27"/>
    <x v="0"/>
    <n v="20.9"/>
    <n v="90.7"/>
  </r>
  <r>
    <x v="27"/>
    <x v="1"/>
    <n v="21.5"/>
    <n v="96.4"/>
  </r>
  <r>
    <x v="27"/>
    <x v="2"/>
    <n v="21.1"/>
    <n v="167.3"/>
  </r>
  <r>
    <x v="27"/>
    <x v="3"/>
    <n v="21.4"/>
    <n v="177.3"/>
  </r>
  <r>
    <x v="27"/>
    <x v="4"/>
    <n v="20.9"/>
    <n v="264"/>
  </r>
  <r>
    <x v="27"/>
    <x v="5"/>
    <n v="20.8"/>
    <n v="200.3"/>
  </r>
  <r>
    <x v="27"/>
    <x v="6"/>
    <n v="21.1"/>
    <n v="262.7"/>
  </r>
  <r>
    <x v="27"/>
    <x v="7"/>
    <n v="20.9"/>
    <n v="185.3"/>
  </r>
  <r>
    <x v="27"/>
    <x v="8"/>
    <n v="20.8"/>
    <n v="191.1"/>
  </r>
  <r>
    <x v="27"/>
    <x v="9"/>
    <n v="20.399999999999999"/>
    <n v="160.4"/>
  </r>
  <r>
    <x v="27"/>
    <x v="10"/>
    <n v="20.5"/>
    <n v="358.2"/>
  </r>
  <r>
    <x v="27"/>
    <x v="11"/>
    <n v="20.3"/>
    <n v="229.9"/>
  </r>
  <r>
    <x v="28"/>
    <x v="0"/>
    <n v="21.1"/>
    <n v="30.5"/>
  </r>
  <r>
    <x v="28"/>
    <x v="1"/>
    <n v="21.5"/>
    <n v="29.3"/>
  </r>
  <r>
    <x v="28"/>
    <x v="2"/>
    <n v="21.2"/>
    <n v="159.6"/>
  </r>
  <r>
    <x v="28"/>
    <x v="3"/>
    <n v="21.1"/>
    <n v="261.89999999999998"/>
  </r>
  <r>
    <x v="28"/>
    <x v="4"/>
    <n v="20.7"/>
    <n v="313.2"/>
  </r>
  <r>
    <x v="28"/>
    <x v="5"/>
    <n v="20.7"/>
    <n v="233.5"/>
  </r>
  <r>
    <x v="28"/>
    <x v="6"/>
    <n v="20.8"/>
    <n v="199.3"/>
  </r>
  <r>
    <x v="28"/>
    <x v="7"/>
    <n v="21"/>
    <n v="129.69999999999999"/>
  </r>
  <r>
    <x v="28"/>
    <x v="8"/>
    <n v="21"/>
    <n v="211.5"/>
  </r>
  <r>
    <x v="28"/>
    <x v="9"/>
    <n v="20.5"/>
    <n v="212.9"/>
  </r>
  <r>
    <x v="28"/>
    <x v="10"/>
    <n v="20.8"/>
    <n v="131.69999999999999"/>
  </r>
  <r>
    <x v="28"/>
    <x v="11"/>
    <n v="20.7"/>
    <n v="55.8"/>
  </r>
  <r>
    <x v="29"/>
    <x v="0"/>
    <n v="20.8"/>
    <n v="134.9"/>
  </r>
  <r>
    <x v="29"/>
    <x v="1"/>
    <n v="21.2"/>
    <n v="126.9"/>
  </r>
  <r>
    <x v="29"/>
    <x v="2"/>
    <n v="21.8"/>
    <n v="146.5"/>
  </r>
  <r>
    <x v="29"/>
    <x v="3"/>
    <n v="21.4"/>
    <n v="234"/>
  </r>
  <r>
    <x v="29"/>
    <x v="4"/>
    <n v="20.7"/>
    <n v="145.6"/>
  </r>
  <r>
    <x v="29"/>
    <x v="5"/>
    <n v="20.8"/>
    <n v="240.3"/>
  </r>
  <r>
    <x v="29"/>
    <x v="6"/>
    <n v="21.2"/>
    <n v="236.6"/>
  </r>
  <r>
    <x v="29"/>
    <x v="7"/>
    <n v="20.8"/>
    <n v="177.4"/>
  </r>
  <r>
    <x v="29"/>
    <x v="8"/>
    <n v="20.9"/>
    <n v="152"/>
  </r>
  <r>
    <x v="29"/>
    <x v="9"/>
    <n v="20.2"/>
    <n v="300.39999999999998"/>
  </r>
  <r>
    <x v="29"/>
    <x v="10"/>
    <n v="21.1"/>
    <n v="146.19999999999999"/>
  </r>
  <r>
    <x v="29"/>
    <x v="11"/>
    <n v="21.1"/>
    <n v="107.8"/>
  </r>
  <r>
    <x v="30"/>
    <x v="0"/>
    <n v="21.6"/>
    <n v="83.6"/>
  </r>
  <r>
    <x v="30"/>
    <x v="1"/>
    <n v="21.9"/>
    <n v="101.7"/>
  </r>
  <r>
    <x v="30"/>
    <x v="2"/>
    <n v="22.2"/>
    <n v="106.3"/>
  </r>
  <r>
    <x v="30"/>
    <x v="3"/>
    <n v="22.1"/>
    <n v="186.8"/>
  </r>
  <r>
    <x v="30"/>
    <x v="4"/>
    <n v="21.4"/>
    <n v="280"/>
  </r>
  <r>
    <x v="30"/>
    <x v="5"/>
    <n v="21.3"/>
    <n v="229"/>
  </r>
  <r>
    <x v="30"/>
    <x v="6"/>
    <n v="21"/>
    <n v="321.8"/>
  </r>
  <r>
    <x v="30"/>
    <x v="7"/>
    <n v="21.1"/>
    <n v="129.1"/>
  </r>
  <r>
    <x v="30"/>
    <x v="8"/>
    <n v="20.9"/>
    <n v="260.10000000000002"/>
  </r>
  <r>
    <x v="30"/>
    <x v="9"/>
    <n v="20.7"/>
    <n v="215.8"/>
  </r>
  <r>
    <x v="30"/>
    <x v="10"/>
    <n v="20.7"/>
    <n v="265.8"/>
  </r>
  <r>
    <x v="30"/>
    <x v="11"/>
    <n v="20.6"/>
    <n v="173.3"/>
  </r>
  <r>
    <x v="31"/>
    <x v="0"/>
    <n v="21.1"/>
    <n v="181.6"/>
  </r>
  <r>
    <x v="31"/>
    <x v="1"/>
    <n v="21.4"/>
    <n v="89.1"/>
  </r>
  <r>
    <x v="31"/>
    <x v="2"/>
    <n v="21.1"/>
    <n v="77.599999999999994"/>
  </r>
  <r>
    <x v="31"/>
    <x v="3"/>
    <n v="22.2"/>
    <n v="135.30000000000001"/>
  </r>
  <r>
    <x v="31"/>
    <x v="4"/>
    <n v="20.6"/>
    <n v="246.5"/>
  </r>
  <r>
    <x v="31"/>
    <x v="5"/>
    <n v="20.8"/>
    <n v="184.3"/>
  </r>
  <r>
    <x v="31"/>
    <x v="6"/>
    <n v="20.9"/>
    <n v="194.2"/>
  </r>
  <r>
    <x v="31"/>
    <x v="7"/>
    <n v="21.1"/>
    <n v="168.3"/>
  </r>
  <r>
    <x v="31"/>
    <x v="8"/>
    <n v="20.7"/>
    <n v="266.8"/>
  </r>
  <r>
    <x v="31"/>
    <x v="9"/>
    <n v="19.899999999999999"/>
    <n v="312.5"/>
  </r>
  <r>
    <x v="31"/>
    <x v="10"/>
    <n v="20.7"/>
    <n v="280.8"/>
  </r>
  <r>
    <x v="31"/>
    <x v="11"/>
    <n v="20.5"/>
    <n v="183.5"/>
  </r>
  <r>
    <x v="32"/>
    <x v="0"/>
    <n v="21.4"/>
    <n v="122.5"/>
  </r>
  <r>
    <x v="32"/>
    <x v="1"/>
    <n v="21.2"/>
    <n v="43.2"/>
  </r>
  <r>
    <x v="32"/>
    <x v="2"/>
    <n v="21.5"/>
    <n v="162.9"/>
  </r>
  <r>
    <x v="32"/>
    <x v="3"/>
    <n v="21.3"/>
    <n v="275.3"/>
  </r>
  <r>
    <x v="32"/>
    <x v="4"/>
    <n v="21.4"/>
    <n v="276.5"/>
  </r>
  <r>
    <x v="32"/>
    <x v="5"/>
    <n v="21.1"/>
    <n v="231.3"/>
  </r>
  <r>
    <x v="32"/>
    <x v="6"/>
    <n v="21.9"/>
    <n v="156.5"/>
  </r>
  <r>
    <x v="32"/>
    <x v="7"/>
    <n v="21.2"/>
    <n v="235.9"/>
  </r>
  <r>
    <x v="32"/>
    <x v="8"/>
    <n v="21.4"/>
    <n v="222.5"/>
  </r>
  <r>
    <x v="32"/>
    <x v="9"/>
    <n v="20.2"/>
    <n v="244.3"/>
  </r>
  <r>
    <x v="32"/>
    <x v="10"/>
    <n v="20.399999999999999"/>
    <n v="345.3"/>
  </r>
  <r>
    <x v="32"/>
    <x v="11"/>
    <n v="20.399999999999999"/>
    <n v="266.89999999999998"/>
  </r>
  <r>
    <x v="33"/>
    <x v="0"/>
    <n v="20.8"/>
    <n v="120"/>
  </r>
  <r>
    <x v="33"/>
    <x v="1"/>
    <n v="20.6"/>
    <n v="145.4"/>
  </r>
  <r>
    <x v="33"/>
    <x v="2"/>
    <n v="20.7"/>
    <n v="145.1"/>
  </r>
  <r>
    <x v="33"/>
    <x v="3"/>
    <n v="21.7"/>
    <n v="116.1"/>
  </r>
  <r>
    <x v="33"/>
    <x v="4"/>
    <n v="21.3"/>
    <n v="317.7"/>
  </r>
  <r>
    <x v="33"/>
    <x v="5"/>
    <n v="21.5"/>
    <n v="208.2"/>
  </r>
  <r>
    <x v="33"/>
    <x v="6"/>
    <n v="21.3"/>
    <n v="232.6"/>
  </r>
  <r>
    <x v="33"/>
    <x v="7"/>
    <n v="21.6"/>
    <n v="134"/>
  </r>
  <r>
    <x v="33"/>
    <x v="8"/>
    <n v="22"/>
    <n v="186.7"/>
  </r>
  <r>
    <x v="33"/>
    <x v="9"/>
    <n v="20.5"/>
    <n v="320.7"/>
  </r>
  <r>
    <x v="33"/>
    <x v="10"/>
    <n v="20.8"/>
    <n v="291.8"/>
  </r>
  <r>
    <x v="33"/>
    <x v="11"/>
    <n v="21"/>
    <n v="130.4"/>
  </r>
  <r>
    <x v="34"/>
    <x v="0"/>
    <n v="21"/>
    <n v="170.8"/>
  </r>
  <r>
    <x v="34"/>
    <x v="1"/>
    <n v="21"/>
    <n v="154.80000000000001"/>
  </r>
  <r>
    <x v="34"/>
    <x v="2"/>
    <n v="21.6"/>
    <n v="212.4"/>
  </r>
  <r>
    <x v="34"/>
    <x v="3"/>
    <n v="21.4"/>
    <n v="230.2"/>
  </r>
  <r>
    <x v="34"/>
    <x v="4"/>
    <n v="20.8"/>
    <n v="237.6"/>
  </r>
  <r>
    <x v="34"/>
    <x v="5"/>
    <n v="21.3"/>
    <n v="232.7"/>
  </r>
  <r>
    <x v="34"/>
    <x v="6"/>
    <n v="21.5"/>
    <n v="250.8"/>
  </r>
  <r>
    <x v="34"/>
    <x v="7"/>
    <n v="21.1"/>
    <n v="285.2"/>
  </r>
  <r>
    <x v="34"/>
    <x v="8"/>
    <n v="21.1"/>
    <n v="210.5"/>
  </r>
  <r>
    <x v="34"/>
    <x v="9"/>
    <n v="20.7"/>
    <n v="240"/>
  </r>
  <r>
    <x v="34"/>
    <x v="10"/>
    <n v="20.6"/>
    <n v="444.2"/>
  </r>
  <r>
    <x v="34"/>
    <x v="11"/>
    <n v="21"/>
    <n v="70.400000000000006"/>
  </r>
  <r>
    <x v="35"/>
    <x v="0"/>
    <n v="21.3"/>
    <n v="91"/>
  </r>
  <r>
    <x v="35"/>
    <x v="1"/>
    <n v="21.6"/>
    <n v="67.900000000000006"/>
  </r>
  <r>
    <x v="35"/>
    <x v="2"/>
    <n v="22"/>
    <n v="144.1"/>
  </r>
  <r>
    <x v="35"/>
    <x v="3"/>
    <n v="21.9"/>
    <n v="137.69999999999999"/>
  </r>
  <r>
    <x v="35"/>
    <x v="4"/>
    <n v="21.5"/>
    <n v="286.5"/>
  </r>
  <r>
    <x v="35"/>
    <x v="5"/>
    <n v="21.1"/>
    <n v="242.7"/>
  </r>
  <r>
    <x v="35"/>
    <x v="6"/>
    <n v="21.5"/>
    <n v="210.9"/>
  </r>
  <r>
    <x v="35"/>
    <x v="7"/>
    <n v="21.7"/>
    <n v="202.8"/>
  </r>
  <r>
    <x v="35"/>
    <x v="8"/>
    <n v="21.5"/>
    <n v="172.6"/>
  </r>
  <r>
    <x v="35"/>
    <x v="9"/>
    <n v="20.7"/>
    <n v="285.39999999999998"/>
  </r>
  <r>
    <x v="35"/>
    <x v="10"/>
    <n v="21.5"/>
    <n v="158.69999999999999"/>
  </r>
  <r>
    <x v="35"/>
    <x v="11"/>
    <n v="20.7"/>
    <n v="221.3"/>
  </r>
  <r>
    <x v="36"/>
    <x v="0"/>
    <n v="21"/>
    <n v="197.3"/>
  </r>
  <r>
    <x v="36"/>
    <x v="1"/>
    <n v="21.3"/>
    <n v="110.4"/>
  </r>
  <r>
    <x v="36"/>
    <x v="2"/>
    <n v="22"/>
    <n v="196.6"/>
  </r>
  <r>
    <x v="36"/>
    <x v="3"/>
    <n v="21.9"/>
    <n v="125"/>
  </r>
  <r>
    <x v="36"/>
    <x v="4"/>
    <n v="21.1"/>
    <n v="245.5"/>
  </r>
  <r>
    <x v="36"/>
    <x v="5"/>
    <n v="21"/>
    <n v="153"/>
  </r>
  <r>
    <x v="36"/>
    <x v="6"/>
    <n v="21.4"/>
    <n v="208"/>
  </r>
  <r>
    <x v="36"/>
    <x v="7"/>
    <n v="21.2"/>
    <n v="156.1"/>
  </r>
  <r>
    <x v="36"/>
    <x v="8"/>
    <n v="20.9"/>
    <n v="339.3"/>
  </r>
  <r>
    <x v="36"/>
    <x v="9"/>
    <n v="20.6"/>
    <n v="243.3"/>
  </r>
  <r>
    <x v="36"/>
    <x v="10"/>
    <n v="21"/>
    <n v="255.5"/>
  </r>
  <r>
    <x v="36"/>
    <x v="11"/>
    <n v="21.2"/>
    <n v="224.7"/>
  </r>
  <r>
    <x v="37"/>
    <x v="0"/>
    <n v="21.3"/>
    <n v="198.6"/>
  </r>
  <r>
    <x v="37"/>
    <x v="1"/>
    <n v="21.5"/>
    <n v="91.3"/>
  </r>
  <r>
    <x v="37"/>
    <x v="2"/>
    <n v="20.9"/>
    <n v="228.2"/>
  </r>
  <r>
    <x v="37"/>
    <x v="3"/>
    <n v="20.8"/>
    <n v="402.8"/>
  </r>
  <r>
    <x v="37"/>
    <x v="4"/>
    <n v="20.8"/>
    <n v="349.9"/>
  </r>
  <r>
    <x v="37"/>
    <x v="5"/>
    <n v="21.1"/>
    <n v="156.30000000000001"/>
  </r>
  <r>
    <x v="37"/>
    <x v="6"/>
    <n v="21.4"/>
    <n v="262.39999999999998"/>
  </r>
  <r>
    <x v="37"/>
    <x v="7"/>
    <n v="20.9"/>
    <n v="263.10000000000002"/>
  </r>
  <r>
    <x v="37"/>
    <x v="8"/>
    <n v="21.2"/>
    <n v="124.5"/>
  </r>
  <r>
    <x v="37"/>
    <x v="9"/>
    <n v="20.7"/>
    <n v="346.8"/>
  </r>
  <r>
    <x v="37"/>
    <x v="10"/>
    <n v="20.5"/>
    <n v="317.5"/>
  </r>
  <r>
    <x v="37"/>
    <x v="11"/>
    <n v="20.6"/>
    <n v="236.2"/>
  </r>
  <r>
    <x v="38"/>
    <x v="0"/>
    <n v="20.9"/>
    <n v="64.3"/>
  </r>
  <r>
    <x v="38"/>
    <x v="1"/>
    <n v="20.7"/>
    <n v="46.4"/>
  </r>
  <r>
    <x v="38"/>
    <x v="2"/>
    <n v="20.9"/>
    <n v="139.4"/>
  </r>
  <r>
    <x v="38"/>
    <x v="3"/>
    <n v="21"/>
    <n v="142.5"/>
  </r>
  <r>
    <x v="38"/>
    <x v="4"/>
    <n v="21.3"/>
    <n v="199"/>
  </r>
  <r>
    <x v="38"/>
    <x v="5"/>
    <n v="21"/>
    <n v="224.2"/>
  </r>
  <r>
    <x v="38"/>
    <x v="6"/>
    <n v="21.4"/>
    <n v="191.8"/>
  </r>
  <r>
    <x v="38"/>
    <x v="7"/>
    <n v="21.7"/>
    <n v="150.19999999999999"/>
  </r>
  <r>
    <x v="38"/>
    <x v="8"/>
    <n v="21.5"/>
    <n v="156.4"/>
  </r>
  <r>
    <x v="38"/>
    <x v="9"/>
    <n v="20.7"/>
    <n v="306.10000000000002"/>
  </r>
  <r>
    <x v="38"/>
    <x v="10"/>
    <n v="20.9"/>
    <n v="182.5"/>
  </r>
  <r>
    <x v="38"/>
    <x v="11"/>
    <n v="21.4"/>
    <n v="154.1"/>
  </r>
  <r>
    <x v="39"/>
    <x v="0"/>
    <n v="20.5"/>
    <n v="122.2"/>
  </r>
  <r>
    <x v="39"/>
    <x v="1"/>
    <n v="21.6"/>
    <n v="91"/>
  </r>
  <r>
    <x v="39"/>
    <x v="2"/>
    <n v="21.3"/>
    <n v="72.400000000000006"/>
  </r>
  <r>
    <x v="39"/>
    <x v="3"/>
    <n v="22"/>
    <n v="131.5"/>
  </r>
  <r>
    <x v="39"/>
    <x v="4"/>
    <n v="22"/>
    <n v="224"/>
  </r>
  <r>
    <x v="39"/>
    <x v="5"/>
    <n v="21.5"/>
    <n v="184.5"/>
  </r>
  <r>
    <x v="39"/>
    <x v="6"/>
    <n v="22"/>
    <n v="122"/>
  </r>
  <r>
    <x v="39"/>
    <x v="7"/>
    <n v="21.9"/>
    <n v="121.4"/>
  </r>
  <r>
    <x v="39"/>
    <x v="8"/>
    <n v="21.5"/>
    <n v="192.1"/>
  </r>
  <r>
    <x v="39"/>
    <x v="9"/>
    <n v="20.8"/>
    <n v="316.3"/>
  </r>
  <r>
    <x v="39"/>
    <x v="10"/>
    <n v="20.9"/>
    <n v="335.4"/>
  </r>
  <r>
    <x v="39"/>
    <x v="11"/>
    <n v="20.2"/>
    <n v="151.4"/>
  </r>
  <r>
    <x v="40"/>
    <x v="0"/>
    <n v="21.1"/>
    <n v="119.8"/>
  </r>
  <r>
    <x v="40"/>
    <x v="1"/>
    <n v="21.4"/>
    <n v="90.8"/>
  </r>
  <r>
    <x v="40"/>
    <x v="2"/>
    <n v="22.1"/>
    <n v="38.5"/>
  </r>
  <r>
    <x v="40"/>
    <x v="3"/>
    <n v="21.8"/>
    <n v="95.8"/>
  </r>
  <r>
    <x v="40"/>
    <x v="4"/>
    <n v="22.3"/>
    <n v="62.1"/>
  </r>
  <r>
    <x v="40"/>
    <x v="5"/>
    <n v="21.6"/>
    <n v="99.1"/>
  </r>
  <r>
    <x v="40"/>
    <x v="6"/>
    <n v="21.7"/>
    <n v="99.3"/>
  </r>
  <r>
    <x v="40"/>
    <x v="7"/>
    <n v="22"/>
    <n v="138.30000000000001"/>
  </r>
  <r>
    <x v="40"/>
    <x v="8"/>
    <n v="22"/>
    <n v="167"/>
  </r>
  <r>
    <x v="40"/>
    <x v="9"/>
    <n v="21.7"/>
    <n v="121.9"/>
  </r>
  <r>
    <x v="40"/>
    <x v="10"/>
    <n v="22"/>
    <n v="182.1"/>
  </r>
  <r>
    <x v="40"/>
    <x v="11"/>
    <n v="22.2"/>
    <n v="91"/>
  </r>
  <r>
    <x v="41"/>
    <x v="0"/>
    <n v="21.1"/>
    <n v="66.599999999999994"/>
  </r>
  <r>
    <x v="41"/>
    <x v="1"/>
    <n v="21.2"/>
    <n v="69.3"/>
  </r>
  <r>
    <x v="41"/>
    <x v="2"/>
    <n v="21.5"/>
    <n v="108"/>
  </r>
  <r>
    <x v="41"/>
    <x v="3"/>
    <n v="21.1"/>
    <n v="174.5"/>
  </r>
  <r>
    <x v="41"/>
    <x v="4"/>
    <n v="21"/>
    <n v="244"/>
  </r>
  <r>
    <x v="41"/>
    <x v="5"/>
    <n v="21"/>
    <n v="139.80000000000001"/>
  </r>
  <r>
    <x v="41"/>
    <x v="6"/>
    <n v="21.2"/>
    <n v="149.30000000000001"/>
  </r>
  <r>
    <x v="41"/>
    <x v="7"/>
    <n v="21.3"/>
    <n v="96.7"/>
  </r>
  <r>
    <x v="41"/>
    <x v="8"/>
    <n v="21.4"/>
    <n v="168"/>
  </r>
  <r>
    <x v="41"/>
    <x v="9"/>
    <n v="20.399999999999999"/>
    <n v="191.6"/>
  </r>
  <r>
    <x v="41"/>
    <x v="10"/>
    <n v="20.3"/>
    <n v="149.80000000000001"/>
  </r>
  <r>
    <x v="41"/>
    <x v="11"/>
    <n v="20.7"/>
    <n v="122.8"/>
  </r>
  <r>
    <x v="42"/>
    <x v="0"/>
    <n v="21"/>
    <n v="245.3"/>
  </r>
  <r>
    <x v="42"/>
    <x v="1"/>
    <n v="20.9"/>
    <n v="123"/>
  </r>
  <r>
    <x v="42"/>
    <x v="2"/>
    <n v="20.399999999999999"/>
    <n v="105.3"/>
  </r>
  <r>
    <x v="42"/>
    <x v="3"/>
    <n v="20.9"/>
    <n v="218.6"/>
  </r>
  <r>
    <x v="42"/>
    <x v="4"/>
    <n v="20.6"/>
    <n v="172.2"/>
  </r>
  <r>
    <x v="42"/>
    <x v="5"/>
    <n v="20.6"/>
    <n v="239.1"/>
  </r>
  <r>
    <x v="42"/>
    <x v="6"/>
    <n v="21"/>
    <n v="127.9"/>
  </r>
  <r>
    <x v="42"/>
    <x v="7"/>
    <n v="21.1"/>
    <n v="286.39999999999998"/>
  </r>
  <r>
    <x v="42"/>
    <x v="8"/>
    <n v="21.7"/>
    <n v="98.2"/>
  </r>
  <r>
    <x v="42"/>
    <x v="9"/>
    <n v="20.7"/>
    <n v="303.2"/>
  </r>
  <r>
    <x v="42"/>
    <x v="10"/>
    <n v="21"/>
    <n v="289.5"/>
  </r>
  <r>
    <x v="42"/>
    <x v="11"/>
    <n v="20.5"/>
    <n v="117.9"/>
  </r>
  <r>
    <x v="43"/>
    <x v="0"/>
    <n v="20.7"/>
    <n v="62.1"/>
  </r>
  <r>
    <x v="43"/>
    <x v="1"/>
    <n v="20.6"/>
    <n v="74.3"/>
  </r>
  <r>
    <x v="43"/>
    <x v="2"/>
    <n v="21"/>
    <n v="108.4"/>
  </r>
  <r>
    <x v="43"/>
    <x v="3"/>
    <n v="21.1"/>
    <n v="122.9"/>
  </r>
  <r>
    <x v="43"/>
    <x v="4"/>
    <n v="20.7"/>
    <n v="255.1"/>
  </r>
  <r>
    <x v="43"/>
    <x v="5"/>
    <n v="20.6"/>
    <n v="249.9"/>
  </r>
  <r>
    <x v="43"/>
    <x v="6"/>
    <n v="21.6"/>
    <n v="57.1"/>
  </r>
  <r>
    <x v="43"/>
    <x v="7"/>
    <n v="21.3"/>
    <n v="127.7"/>
  </r>
  <r>
    <x v="43"/>
    <x v="8"/>
    <n v="20.9"/>
    <n v="89.5"/>
  </r>
  <r>
    <x v="43"/>
    <x v="9"/>
    <n v="20.8"/>
    <n v="257.3"/>
  </r>
  <r>
    <x v="43"/>
    <x v="10"/>
    <n v="20.399999999999999"/>
    <n v="117.8"/>
  </r>
  <r>
    <x v="43"/>
    <x v="11"/>
    <n v="20.5"/>
    <n v="112.8"/>
  </r>
  <r>
    <x v="44"/>
    <x v="0"/>
    <n v="20.7"/>
    <n v="51.1"/>
  </r>
  <r>
    <x v="44"/>
    <x v="1"/>
    <n v="20.9"/>
    <n v="52.2"/>
  </r>
  <r>
    <x v="44"/>
    <x v="2"/>
    <n v="21.4"/>
    <n v="47.2"/>
  </r>
  <r>
    <x v="44"/>
    <x v="3"/>
    <n v="20.3"/>
    <n v="208.4"/>
  </r>
  <r>
    <x v="44"/>
    <x v="4"/>
    <n v="20"/>
    <n v="348.8"/>
  </r>
  <r>
    <x v="44"/>
    <x v="5"/>
    <n v="21"/>
    <n v="66.2"/>
  </r>
  <r>
    <x v="44"/>
    <x v="6"/>
    <n v="21.2"/>
    <n v="150.19999999999999"/>
  </r>
  <r>
    <x v="44"/>
    <x v="7"/>
    <n v="21.3"/>
    <n v="184.4"/>
  </r>
  <r>
    <x v="44"/>
    <x v="8"/>
    <n v="21.4"/>
    <n v="139.5"/>
  </r>
  <r>
    <x v="44"/>
    <x v="9"/>
    <n v="20.5"/>
    <n v="222.1"/>
  </r>
  <r>
    <x v="44"/>
    <x v="10"/>
    <n v="20.7"/>
    <n v="347.2"/>
  </r>
  <r>
    <x v="44"/>
    <x v="11"/>
    <n v="21"/>
    <n v="256.2"/>
  </r>
  <r>
    <x v="45"/>
    <x v="0"/>
    <n v="21"/>
    <n v="192"/>
  </r>
  <r>
    <x v="45"/>
    <x v="1"/>
    <n v="20.7"/>
    <n v="82.3"/>
  </r>
  <r>
    <x v="45"/>
    <x v="2"/>
    <n v="21"/>
    <n v="128.30000000000001"/>
  </r>
  <r>
    <x v="45"/>
    <x v="3"/>
    <n v="20.7"/>
    <n v="201.8"/>
  </r>
  <r>
    <x v="45"/>
    <x v="4"/>
    <n v="20.8"/>
    <n v="200.9"/>
  </r>
  <r>
    <x v="45"/>
    <x v="5"/>
    <n v="21.1"/>
    <n v="56.8"/>
  </r>
  <r>
    <x v="45"/>
    <x v="6"/>
    <n v="21.3"/>
    <n v="107"/>
  </r>
  <r>
    <x v="45"/>
    <x v="7"/>
    <n v="21.2"/>
    <n v="97.1"/>
  </r>
  <r>
    <x v="45"/>
    <x v="8"/>
    <n v="21.4"/>
    <n v="103.2"/>
  </r>
  <r>
    <x v="45"/>
    <x v="9"/>
    <n v="20.7"/>
    <n v="268.60000000000002"/>
  </r>
  <r>
    <x v="45"/>
    <x v="10"/>
    <n v="20.7"/>
    <n v="229.8"/>
  </r>
  <r>
    <x v="45"/>
    <x v="11"/>
    <n v="20.6"/>
    <n v="103.7"/>
  </r>
  <r>
    <x v="46"/>
    <x v="0"/>
    <n v="21.4"/>
    <n v="131.1"/>
  </r>
  <r>
    <x v="46"/>
    <x v="1"/>
    <n v="21.8"/>
    <n v="78.8"/>
  </r>
  <r>
    <x v="46"/>
    <x v="2"/>
    <n v="22"/>
    <n v="78.3"/>
  </r>
  <r>
    <x v="46"/>
    <x v="3"/>
    <n v="21.6"/>
    <n v="97.5"/>
  </r>
  <r>
    <x v="46"/>
    <x v="4"/>
    <n v="21.2"/>
    <n v="227.1"/>
  </r>
  <r>
    <x v="46"/>
    <x v="5"/>
    <n v="21.2"/>
    <n v="214.2"/>
  </r>
  <r>
    <x v="46"/>
    <x v="6"/>
    <n v="21.1"/>
    <n v="308.2"/>
  </r>
  <r>
    <x v="46"/>
    <x v="7"/>
    <n v="21.3"/>
    <n v="183.3"/>
  </r>
  <r>
    <x v="46"/>
    <x v="8"/>
    <n v="21.3"/>
    <n v="309.2"/>
  </r>
  <r>
    <x v="46"/>
    <x v="9"/>
    <n v="20.5"/>
    <n v="386.4"/>
  </r>
  <r>
    <x v="46"/>
    <x v="10"/>
    <n v="21.2"/>
    <n v="136.69999999999999"/>
  </r>
  <r>
    <x v="46"/>
    <x v="11"/>
    <n v="21.3"/>
    <n v="86"/>
  </r>
  <r>
    <x v="47"/>
    <x v="0"/>
    <n v="21.4"/>
    <n v="22.7"/>
  </r>
  <r>
    <x v="47"/>
    <x v="1"/>
    <n v="21.6"/>
    <n v="54.9"/>
  </r>
  <r>
    <x v="47"/>
    <x v="2"/>
    <n v="21.8"/>
    <n v="102.1"/>
  </r>
  <r>
    <x v="47"/>
    <x v="3"/>
    <n v="21.1"/>
    <n v="322.89999999999998"/>
  </r>
  <r>
    <x v="47"/>
    <x v="4"/>
    <n v="21.3"/>
    <n v="238.5"/>
  </r>
  <r>
    <x v="47"/>
    <x v="5"/>
    <n v="21"/>
    <n v="119"/>
  </r>
  <r>
    <x v="47"/>
    <x v="6"/>
    <n v="21"/>
    <n v="124.6"/>
  </r>
  <r>
    <x v="47"/>
    <x v="7"/>
    <n v="21.3"/>
    <n v="142.19999999999999"/>
  </r>
  <r>
    <x v="47"/>
    <x v="8"/>
    <n v="21.7"/>
    <n v="247.9"/>
  </r>
  <r>
    <x v="47"/>
    <x v="9"/>
    <n v="20.7"/>
    <n v="189.6"/>
  </r>
  <r>
    <x v="47"/>
    <x v="10"/>
    <n v="21.3"/>
    <n v="156.6"/>
  </r>
  <r>
    <x v="47"/>
    <x v="11"/>
    <n v="21.3"/>
    <n v="112.1"/>
  </r>
  <r>
    <x v="48"/>
    <x v="0"/>
    <n v="21"/>
    <n v="97.3"/>
  </r>
  <r>
    <x v="48"/>
    <x v="1"/>
    <n v="21.4"/>
    <n v="73.400000000000006"/>
  </r>
  <r>
    <x v="48"/>
    <x v="2"/>
    <n v="21.6"/>
    <n v="117"/>
  </r>
  <r>
    <x v="48"/>
    <x v="3"/>
    <n v="21.5"/>
    <n v="121.2"/>
  </r>
  <r>
    <x v="48"/>
    <x v="4"/>
    <n v="21.2"/>
    <n v="217.9"/>
  </r>
  <r>
    <x v="48"/>
    <x v="5"/>
    <n v="20.5"/>
    <n v="260.10000000000002"/>
  </r>
  <r>
    <x v="48"/>
    <x v="6"/>
    <n v="20.6"/>
    <n v="227"/>
  </r>
  <r>
    <x v="48"/>
    <x v="7"/>
    <n v="20.8"/>
    <n v="248"/>
  </r>
  <r>
    <x v="48"/>
    <x v="8"/>
    <n v="20.9"/>
    <n v="213.9"/>
  </r>
  <r>
    <x v="48"/>
    <x v="9"/>
    <n v="20.6"/>
    <n v="299.7"/>
  </r>
  <r>
    <x v="48"/>
    <x v="10"/>
    <n v="20.8"/>
    <n v="160.4"/>
  </r>
  <r>
    <x v="48"/>
    <x v="11"/>
    <n v="20.5"/>
    <n v="89.7"/>
  </r>
  <r>
    <x v="49"/>
    <x v="0"/>
    <n v="20.2"/>
    <n v="166"/>
  </r>
  <r>
    <x v="49"/>
    <x v="1"/>
    <n v="20.399999999999999"/>
    <n v="202.6"/>
  </r>
  <r>
    <x v="49"/>
    <x v="2"/>
    <n v="20.399999999999999"/>
    <n v="217.5"/>
  </r>
  <r>
    <x v="49"/>
    <x v="3"/>
    <n v="20.7"/>
    <n v="249.9"/>
  </r>
  <r>
    <x v="49"/>
    <x v="4"/>
    <n v="20.399999999999999"/>
    <n v="313.5"/>
  </r>
  <r>
    <x v="49"/>
    <x v="5"/>
    <n v="20.100000000000001"/>
    <n v="412.2"/>
  </r>
  <r>
    <x v="49"/>
    <x v="6"/>
    <n v="20.5"/>
    <n v="167.2"/>
  </r>
  <r>
    <x v="49"/>
    <x v="7"/>
    <n v="20.5"/>
    <n v="299.39999999999998"/>
  </r>
  <r>
    <x v="49"/>
    <x v="8"/>
    <n v="21.3"/>
    <n v="221.7"/>
  </r>
  <r>
    <x v="49"/>
    <x v="9"/>
    <n v="20.2"/>
    <n v="308.2"/>
  </r>
  <r>
    <x v="49"/>
    <x v="10"/>
    <n v="20.6"/>
    <n v="200"/>
  </r>
  <r>
    <x v="49"/>
    <x v="11"/>
    <n v="20.8"/>
    <n v="214"/>
  </r>
  <r>
    <x v="50"/>
    <x v="0"/>
    <n v="20.2"/>
    <n v="124.7"/>
  </r>
  <r>
    <x v="50"/>
    <x v="1"/>
    <n v="20.399999999999999"/>
    <n v="161.30000000000001"/>
  </r>
  <r>
    <x v="50"/>
    <x v="2"/>
    <n v="20.9"/>
    <n v="118.5"/>
  </r>
  <r>
    <x v="50"/>
    <x v="3"/>
    <n v="21.7"/>
    <n v="261.39999999999998"/>
  </r>
  <r>
    <x v="50"/>
    <x v="4"/>
    <n v="21.4"/>
    <n v="227.5"/>
  </r>
  <r>
    <x v="50"/>
    <x v="5"/>
    <n v="21.3"/>
    <n v="178.1"/>
  </r>
  <r>
    <x v="50"/>
    <x v="6"/>
    <n v="21.1"/>
    <n v="192.1"/>
  </r>
  <r>
    <x v="50"/>
    <x v="7"/>
    <n v="21.8"/>
    <n v="153"/>
  </r>
  <r>
    <x v="50"/>
    <x v="8"/>
    <n v="21.6"/>
    <n v="140.69999999999999"/>
  </r>
  <r>
    <x v="50"/>
    <x v="9"/>
    <n v="21.1"/>
    <n v="279.2"/>
  </r>
  <r>
    <x v="50"/>
    <x v="10"/>
    <n v="21"/>
    <n v="222.3"/>
  </r>
  <r>
    <x v="50"/>
    <x v="11"/>
    <n v="21"/>
    <n v="158.69999999999999"/>
  </r>
  <r>
    <x v="51"/>
    <x v="0"/>
    <n v="21.3"/>
    <n v="123.7"/>
  </r>
  <r>
    <x v="51"/>
    <x v="1"/>
    <n v="21.6"/>
    <n v="61.3"/>
  </r>
  <r>
    <x v="51"/>
    <x v="2"/>
    <n v="21.8"/>
    <n v="124.8"/>
  </r>
  <r>
    <x v="51"/>
    <x v="3"/>
    <n v="21.6"/>
    <n v="267.2"/>
  </r>
  <r>
    <x v="51"/>
    <x v="4"/>
    <n v="21.4"/>
    <n v="302"/>
  </r>
  <r>
    <x v="51"/>
    <x v="5"/>
    <n v="21.2"/>
    <n v="197.6"/>
  </r>
  <r>
    <x v="51"/>
    <x v="6"/>
    <n v="21.3"/>
    <n v="252.6"/>
  </r>
  <r>
    <x v="51"/>
    <x v="7"/>
    <n v="21.4"/>
    <n v="147.69999999999999"/>
  </r>
  <r>
    <x v="51"/>
    <x v="8"/>
    <n v="21.3"/>
    <n v="197.7"/>
  </r>
  <r>
    <x v="51"/>
    <x v="9"/>
    <n v="20.9"/>
    <n v="141.80000000000001"/>
  </r>
  <r>
    <x v="51"/>
    <x v="10"/>
    <n v="20.7"/>
    <n v="350.3"/>
  </r>
  <r>
    <x v="51"/>
    <x v="11"/>
    <n v="20.8"/>
    <n v="176.1"/>
  </r>
  <r>
    <x v="52"/>
    <x v="0"/>
    <n v="21"/>
    <n v="110.3"/>
  </r>
  <r>
    <x v="52"/>
    <x v="1"/>
    <n v="21.2"/>
    <n v="80.599999999999994"/>
  </r>
  <r>
    <x v="52"/>
    <x v="2"/>
    <n v="21"/>
    <n v="144"/>
  </r>
  <r>
    <x v="52"/>
    <x v="3"/>
    <n v="21.9"/>
    <n v="172.2"/>
  </r>
  <r>
    <x v="52"/>
    <x v="4"/>
    <n v="21"/>
    <n v="304.89999999999998"/>
  </r>
  <r>
    <x v="52"/>
    <x v="5"/>
    <n v="21.5"/>
    <n v="222.3"/>
  </r>
  <r>
    <x v="52"/>
    <x v="6"/>
    <n v="21.7"/>
    <n v="105.2"/>
  </r>
  <r>
    <x v="52"/>
    <x v="7"/>
    <n v="21.8"/>
    <n v="46.9"/>
  </r>
  <r>
    <x v="52"/>
    <x v="8"/>
    <n v="21.1"/>
    <n v="355"/>
  </r>
  <r>
    <x v="52"/>
    <x v="9"/>
    <n v="20.6"/>
    <n v="291.10000000000002"/>
  </r>
  <r>
    <x v="52"/>
    <x v="10"/>
    <n v="21"/>
    <n v="291.8"/>
  </r>
  <r>
    <x v="52"/>
    <x v="11"/>
    <n v="20.9"/>
    <n v="154.30000000000001"/>
  </r>
  <r>
    <x v="53"/>
    <x v="0"/>
    <n v="20.9"/>
    <n v="78.3"/>
  </r>
  <r>
    <x v="53"/>
    <x v="1"/>
    <n v="21.1"/>
    <n v="95.3"/>
  </r>
  <r>
    <x v="53"/>
    <x v="2"/>
    <n v="21.6"/>
    <n v="110.6"/>
  </r>
  <r>
    <x v="53"/>
    <x v="3"/>
    <n v="20.7"/>
    <n v="196"/>
  </r>
  <r>
    <x v="53"/>
    <x v="4"/>
    <n v="20.7"/>
    <n v="246"/>
  </r>
  <r>
    <x v="53"/>
    <x v="5"/>
    <n v="20.2"/>
    <n v="259.2"/>
  </r>
  <r>
    <x v="53"/>
    <x v="6"/>
    <n v="20.3"/>
    <n v="239.9"/>
  </r>
  <r>
    <x v="53"/>
    <x v="7"/>
    <n v="20.100000000000001"/>
    <n v="153.30000000000001"/>
  </r>
  <r>
    <x v="53"/>
    <x v="8"/>
    <n v="20.8"/>
    <n v="147.69999999999999"/>
  </r>
  <r>
    <x v="53"/>
    <x v="9"/>
    <n v="19.600000000000001"/>
    <n v="314.60000000000002"/>
  </r>
  <r>
    <x v="53"/>
    <x v="10"/>
    <n v="20.2"/>
    <n v="229.4"/>
  </r>
  <r>
    <x v="53"/>
    <x v="11"/>
    <n v="20.3"/>
    <n v="193.9"/>
  </r>
  <r>
    <x v="54"/>
    <x v="0"/>
    <n v="20.8"/>
    <n v="95.5"/>
  </r>
  <r>
    <x v="54"/>
    <x v="1"/>
    <n v="21.2"/>
    <n v="119.1"/>
  </r>
  <r>
    <x v="54"/>
    <x v="2"/>
    <n v="20.8"/>
    <n v="186.9"/>
  </r>
  <r>
    <x v="54"/>
    <x v="3"/>
    <n v="20.5"/>
    <n v="352.5"/>
  </r>
  <r>
    <x v="54"/>
    <x v="4"/>
    <n v="21"/>
    <n v="203.7"/>
  </r>
  <r>
    <x v="54"/>
    <x v="5"/>
    <n v="20.5"/>
    <n v="284.7"/>
  </r>
  <r>
    <x v="54"/>
    <x v="6"/>
    <n v="20.7"/>
    <n v="311.5"/>
  </r>
  <r>
    <x v="54"/>
    <x v="7"/>
    <n v="20.9"/>
    <n v="162.9"/>
  </r>
  <r>
    <x v="54"/>
    <x v="8"/>
    <n v="20.6"/>
    <n v="267"/>
  </r>
  <r>
    <x v="54"/>
    <x v="9"/>
    <n v="19.7"/>
    <n v="325.5"/>
  </r>
  <r>
    <x v="54"/>
    <x v="10"/>
    <n v="20.5"/>
    <n v="228.7"/>
  </r>
  <r>
    <x v="54"/>
    <x v="11"/>
    <n v="20.3"/>
    <n v="259.3"/>
  </r>
  <r>
    <x v="55"/>
    <x v="0"/>
    <n v="19.899999999999999"/>
    <n v="182.1"/>
  </r>
  <r>
    <x v="55"/>
    <x v="1"/>
    <n v="20.7"/>
    <n v="205.6"/>
  </r>
  <r>
    <x v="55"/>
    <x v="2"/>
    <n v="21.3"/>
    <n v="164"/>
  </r>
  <r>
    <x v="55"/>
    <x v="3"/>
    <n v="21.6"/>
    <n v="183.2"/>
  </r>
  <r>
    <x v="55"/>
    <x v="4"/>
    <n v="20.8"/>
    <n v="289.10000000000002"/>
  </r>
  <r>
    <x v="55"/>
    <x v="5"/>
    <n v="20.7"/>
    <n v="247.6"/>
  </r>
  <r>
    <x v="55"/>
    <x v="6"/>
    <n v="21.1"/>
    <n v="142.5"/>
  </r>
  <r>
    <x v="55"/>
    <x v="7"/>
    <n v="21.1"/>
    <n v="187.6"/>
  </r>
  <r>
    <x v="55"/>
    <x v="8"/>
    <n v="20.8"/>
    <n v="235.7"/>
  </r>
  <r>
    <x v="55"/>
    <x v="9"/>
    <n v="20.3"/>
    <n v="365.9"/>
  </r>
  <r>
    <x v="55"/>
    <x v="10"/>
    <n v="20.6"/>
    <n v="159.1"/>
  </r>
  <r>
    <x v="55"/>
    <x v="11"/>
    <n v="20.399999999999999"/>
    <n v="224.5"/>
  </r>
  <r>
    <x v="56"/>
    <x v="0"/>
    <n v="20.8"/>
    <n v="48.9"/>
  </r>
  <r>
    <x v="56"/>
    <x v="1"/>
    <n v="21.4"/>
    <n v="85.2"/>
  </r>
  <r>
    <x v="56"/>
    <x v="2"/>
    <n v="21.4"/>
    <n v="154.80000000000001"/>
  </r>
  <r>
    <x v="56"/>
    <x v="3"/>
    <n v="21.3"/>
    <n v="257.60000000000002"/>
  </r>
  <r>
    <x v="56"/>
    <x v="4"/>
    <n v="21.1"/>
    <n v="412.3"/>
  </r>
  <r>
    <x v="56"/>
    <x v="5"/>
    <n v="21.5"/>
    <n v="87.2"/>
  </r>
  <r>
    <x v="56"/>
    <x v="6"/>
    <n v="21.7"/>
    <n v="120.5"/>
  </r>
  <r>
    <x v="56"/>
    <x v="7"/>
    <n v="21.9"/>
    <n v="108.8"/>
  </r>
  <r>
    <x v="56"/>
    <x v="8"/>
    <n v="21.7"/>
    <n v="192.6"/>
  </r>
  <r>
    <x v="56"/>
    <x v="9"/>
    <n v="20.9"/>
    <n v="360"/>
  </r>
  <r>
    <x v="56"/>
    <x v="10"/>
    <n v="21.5"/>
    <n v="174.1"/>
  </r>
  <r>
    <x v="56"/>
    <x v="11"/>
    <n v="21.5"/>
    <n v="87.4"/>
  </r>
  <r>
    <x v="57"/>
    <x v="0"/>
    <n v="22.2"/>
    <n v="69.2"/>
  </r>
  <r>
    <x v="57"/>
    <x v="1"/>
    <n v="22.6"/>
    <n v="56.2"/>
  </r>
  <r>
    <x v="57"/>
    <x v="2"/>
    <n v="23.2"/>
    <n v="86"/>
  </r>
  <r>
    <x v="57"/>
    <x v="3"/>
    <n v="22.5"/>
    <n v="198.3"/>
  </r>
  <r>
    <x v="57"/>
    <x v="4"/>
    <n v="21.8"/>
    <n v="266"/>
  </r>
  <r>
    <x v="57"/>
    <x v="5"/>
    <n v="21.9"/>
    <n v="101"/>
  </r>
  <r>
    <x v="57"/>
    <x v="6"/>
    <n v="21.8"/>
    <n v="72"/>
  </r>
  <r>
    <x v="57"/>
    <x v="7"/>
    <n v="21.5"/>
    <n v="160.19999999999999"/>
  </r>
  <r>
    <x v="57"/>
    <x v="8"/>
    <n v="21.9"/>
    <n v="81.400000000000006"/>
  </r>
  <r>
    <x v="57"/>
    <x v="9"/>
    <n v="21.2"/>
    <n v="200.2"/>
  </r>
  <r>
    <x v="57"/>
    <x v="10"/>
    <n v="21.2"/>
    <n v="205.5"/>
  </r>
  <r>
    <x v="57"/>
    <x v="11"/>
    <n v="21.1"/>
    <n v="156.69999999999999"/>
  </r>
  <r>
    <x v="58"/>
    <x v="0"/>
    <n v="21.7"/>
    <n v="58.3"/>
  </r>
  <r>
    <x v="58"/>
    <x v="1"/>
    <n v="21.8"/>
    <n v="25.7"/>
  </r>
  <r>
    <x v="58"/>
    <x v="2"/>
    <n v="22.3"/>
    <n v="80.2"/>
  </r>
  <r>
    <x v="58"/>
    <x v="3"/>
    <n v="21.9"/>
    <n v="129.19999999999999"/>
  </r>
  <r>
    <x v="58"/>
    <x v="4"/>
    <n v="21.2"/>
    <n v="654.9"/>
  </r>
  <r>
    <x v="58"/>
    <x v="5"/>
    <n v="20.9"/>
    <n v="245.4"/>
  </r>
  <r>
    <x v="58"/>
    <x v="6"/>
    <n v="21.5"/>
    <n v="222.6"/>
  </r>
  <r>
    <x v="58"/>
    <x v="7"/>
    <n v="21.1"/>
    <n v="208.6"/>
  </r>
  <r>
    <x v="58"/>
    <x v="8"/>
    <n v="21.5"/>
    <n v="183.9"/>
  </r>
  <r>
    <x v="58"/>
    <x v="9"/>
    <n v="20.6"/>
    <n v="230.1"/>
  </r>
  <r>
    <x v="58"/>
    <x v="10"/>
    <n v="20.8"/>
    <n v="185.5"/>
  </r>
  <r>
    <x v="58"/>
    <x v="11"/>
    <n v="21.4"/>
    <n v="138.6"/>
  </r>
  <r>
    <x v="59"/>
    <x v="0"/>
    <n v="21.3"/>
    <n v="162.9"/>
  </r>
  <r>
    <x v="59"/>
    <x v="1"/>
    <n v="21.9"/>
    <n v="116.7"/>
  </r>
  <r>
    <x v="59"/>
    <x v="2"/>
    <n v="21.5"/>
    <n v="118"/>
  </r>
  <r>
    <x v="59"/>
    <x v="3"/>
    <n v="21.5"/>
    <n v="203.6"/>
  </r>
  <r>
    <x v="59"/>
    <x v="4"/>
    <n v="21.5"/>
    <n v="223.4"/>
  </r>
  <r>
    <x v="59"/>
    <x v="5"/>
    <n v="21.3"/>
    <n v="163.6"/>
  </r>
  <r>
    <x v="59"/>
    <x v="6"/>
    <n v="21.3"/>
    <n v="198.4"/>
  </r>
  <r>
    <x v="59"/>
    <x v="7"/>
    <n v="21.2"/>
    <n v="297"/>
  </r>
  <r>
    <x v="59"/>
    <x v="8"/>
    <n v="21.2"/>
    <n v="200.8"/>
  </r>
  <r>
    <x v="59"/>
    <x v="9"/>
    <n v="20.8"/>
    <n v="277.10000000000002"/>
  </r>
  <r>
    <x v="59"/>
    <x v="10"/>
    <n v="21"/>
    <n v="164.9"/>
  </r>
  <r>
    <x v="59"/>
    <x v="11"/>
    <n v="20.6"/>
    <n v="215"/>
  </r>
  <r>
    <x v="60"/>
    <x v="0"/>
    <n v="21.3"/>
    <n v="103.5"/>
  </r>
  <r>
    <x v="60"/>
    <x v="1"/>
    <n v="21.4"/>
    <n v="66.099999999999994"/>
  </r>
  <r>
    <x v="60"/>
    <x v="2"/>
    <n v="21.8"/>
    <n v="170.1"/>
  </r>
  <r>
    <x v="60"/>
    <x v="3"/>
    <n v="21.6"/>
    <n v="226.1"/>
  </r>
  <r>
    <x v="60"/>
    <x v="4"/>
    <n v="21.8"/>
    <n v="123.2"/>
  </r>
  <r>
    <x v="60"/>
    <x v="5"/>
    <n v="21.1"/>
    <n v="187.4"/>
  </r>
  <r>
    <x v="60"/>
    <x v="6"/>
    <n v="21.1"/>
    <n v="316.10000000000002"/>
  </r>
  <r>
    <x v="60"/>
    <x v="7"/>
    <n v="21.5"/>
    <n v="61.7"/>
  </r>
  <r>
    <x v="60"/>
    <x v="8"/>
    <n v="21"/>
    <n v="161"/>
  </r>
  <r>
    <x v="60"/>
    <x v="9"/>
    <n v="20.7"/>
    <n v="239.1"/>
  </r>
  <r>
    <x v="60"/>
    <x v="10"/>
    <n v="20.2"/>
    <n v="297"/>
  </r>
  <r>
    <x v="60"/>
    <x v="11"/>
    <n v="21.1"/>
    <n v="108.7"/>
  </r>
  <r>
    <x v="61"/>
    <x v="0"/>
    <n v="21.1"/>
    <n v="78.8"/>
  </r>
  <r>
    <x v="61"/>
    <x v="1"/>
    <n v="21.5"/>
    <n v="79.7"/>
  </r>
  <r>
    <x v="61"/>
    <x v="2"/>
    <n v="21.1"/>
    <n v="177.9"/>
  </r>
  <r>
    <x v="61"/>
    <x v="3"/>
    <n v="21.1"/>
    <n v="163.9"/>
  </r>
  <r>
    <x v="61"/>
    <x v="4"/>
    <n v="20.7"/>
    <n v="290"/>
  </r>
  <r>
    <x v="61"/>
    <x v="5"/>
    <n v="20.399999999999999"/>
    <n v="296.2"/>
  </r>
  <r>
    <x v="61"/>
    <x v="6"/>
    <n v="21.7"/>
    <n v="126.1"/>
  </r>
  <r>
    <x v="61"/>
    <x v="7"/>
    <n v="21.1"/>
    <n v="186.7"/>
  </r>
  <r>
    <x v="61"/>
    <x v="8"/>
    <n v="21.3"/>
    <n v="220.9"/>
  </r>
  <r>
    <x v="61"/>
    <x v="9"/>
    <n v="20.8"/>
    <n v="224.4"/>
  </r>
  <r>
    <x v="61"/>
    <x v="10"/>
    <n v="20.8"/>
    <n v="199.3"/>
  </r>
  <r>
    <x v="61"/>
    <x v="11"/>
    <n v="21.2"/>
    <n v="188.1"/>
  </r>
  <r>
    <x v="62"/>
    <x v="0"/>
    <n v="21.2"/>
    <n v="98.6"/>
  </r>
  <r>
    <x v="62"/>
    <x v="1"/>
    <n v="21.1"/>
    <n v="172.3"/>
  </r>
  <r>
    <x v="62"/>
    <x v="2"/>
    <n v="21.5"/>
    <n v="150.30000000000001"/>
  </r>
  <r>
    <x v="62"/>
    <x v="3"/>
    <n v="21.2"/>
    <n v="246.3"/>
  </r>
  <r>
    <x v="62"/>
    <x v="4"/>
    <n v="20.9"/>
    <n v="292.10000000000002"/>
  </r>
  <r>
    <x v="62"/>
    <x v="5"/>
    <n v="21.5"/>
    <n v="168.1"/>
  </r>
  <r>
    <x v="62"/>
    <x v="6"/>
    <n v="21.5"/>
    <n v="246.9"/>
  </r>
  <r>
    <x v="62"/>
    <x v="7"/>
    <n v="21.7"/>
    <n v="175.4"/>
  </r>
  <r>
    <x v="62"/>
    <x v="8"/>
    <n v="21.6"/>
    <n v="153.9"/>
  </r>
  <r>
    <x v="62"/>
    <x v="9"/>
    <n v="21.3"/>
    <n v="223.3"/>
  </r>
  <r>
    <x v="62"/>
    <x v="10"/>
    <n v="20.7"/>
    <n v="255"/>
  </r>
  <r>
    <x v="62"/>
    <x v="11"/>
    <n v="21.7"/>
    <n v="110.9"/>
  </r>
  <r>
    <x v="63"/>
    <x v="0"/>
    <n v="21.8"/>
    <n v="49.3"/>
  </r>
  <r>
    <x v="63"/>
    <x v="1"/>
    <n v="22.2"/>
    <n v="84.9"/>
  </r>
  <r>
    <x v="63"/>
    <x v="2"/>
    <n v="22"/>
    <n v="66.599999999999994"/>
  </r>
  <r>
    <x v="63"/>
    <x v="3"/>
    <n v="21.2"/>
    <n v="262.10000000000002"/>
  </r>
  <r>
    <x v="63"/>
    <x v="4"/>
    <n v="21.3"/>
    <n v="234.4"/>
  </r>
  <r>
    <x v="63"/>
    <x v="5"/>
    <n v="20.2"/>
    <n v="277.7"/>
  </r>
  <r>
    <x v="63"/>
    <x v="6"/>
    <n v="20.8"/>
    <n v="363.9"/>
  </r>
  <r>
    <x v="63"/>
    <x v="7"/>
    <n v="20.7"/>
    <n v="216.2"/>
  </r>
  <r>
    <x v="63"/>
    <x v="8"/>
    <n v="20.8"/>
    <n v="202.3"/>
  </r>
  <r>
    <x v="63"/>
    <x v="9"/>
    <n v="20.2"/>
    <n v="246.9"/>
  </r>
  <r>
    <x v="63"/>
    <x v="10"/>
    <n v="20.399999999999999"/>
    <n v="230.4"/>
  </r>
  <r>
    <x v="63"/>
    <x v="11"/>
    <n v="19.8"/>
    <n v="123.9"/>
  </r>
  <r>
    <x v="64"/>
    <x v="0"/>
    <n v="20.2"/>
    <n v="70.900000000000006"/>
  </r>
  <r>
    <x v="64"/>
    <x v="1"/>
    <n v="21.1"/>
    <n v="67.900000000000006"/>
  </r>
  <r>
    <x v="64"/>
    <x v="2"/>
    <n v="21.5"/>
    <n v="94.8"/>
  </r>
  <r>
    <x v="64"/>
    <x v="3"/>
    <n v="20.7"/>
    <n v="244.3"/>
  </r>
  <r>
    <x v="64"/>
    <x v="4"/>
    <n v="20.7"/>
    <n v="232.9"/>
  </r>
  <r>
    <x v="64"/>
    <x v="5"/>
    <n v="21.3"/>
    <n v="104.1"/>
  </r>
  <r>
    <x v="64"/>
    <x v="6"/>
    <n v="21.6"/>
    <n v="81.3"/>
  </r>
  <r>
    <x v="64"/>
    <x v="7"/>
    <n v="21.2"/>
    <n v="180.6"/>
  </r>
  <r>
    <x v="64"/>
    <x v="8"/>
    <n v="21.1"/>
    <n v="192.1"/>
  </r>
  <r>
    <x v="64"/>
    <x v="9"/>
    <n v="20.7"/>
    <n v="261.39999999999998"/>
  </r>
  <r>
    <x v="64"/>
    <x v="10"/>
    <n v="20.6"/>
    <n v="300.7"/>
  </r>
  <r>
    <x v="64"/>
    <x v="11"/>
    <n v="21"/>
    <n v="121"/>
  </r>
  <r>
    <x v="65"/>
    <x v="0"/>
    <n v="22.1"/>
    <n v="62.6"/>
  </r>
  <r>
    <x v="65"/>
    <x v="1"/>
    <n v="21.9"/>
    <n v="80"/>
  </r>
  <r>
    <x v="65"/>
    <x v="2"/>
    <n v="21.5"/>
    <n v="125.3"/>
  </r>
  <r>
    <x v="65"/>
    <x v="3"/>
    <n v="21.5"/>
    <n v="181.1"/>
  </r>
  <r>
    <x v="65"/>
    <x v="4"/>
    <n v="21.1"/>
    <n v="225.9"/>
  </r>
  <r>
    <x v="65"/>
    <x v="5"/>
    <n v="20.9"/>
    <n v="300.3"/>
  </r>
  <r>
    <x v="65"/>
    <x v="6"/>
    <n v="21.4"/>
    <n v="138.80000000000001"/>
  </r>
  <r>
    <x v="65"/>
    <x v="7"/>
    <n v="21.1"/>
    <n v="244.2"/>
  </r>
  <r>
    <x v="65"/>
    <x v="8"/>
    <n v="21"/>
    <n v="227.6"/>
  </r>
  <r>
    <x v="65"/>
    <x v="9"/>
    <n v="20.3"/>
    <n v="217.7"/>
  </r>
  <r>
    <x v="65"/>
    <x v="10"/>
    <n v="20.2"/>
    <n v="332.7"/>
  </r>
  <r>
    <x v="65"/>
    <x v="11"/>
    <n v="20.399999999999999"/>
    <n v="181.7"/>
  </r>
  <r>
    <x v="66"/>
    <x v="0"/>
    <n v="20.7"/>
    <n v="71.599999999999994"/>
  </r>
  <r>
    <x v="66"/>
    <x v="1"/>
    <n v="20.9"/>
    <n v="83.8"/>
  </r>
  <r>
    <x v="66"/>
    <x v="2"/>
    <n v="20.7"/>
    <n v="151.69999999999999"/>
  </r>
  <r>
    <x v="66"/>
    <x v="3"/>
    <n v="20.7"/>
    <n v="221.4"/>
  </r>
  <r>
    <x v="66"/>
    <x v="4"/>
    <n v="20.7"/>
    <n v="590.29999999999995"/>
  </r>
  <r>
    <x v="66"/>
    <x v="5"/>
    <n v="20.5"/>
    <n v="242.4"/>
  </r>
  <r>
    <x v="66"/>
    <x v="6"/>
    <n v="20.7"/>
    <n v="122.4"/>
  </r>
  <r>
    <x v="66"/>
    <x v="7"/>
    <n v="20.9"/>
    <n v="68.5"/>
  </r>
  <r>
    <x v="66"/>
    <x v="8"/>
    <n v="20.6"/>
    <n v="188.4"/>
  </r>
  <r>
    <x v="66"/>
    <x v="9"/>
    <n v="20.6"/>
    <n v="214"/>
  </r>
  <r>
    <x v="66"/>
    <x v="10"/>
    <n v="20.7"/>
    <n v="239.1"/>
  </r>
  <r>
    <x v="66"/>
    <x v="11"/>
    <n v="20.7"/>
    <n v="106"/>
  </r>
  <r>
    <x v="67"/>
    <x v="0"/>
    <n v="20.5"/>
    <n v="100"/>
  </r>
  <r>
    <x v="67"/>
    <x v="1"/>
    <n v="20.9"/>
    <n v="149"/>
  </r>
  <r>
    <x v="67"/>
    <x v="2"/>
    <n v="20.9"/>
    <n v="125.4"/>
  </r>
  <r>
    <x v="67"/>
    <x v="3"/>
    <n v="20.8"/>
    <n v="245.9"/>
  </r>
  <r>
    <x v="67"/>
    <x v="4"/>
    <n v="20.6"/>
    <n v="172"/>
  </r>
  <r>
    <x v="67"/>
    <x v="5"/>
    <n v="20.3"/>
    <n v="283.7"/>
  </r>
  <r>
    <x v="67"/>
    <x v="6"/>
    <n v="21.2"/>
    <n v="147.19999999999999"/>
  </r>
  <r>
    <x v="67"/>
    <x v="7"/>
    <n v="21.1"/>
    <n v="159.6"/>
  </r>
  <r>
    <x v="67"/>
    <x v="8"/>
    <n v="20.8"/>
    <n v="238.9"/>
  </r>
  <r>
    <x v="67"/>
    <x v="9"/>
    <n v="20.3"/>
    <n v="283.60000000000002"/>
  </r>
  <r>
    <x v="67"/>
    <x v="10"/>
    <n v="20.8"/>
    <n v="266.39999999999998"/>
  </r>
  <r>
    <x v="67"/>
    <x v="11"/>
    <n v="20.6"/>
    <n v="117.5"/>
  </r>
  <r>
    <x v="68"/>
    <x v="0"/>
    <n v="20.9"/>
    <n v="112.3"/>
  </r>
  <r>
    <x v="68"/>
    <x v="1"/>
    <n v="21.6"/>
    <n v="56.3"/>
  </r>
  <r>
    <x v="68"/>
    <x v="2"/>
    <n v="22.3"/>
    <n v="57.9"/>
  </r>
  <r>
    <x v="68"/>
    <x v="3"/>
    <n v="21.6"/>
    <n v="293"/>
  </r>
  <r>
    <x v="68"/>
    <x v="4"/>
    <n v="21.9"/>
    <n v="249.3"/>
  </r>
  <r>
    <x v="68"/>
    <x v="5"/>
    <n v="21.6"/>
    <n v="181"/>
  </r>
  <r>
    <x v="68"/>
    <x v="6"/>
    <n v="21.9"/>
    <n v="63.3"/>
  </r>
  <r>
    <x v="68"/>
    <x v="7"/>
    <n v="21.1"/>
    <n v="196.1"/>
  </r>
  <r>
    <x v="68"/>
    <x v="8"/>
    <n v="21.2"/>
    <n v="283.5"/>
  </r>
  <r>
    <x v="68"/>
    <x v="9"/>
    <n v="20.100000000000001"/>
    <n v="361.6"/>
  </r>
  <r>
    <x v="68"/>
    <x v="10"/>
    <n v="20.6"/>
    <n v="173"/>
  </r>
  <r>
    <x v="68"/>
    <x v="11"/>
    <n v="21.1"/>
    <n v="126.9"/>
  </r>
  <r>
    <x v="69"/>
    <x v="0"/>
    <n v="21.3"/>
    <n v="124.8"/>
  </r>
  <r>
    <x v="69"/>
    <x v="1"/>
    <n v="21.6"/>
    <n v="120.1"/>
  </r>
  <r>
    <x v="69"/>
    <x v="2"/>
    <n v="21.7"/>
    <n v="97.8"/>
  </r>
  <r>
    <x v="69"/>
    <x v="3"/>
    <n v="21.6"/>
    <n v="409.2"/>
  </r>
  <r>
    <x v="69"/>
    <x v="4"/>
    <n v="21"/>
    <n v="312.7"/>
  </r>
  <r>
    <x v="69"/>
    <x v="5"/>
    <n v="21.2"/>
    <n v="213.9"/>
  </r>
  <r>
    <x v="69"/>
    <x v="6"/>
    <n v="21.2"/>
    <n v="166"/>
  </r>
  <r>
    <x v="69"/>
    <x v="7"/>
    <n v="20.9"/>
    <n v="177.8"/>
  </r>
  <r>
    <x v="69"/>
    <x v="8"/>
    <n v="20.5"/>
    <n v="272.89999999999998"/>
  </r>
  <r>
    <x v="69"/>
    <x v="9"/>
    <n v="20.2"/>
    <n v="345.3"/>
  </r>
  <r>
    <x v="69"/>
    <x v="10"/>
    <n v="20.100000000000001"/>
    <n v="290.2"/>
  </r>
  <r>
    <x v="69"/>
    <x v="11"/>
    <n v="20.7"/>
    <n v="146.80000000000001"/>
  </r>
  <r>
    <x v="70"/>
    <x v="0"/>
    <n v="20.399999999999999"/>
    <n v="229.6"/>
  </r>
  <r>
    <x v="70"/>
    <x v="1"/>
    <n v="20.399999999999999"/>
    <n v="174.4"/>
  </r>
  <r>
    <x v="70"/>
    <x v="2"/>
    <n v="20.399999999999999"/>
    <n v="266.89999999999998"/>
  </r>
  <r>
    <x v="70"/>
    <x v="3"/>
    <n v="20.7"/>
    <n v="203.8"/>
  </r>
  <r>
    <x v="70"/>
    <x v="4"/>
    <n v="20.3"/>
    <n v="354.3"/>
  </r>
  <r>
    <x v="70"/>
    <x v="5"/>
    <n v="20.6"/>
    <n v="234.8"/>
  </r>
  <r>
    <x v="70"/>
    <x v="6"/>
    <n v="21"/>
    <n v="186.7"/>
  </r>
  <r>
    <x v="70"/>
    <x v="7"/>
    <n v="20.3"/>
    <n v="274.39999999999998"/>
  </r>
  <r>
    <x v="70"/>
    <x v="8"/>
    <n v="20.100000000000001"/>
    <n v="269.7"/>
  </r>
  <r>
    <x v="70"/>
    <x v="9"/>
    <n v="19.899999999999999"/>
    <n v="207.3"/>
  </r>
  <r>
    <x v="70"/>
    <x v="10"/>
    <n v="20.2"/>
    <n v="206.8"/>
  </r>
  <r>
    <x v="70"/>
    <x v="11"/>
    <n v="20.100000000000001"/>
    <n v="133.30000000000001"/>
  </r>
  <r>
    <x v="71"/>
    <x v="0"/>
    <n v="20.6"/>
    <n v="176.4"/>
  </r>
  <r>
    <x v="71"/>
    <x v="1"/>
    <n v="21"/>
    <n v="80.2"/>
  </r>
  <r>
    <x v="71"/>
    <x v="2"/>
    <n v="21.2"/>
    <n v="124.2"/>
  </r>
  <r>
    <x v="71"/>
    <x v="3"/>
    <n v="21"/>
    <n v="225.5"/>
  </r>
  <r>
    <x v="71"/>
    <x v="4"/>
    <n v="21.1"/>
    <n v="273.60000000000002"/>
  </r>
  <r>
    <x v="71"/>
    <x v="5"/>
    <n v="21.4"/>
    <n v="243.2"/>
  </r>
  <r>
    <x v="71"/>
    <x v="6"/>
    <n v="22"/>
    <n v="99.5"/>
  </r>
  <r>
    <x v="71"/>
    <x v="7"/>
    <n v="21.1"/>
    <n v="188.8"/>
  </r>
  <r>
    <x v="71"/>
    <x v="8"/>
    <n v="21.5"/>
    <n v="157.69999999999999"/>
  </r>
  <r>
    <x v="71"/>
    <x v="9"/>
    <n v="20.8"/>
    <n v="173"/>
  </r>
  <r>
    <x v="71"/>
    <x v="10"/>
    <n v="21"/>
    <n v="256.5"/>
  </r>
  <r>
    <x v="71"/>
    <x v="11"/>
    <n v="21"/>
    <n v="135"/>
  </r>
  <r>
    <x v="72"/>
    <x v="0"/>
    <n v="22.2"/>
    <n v="47.6"/>
  </r>
  <r>
    <x v="72"/>
    <x v="1"/>
    <n v="22"/>
    <n v="91.6"/>
  </r>
  <r>
    <x v="72"/>
    <x v="2"/>
    <n v="22.3"/>
    <n v="68.400000000000006"/>
  </r>
  <r>
    <x v="72"/>
    <x v="3"/>
    <n v="21.7"/>
    <n v="121.2"/>
  </r>
  <r>
    <x v="72"/>
    <x v="4"/>
    <n v="21.2"/>
    <n v="192.3"/>
  </r>
  <r>
    <x v="72"/>
    <x v="5"/>
    <n v="20.7"/>
    <n v="203.4"/>
  </r>
  <r>
    <x v="72"/>
    <x v="6"/>
    <n v="21.2"/>
    <n v="220.8"/>
  </r>
  <r>
    <x v="72"/>
    <x v="7"/>
    <n v="20.6"/>
    <n v="291.10000000000002"/>
  </r>
  <r>
    <x v="72"/>
    <x v="8"/>
    <n v="20.100000000000001"/>
    <n v="332.6"/>
  </r>
  <r>
    <x v="72"/>
    <x v="9"/>
    <n v="20.100000000000001"/>
    <n v="512.5"/>
  </r>
  <r>
    <x v="72"/>
    <x v="10"/>
    <n v="20.100000000000001"/>
    <n v="301.60000000000002"/>
  </r>
  <r>
    <x v="72"/>
    <x v="11"/>
    <n v="19.600000000000001"/>
    <n v="321.39999999999998"/>
  </r>
  <r>
    <x v="73"/>
    <x v="0"/>
    <n v="19.899999999999999"/>
    <n v="224.2"/>
  </r>
  <r>
    <x v="73"/>
    <x v="1"/>
    <n v="20.5"/>
    <n v="211.9"/>
  </r>
  <r>
    <x v="73"/>
    <x v="2"/>
    <n v="20.2"/>
    <n v="245.6"/>
  </r>
  <r>
    <x v="73"/>
    <x v="3"/>
    <n v="20.5"/>
    <n v="393.1"/>
  </r>
  <r>
    <x v="73"/>
    <x v="4"/>
    <n v="20.3"/>
    <n v="220.7"/>
  </r>
  <r>
    <x v="73"/>
    <x v="5"/>
    <n v="20.8"/>
    <n v="206.9"/>
  </r>
  <r>
    <x v="73"/>
    <x v="6"/>
    <n v="20.9"/>
    <n v="186.6"/>
  </r>
  <r>
    <x v="73"/>
    <x v="7"/>
    <n v="21"/>
    <n v="229.1"/>
  </r>
  <r>
    <x v="73"/>
    <x v="8"/>
    <n v="20"/>
    <n v="270.89999999999998"/>
  </r>
  <r>
    <x v="73"/>
    <x v="9"/>
    <n v="19.899999999999999"/>
    <n v="277.39999999999998"/>
  </r>
  <r>
    <x v="73"/>
    <x v="10"/>
    <n v="20.3"/>
    <n v="292.7"/>
  </r>
  <r>
    <x v="73"/>
    <x v="11"/>
    <n v="20.2"/>
    <n v="78.2"/>
  </r>
  <r>
    <x v="74"/>
    <x v="0"/>
    <n v="20.5"/>
    <n v="58.2"/>
  </r>
  <r>
    <x v="74"/>
    <x v="1"/>
    <n v="20.7"/>
    <n v="191.1"/>
  </r>
  <r>
    <x v="74"/>
    <x v="2"/>
    <n v="21"/>
    <n v="179.5"/>
  </r>
  <r>
    <x v="74"/>
    <x v="3"/>
    <n v="20.8"/>
    <n v="340.8"/>
  </r>
  <r>
    <x v="74"/>
    <x v="4"/>
    <n v="20.5"/>
    <n v="362.8"/>
  </r>
  <r>
    <x v="74"/>
    <x v="5"/>
    <n v="20.8"/>
    <n v="193.7"/>
  </r>
  <r>
    <x v="74"/>
    <x v="6"/>
    <n v="20.2"/>
    <n v="482.6"/>
  </r>
  <r>
    <x v="74"/>
    <x v="7"/>
    <n v="21"/>
    <n v="223.5"/>
  </r>
  <r>
    <x v="74"/>
    <x v="8"/>
    <n v="20.2"/>
    <n v="176.9"/>
  </r>
  <r>
    <x v="74"/>
    <x v="9"/>
    <n v="19.600000000000001"/>
    <n v="588.70000000000005"/>
  </r>
  <r>
    <x v="74"/>
    <x v="10"/>
    <n v="19.8"/>
    <n v="216"/>
  </r>
  <r>
    <x v="74"/>
    <x v="11"/>
    <n v="19.2"/>
    <n v="239.8"/>
  </r>
  <r>
    <x v="75"/>
    <x v="0"/>
    <n v="20.2"/>
    <n v="77"/>
  </r>
  <r>
    <x v="75"/>
    <x v="1"/>
    <n v="20.100000000000001"/>
    <n v="102.1"/>
  </r>
  <r>
    <x v="75"/>
    <x v="2"/>
    <n v="20.399999999999999"/>
    <n v="184.3"/>
  </r>
  <r>
    <x v="75"/>
    <x v="3"/>
    <n v="20.7"/>
    <n v="203.8"/>
  </r>
  <r>
    <x v="75"/>
    <x v="4"/>
    <n v="20.7"/>
    <n v="211.2"/>
  </r>
  <r>
    <x v="75"/>
    <x v="5"/>
    <n v="20.6"/>
    <n v="178.8"/>
  </r>
  <r>
    <x v="75"/>
    <x v="6"/>
    <n v="21.1"/>
    <n v="150"/>
  </r>
  <r>
    <x v="75"/>
    <x v="7"/>
    <n v="21"/>
    <n v="84.2"/>
  </r>
  <r>
    <x v="75"/>
    <x v="8"/>
    <n v="21.4"/>
    <n v="178.2"/>
  </r>
  <r>
    <x v="75"/>
    <x v="9"/>
    <n v="20.2"/>
    <n v="287.8"/>
  </r>
  <r>
    <x v="75"/>
    <x v="10"/>
    <n v="20.6"/>
    <n v="193.1"/>
  </r>
  <r>
    <x v="75"/>
    <x v="11"/>
    <n v="20.5"/>
    <n v="130.30000000000001"/>
  </r>
  <r>
    <x v="76"/>
    <x v="0"/>
    <n v="21.3"/>
    <n v="48.5"/>
  </r>
  <r>
    <x v="76"/>
    <x v="1"/>
    <n v="21.8"/>
    <n v="56.4"/>
  </r>
  <r>
    <x v="76"/>
    <x v="2"/>
    <n v="22"/>
    <n v="140.1"/>
  </r>
  <r>
    <x v="76"/>
    <x v="3"/>
    <n v="21.4"/>
    <n v="319.5"/>
  </r>
  <r>
    <x v="76"/>
    <x v="4"/>
    <n v="20.9"/>
    <n v="148.6"/>
  </r>
  <r>
    <x v="76"/>
    <x v="5"/>
    <n v="20.9"/>
    <n v="206.9"/>
  </r>
  <r>
    <x v="76"/>
    <x v="6"/>
    <n v="21.5"/>
    <n v="169.9"/>
  </r>
  <r>
    <x v="76"/>
    <x v="7"/>
    <n v="21.1"/>
    <n v="190.5"/>
  </r>
  <r>
    <x v="76"/>
    <x v="8"/>
    <n v="21.1"/>
    <n v="295.3"/>
  </r>
  <r>
    <x v="76"/>
    <x v="9"/>
    <n v="20.7"/>
    <n v="226.4"/>
  </r>
  <r>
    <x v="76"/>
    <x v="10"/>
    <n v="20.9"/>
    <n v="181.2"/>
  </r>
  <r>
    <x v="76"/>
    <x v="11"/>
    <n v="21.3"/>
    <n v="87"/>
  </r>
  <r>
    <x v="77"/>
    <x v="0"/>
    <n v="21.1"/>
    <n v="70.3"/>
  </r>
  <r>
    <x v="77"/>
    <x v="1"/>
    <n v="22"/>
    <n v="61.9"/>
  </r>
  <r>
    <x v="77"/>
    <x v="2"/>
    <n v="21.4"/>
    <n v="168.9"/>
  </r>
  <r>
    <x v="77"/>
    <x v="3"/>
    <n v="20.9"/>
    <n v="259.7"/>
  </r>
  <r>
    <x v="77"/>
    <x v="4"/>
    <n v="21"/>
    <n v="224"/>
  </r>
  <r>
    <x v="77"/>
    <x v="5"/>
    <n v="20.7"/>
    <n v="219.4"/>
  </r>
  <r>
    <x v="77"/>
    <x v="6"/>
    <n v="21.1"/>
    <n v="156.30000000000001"/>
  </r>
  <r>
    <x v="77"/>
    <x v="7"/>
    <n v="21.1"/>
    <n v="116"/>
  </r>
  <r>
    <x v="77"/>
    <x v="8"/>
    <n v="20.9"/>
    <n v="240.9"/>
  </r>
  <r>
    <x v="77"/>
    <x v="9"/>
    <n v="20.7"/>
    <n v="216.1"/>
  </r>
  <r>
    <x v="77"/>
    <x v="10"/>
    <n v="21"/>
    <n v="175.1"/>
  </r>
  <r>
    <x v="77"/>
    <x v="11"/>
    <n v="20.7"/>
    <n v="169.3"/>
  </r>
  <r>
    <x v="78"/>
    <x v="0"/>
    <n v="20.9"/>
    <n v="87.5"/>
  </r>
  <r>
    <x v="78"/>
    <x v="1"/>
    <n v="21.7"/>
    <n v="91.6"/>
  </r>
  <r>
    <x v="78"/>
    <x v="2"/>
    <n v="21.4"/>
    <n v="148.30000000000001"/>
  </r>
  <r>
    <x v="78"/>
    <x v="3"/>
    <n v="21.5"/>
    <n v="227.2"/>
  </r>
  <r>
    <x v="78"/>
    <x v="4"/>
    <n v="20.9"/>
    <n v="242.2"/>
  </r>
  <r>
    <x v="78"/>
    <x v="5"/>
    <n v="20.9"/>
    <n v="227.2"/>
  </r>
  <r>
    <x v="78"/>
    <x v="6"/>
    <n v="21.5"/>
    <n v="164"/>
  </r>
  <r>
    <x v="78"/>
    <x v="7"/>
    <n v="21.2"/>
    <n v="266.39999999999998"/>
  </r>
  <r>
    <x v="78"/>
    <x v="8"/>
    <n v="20.6"/>
    <n v="218.6"/>
  </r>
  <r>
    <x v="78"/>
    <x v="9"/>
    <n v="20.7"/>
    <n v="233.6"/>
  </r>
  <r>
    <x v="78"/>
    <x v="10"/>
    <n v="20.8"/>
    <n v="299.7"/>
  </r>
  <r>
    <x v="78"/>
    <x v="11"/>
    <n v="20.7"/>
    <n v="94.5"/>
  </r>
  <r>
    <x v="79"/>
    <x v="0"/>
    <n v="21.3"/>
    <n v="145.4"/>
  </r>
  <r>
    <x v="79"/>
    <x v="1"/>
    <n v="21.4"/>
    <n v="132.30000000000001"/>
  </r>
  <r>
    <x v="79"/>
    <x v="2"/>
    <n v="22.2"/>
    <n v="72.2"/>
  </r>
  <r>
    <x v="79"/>
    <x v="3"/>
    <n v="21.9"/>
    <n v="278.10000000000002"/>
  </r>
  <r>
    <x v="79"/>
    <x v="4"/>
    <n v="21.8"/>
    <n v="148.5"/>
  </r>
  <r>
    <x v="79"/>
    <x v="5"/>
    <n v="21.6"/>
    <n v="224.8"/>
  </r>
  <r>
    <x v="79"/>
    <x v="6"/>
    <n v="21.6"/>
    <n v="99.2"/>
  </r>
  <r>
    <x v="79"/>
    <x v="7"/>
    <n v="21.2"/>
    <n v="185.8"/>
  </r>
  <r>
    <x v="79"/>
    <x v="8"/>
    <n v="21.4"/>
    <n v="241.1"/>
  </r>
  <r>
    <x v="79"/>
    <x v="9"/>
    <n v="20.7"/>
    <n v="179"/>
  </r>
  <r>
    <x v="79"/>
    <x v="10"/>
    <n v="20.6"/>
    <n v="203.3"/>
  </r>
  <r>
    <x v="79"/>
    <x v="11"/>
    <n v="20.7"/>
    <n v="182"/>
  </r>
  <r>
    <x v="80"/>
    <x v="0"/>
    <n v="21.2"/>
    <n v="32.9"/>
  </r>
  <r>
    <x v="80"/>
    <x v="1"/>
    <n v="21.7"/>
    <n v="104.2"/>
  </r>
  <r>
    <x v="80"/>
    <x v="2"/>
    <n v="21.7"/>
    <n v="137.9"/>
  </r>
  <r>
    <x v="80"/>
    <x v="3"/>
    <n v="21.1"/>
    <n v="293.3"/>
  </r>
  <r>
    <x v="80"/>
    <x v="4"/>
    <n v="20.6"/>
    <n v="376"/>
  </r>
  <r>
    <x v="80"/>
    <x v="5"/>
    <n v="20.6"/>
    <n v="249"/>
  </r>
  <r>
    <x v="80"/>
    <x v="6"/>
    <n v="21.2"/>
    <n v="154.30000000000001"/>
  </r>
  <r>
    <x v="80"/>
    <x v="7"/>
    <n v="20.8"/>
    <n v="308.10000000000002"/>
  </r>
  <r>
    <x v="80"/>
    <x v="8"/>
    <n v="20.7"/>
    <n v="180"/>
  </r>
  <r>
    <x v="80"/>
    <x v="9"/>
    <n v="20.399999999999999"/>
    <n v="482.3"/>
  </r>
  <r>
    <x v="80"/>
    <x v="10"/>
    <n v="20.9"/>
    <n v="187.3"/>
  </r>
  <r>
    <x v="80"/>
    <x v="11"/>
    <n v="21"/>
    <n v="148.19999999999999"/>
  </r>
  <r>
    <x v="81"/>
    <x v="0"/>
    <n v="20.8"/>
    <n v="225"/>
  </r>
  <r>
    <x v="81"/>
    <x v="1"/>
    <n v="21.2"/>
    <n v="146.5"/>
  </r>
  <r>
    <x v="81"/>
    <x v="2"/>
    <n v="21.1"/>
    <n v="163"/>
  </r>
  <r>
    <x v="81"/>
    <x v="3"/>
    <n v="20.8"/>
    <n v="281"/>
  </r>
  <r>
    <x v="81"/>
    <x v="4"/>
    <n v="20.7"/>
    <n v="271.5"/>
  </r>
  <r>
    <x v="81"/>
    <x v="5"/>
    <n v="21.4"/>
    <n v="105.9"/>
  </r>
  <r>
    <x v="81"/>
    <x v="6"/>
    <n v="21.4"/>
    <n v="93.3"/>
  </r>
  <r>
    <x v="81"/>
    <x v="7"/>
    <n v="21.7"/>
    <n v="82.3"/>
  </r>
  <r>
    <x v="81"/>
    <x v="8"/>
    <n v="21.3"/>
    <n v="205.9"/>
  </r>
  <r>
    <x v="81"/>
    <x v="9"/>
    <n v="20.3"/>
    <n v="269.8"/>
  </r>
  <r>
    <x v="81"/>
    <x v="10"/>
    <n v="20.8"/>
    <n v="202"/>
  </r>
  <r>
    <x v="81"/>
    <x v="11"/>
    <n v="20.9"/>
    <n v="158.69999999999999"/>
  </r>
  <r>
    <x v="82"/>
    <x v="0"/>
    <n v="22.3"/>
    <n v="66.400000000000006"/>
  </r>
  <r>
    <x v="82"/>
    <x v="1"/>
    <n v="22.7"/>
    <n v="71.900000000000006"/>
  </r>
  <r>
    <x v="82"/>
    <x v="2"/>
    <n v="22.7"/>
    <n v="183.7"/>
  </r>
  <r>
    <x v="82"/>
    <x v="3"/>
    <n v="21.8"/>
    <n v="306.89999999999998"/>
  </r>
  <r>
    <x v="82"/>
    <x v="4"/>
    <n v="21.7"/>
    <n v="230.4"/>
  </r>
  <r>
    <x v="82"/>
    <x v="5"/>
    <n v="21.7"/>
    <n v="118.7"/>
  </r>
  <r>
    <x v="82"/>
    <x v="6"/>
    <n v="22"/>
    <n v="133.30000000000001"/>
  </r>
  <r>
    <x v="82"/>
    <x v="7"/>
    <n v="21.7"/>
    <n v="104"/>
  </r>
  <r>
    <x v="82"/>
    <x v="8"/>
    <n v="21.5"/>
    <n v="175.1"/>
  </r>
  <r>
    <x v="82"/>
    <x v="9"/>
    <n v="20.6"/>
    <n v="199.9"/>
  </r>
  <r>
    <x v="82"/>
    <x v="10"/>
    <n v="21.2"/>
    <n v="180.2"/>
  </r>
  <r>
    <x v="82"/>
    <x v="11"/>
    <n v="20.5"/>
    <n v="222.8"/>
  </r>
  <r>
    <x v="83"/>
    <x v="0"/>
    <n v="20.399999999999999"/>
    <n v="184.2"/>
  </r>
  <r>
    <x v="83"/>
    <x v="1"/>
    <n v="21.1"/>
    <n v="138.30000000000001"/>
  </r>
  <r>
    <x v="83"/>
    <x v="2"/>
    <n v="21.3"/>
    <n v="145.1"/>
  </r>
  <r>
    <x v="83"/>
    <x v="3"/>
    <n v="21.2"/>
    <n v="223.4"/>
  </r>
  <r>
    <x v="83"/>
    <x v="4"/>
    <n v="20.7"/>
    <n v="279.2"/>
  </r>
  <r>
    <x v="83"/>
    <x v="5"/>
    <n v="20.9"/>
    <n v="329"/>
  </r>
  <r>
    <x v="83"/>
    <x v="6"/>
    <n v="20.8"/>
    <n v="175"/>
  </r>
  <r>
    <x v="83"/>
    <x v="7"/>
    <n v="20.6"/>
    <n v="306.5"/>
  </r>
  <r>
    <x v="83"/>
    <x v="8"/>
    <n v="20.2"/>
    <n v="370.9"/>
  </r>
  <r>
    <x v="83"/>
    <x v="9"/>
    <n v="20.3"/>
    <n v="288.39999999999998"/>
  </r>
  <r>
    <x v="83"/>
    <x v="10"/>
    <n v="20.399999999999999"/>
    <n v="283.2"/>
  </r>
  <r>
    <x v="83"/>
    <x v="11"/>
    <n v="20.2"/>
    <n v="119.6"/>
  </r>
  <r>
    <x v="84"/>
    <x v="0"/>
    <n v="20.3"/>
    <n v="108.5"/>
  </r>
  <r>
    <x v="84"/>
    <x v="1"/>
    <n v="21.2"/>
    <n v="40.4"/>
  </r>
  <r>
    <x v="84"/>
    <x v="2"/>
    <n v="21.2"/>
    <n v="141.6"/>
  </r>
  <r>
    <x v="84"/>
    <x v="3"/>
    <n v="21.1"/>
    <n v="146.19999999999999"/>
  </r>
  <r>
    <x v="84"/>
    <x v="4"/>
    <n v="20.9"/>
    <n v="249.8"/>
  </r>
  <r>
    <x v="84"/>
    <x v="5"/>
    <n v="21.1"/>
    <n v="124.2"/>
  </r>
  <r>
    <x v="84"/>
    <x v="6"/>
    <n v="21.2"/>
    <n v="149.6"/>
  </r>
  <r>
    <x v="84"/>
    <x v="7"/>
    <n v="20.7"/>
    <n v="296.10000000000002"/>
  </r>
  <r>
    <x v="84"/>
    <x v="8"/>
    <n v="20.7"/>
    <n v="289.10000000000002"/>
  </r>
  <r>
    <x v="84"/>
    <x v="9"/>
    <n v="20.399999999999999"/>
    <n v="235.4"/>
  </r>
  <r>
    <x v="84"/>
    <x v="10"/>
    <n v="20.2"/>
    <n v="213.3"/>
  </r>
  <r>
    <x v="84"/>
    <x v="11"/>
    <n v="20.2"/>
    <n v="114.8"/>
  </r>
  <r>
    <x v="85"/>
    <x v="0"/>
    <n v="20.9"/>
    <n v="122.5"/>
  </r>
  <r>
    <x v="85"/>
    <x v="1"/>
    <n v="20.6"/>
    <n v="177.3"/>
  </r>
  <r>
    <x v="85"/>
    <x v="2"/>
    <n v="20.9"/>
    <n v="133.1"/>
  </r>
  <r>
    <x v="85"/>
    <x v="3"/>
    <n v="21.2"/>
    <n v="245.4"/>
  </r>
  <r>
    <x v="85"/>
    <x v="4"/>
    <n v="20.9"/>
    <n v="472.9"/>
  </r>
  <r>
    <x v="85"/>
    <x v="5"/>
    <n v="20.9"/>
    <n v="204.7"/>
  </r>
  <r>
    <x v="85"/>
    <x v="6"/>
    <n v="21.4"/>
    <n v="64"/>
  </r>
  <r>
    <x v="85"/>
    <x v="7"/>
    <n v="21.3"/>
    <n v="144.80000000000001"/>
  </r>
  <r>
    <x v="85"/>
    <x v="8"/>
    <n v="21.1"/>
    <n v="190"/>
  </r>
  <r>
    <x v="85"/>
    <x v="9"/>
    <n v="20.100000000000001"/>
    <n v="390.5"/>
  </r>
  <r>
    <x v="85"/>
    <x v="10"/>
    <n v="20.6"/>
    <n v="205.5"/>
  </r>
  <r>
    <x v="85"/>
    <x v="11"/>
    <n v="21"/>
    <n v="58.1"/>
  </r>
  <r>
    <x v="86"/>
    <x v="0"/>
    <n v="21.3"/>
    <n v="69.2"/>
  </r>
  <r>
    <x v="86"/>
    <x v="1"/>
    <n v="22.1"/>
    <n v="46.1"/>
  </r>
  <r>
    <x v="86"/>
    <x v="2"/>
    <n v="21.8"/>
    <n v="121.5"/>
  </r>
  <r>
    <x v="86"/>
    <x v="3"/>
    <n v="22.1"/>
    <n v="202.1"/>
  </r>
  <r>
    <x v="86"/>
    <x v="4"/>
    <n v="21.3"/>
    <n v="278"/>
  </r>
  <r>
    <x v="86"/>
    <x v="5"/>
    <n v="21.7"/>
    <n v="117.7"/>
  </r>
  <r>
    <x v="86"/>
    <x v="6"/>
    <n v="21.8"/>
    <n v="289"/>
  </r>
  <r>
    <x v="86"/>
    <x v="7"/>
    <n v="21.5"/>
    <n v="146.5"/>
  </r>
  <r>
    <x v="86"/>
    <x v="8"/>
    <n v="21.2"/>
    <n v="279.89999999999998"/>
  </r>
  <r>
    <x v="86"/>
    <x v="9"/>
    <n v="20.9"/>
    <n v="323.5"/>
  </r>
  <r>
    <x v="86"/>
    <x v="10"/>
    <n v="21.2"/>
    <n v="221.8"/>
  </r>
  <r>
    <x v="86"/>
    <x v="11"/>
    <n v="21.3"/>
    <n v="100.1"/>
  </r>
  <r>
    <x v="87"/>
    <x v="0"/>
    <n v="21.4"/>
    <n v="88.2"/>
  </r>
  <r>
    <x v="87"/>
    <x v="1"/>
    <n v="21.7"/>
    <n v="137.4"/>
  </r>
  <r>
    <x v="87"/>
    <x v="2"/>
    <n v="21.8"/>
    <n v="75.8"/>
  </r>
  <r>
    <x v="87"/>
    <x v="3"/>
    <n v="21.4"/>
    <n v="239.1"/>
  </r>
  <r>
    <x v="87"/>
    <x v="4"/>
    <n v="21.5"/>
    <n v="200.2"/>
  </r>
  <r>
    <x v="87"/>
    <x v="5"/>
    <n v="20.7"/>
    <n v="203"/>
  </r>
  <r>
    <x v="87"/>
    <x v="6"/>
    <n v="21.2"/>
    <n v="236.8"/>
  </r>
  <r>
    <x v="87"/>
    <x v="7"/>
    <n v="20.2"/>
    <n v="381.3"/>
  </r>
  <r>
    <x v="87"/>
    <x v="8"/>
    <n v="20.399999999999999"/>
    <n v="327.10000000000002"/>
  </r>
  <r>
    <x v="87"/>
    <x v="9"/>
    <n v="20.3"/>
    <n v="249.9"/>
  </r>
  <r>
    <x v="87"/>
    <x v="10"/>
    <n v="20.3"/>
    <n v="367.1"/>
  </r>
  <r>
    <x v="87"/>
    <x v="11"/>
    <n v="19.899999999999999"/>
    <n v="238.8"/>
  </r>
  <r>
    <x v="88"/>
    <x v="0"/>
    <n v="20.6"/>
    <n v="129.69999999999999"/>
  </r>
  <r>
    <x v="88"/>
    <x v="1"/>
    <n v="20.399999999999999"/>
    <n v="129.1"/>
  </r>
  <r>
    <x v="88"/>
    <x v="2"/>
    <n v="20.5"/>
    <n v="252.2"/>
  </r>
  <r>
    <x v="88"/>
    <x v="3"/>
    <n v="21.4"/>
    <n v="166.3"/>
  </r>
  <r>
    <x v="88"/>
    <x v="4"/>
    <n v="20.8"/>
    <n v="227.5"/>
  </r>
  <r>
    <x v="88"/>
    <x v="5"/>
    <n v="20.9"/>
    <n v="222.6"/>
  </r>
  <r>
    <x v="88"/>
    <x v="6"/>
    <n v="21.5"/>
    <n v="135.1"/>
  </r>
  <r>
    <x v="88"/>
    <x v="7"/>
    <n v="21.3"/>
    <n v="201.9"/>
  </r>
  <r>
    <x v="88"/>
    <x v="8"/>
    <n v="20.8"/>
    <n v="329.2"/>
  </r>
  <r>
    <x v="88"/>
    <x v="9"/>
    <n v="20.399999999999999"/>
    <n v="220"/>
  </r>
  <r>
    <x v="88"/>
    <x v="10"/>
    <n v="21"/>
    <n v="166.6"/>
  </r>
  <r>
    <x v="88"/>
    <x v="11"/>
    <n v="20.6"/>
    <n v="152.4"/>
  </r>
  <r>
    <x v="89"/>
    <x v="0"/>
    <n v="21"/>
    <n v="101.3"/>
  </r>
  <r>
    <x v="89"/>
    <x v="1"/>
    <n v="20.8"/>
    <n v="124.1"/>
  </r>
  <r>
    <x v="89"/>
    <x v="2"/>
    <n v="21.3"/>
    <n v="188.9"/>
  </r>
  <r>
    <x v="89"/>
    <x v="3"/>
    <n v="21.3"/>
    <n v="210.5"/>
  </r>
  <r>
    <x v="89"/>
    <x v="4"/>
    <n v="21.2"/>
    <n v="208.9"/>
  </r>
  <r>
    <x v="89"/>
    <x v="5"/>
    <n v="21.7"/>
    <n v="142.30000000000001"/>
  </r>
  <r>
    <x v="89"/>
    <x v="6"/>
    <n v="21.6"/>
    <n v="232.3"/>
  </r>
  <r>
    <x v="89"/>
    <x v="7"/>
    <n v="21.7"/>
    <n v="141.1"/>
  </r>
  <r>
    <x v="89"/>
    <x v="8"/>
    <n v="21.5"/>
    <n v="226"/>
  </r>
  <r>
    <x v="89"/>
    <x v="9"/>
    <n v="20.7"/>
    <n v="323"/>
  </r>
  <r>
    <x v="89"/>
    <x v="10"/>
    <n v="21.1"/>
    <n v="243"/>
  </r>
  <r>
    <x v="89"/>
    <x v="11"/>
    <n v="20.7"/>
    <n v="178.1"/>
  </r>
  <r>
    <x v="90"/>
    <x v="0"/>
    <n v="21.1"/>
    <n v="91.8"/>
  </r>
  <r>
    <x v="90"/>
    <x v="1"/>
    <n v="21.9"/>
    <n v="54.5"/>
  </r>
  <r>
    <x v="90"/>
    <x v="2"/>
    <n v="21.6"/>
    <n v="256.60000000000002"/>
  </r>
  <r>
    <x v="90"/>
    <x v="3"/>
    <n v="21.4"/>
    <n v="167.9"/>
  </r>
  <r>
    <x v="90"/>
    <x v="4"/>
    <n v="21.3"/>
    <n v="243.7"/>
  </r>
  <r>
    <x v="90"/>
    <x v="5"/>
    <n v="21.6"/>
    <n v="156.9"/>
  </r>
  <r>
    <x v="90"/>
    <x v="6"/>
    <n v="21.5"/>
    <n v="195.1"/>
  </r>
  <r>
    <x v="90"/>
    <x v="7"/>
    <n v="21.1"/>
    <n v="170"/>
  </r>
  <r>
    <x v="90"/>
    <x v="8"/>
    <n v="21.4"/>
    <n v="229.9"/>
  </r>
  <r>
    <x v="90"/>
    <x v="9"/>
    <n v="20.8"/>
    <n v="163.19999999999999"/>
  </r>
  <r>
    <x v="90"/>
    <x v="10"/>
    <n v="20.9"/>
    <n v="235.5"/>
  </r>
  <r>
    <x v="90"/>
    <x v="11"/>
    <n v="21"/>
    <n v="153.69999999999999"/>
  </r>
  <r>
    <x v="91"/>
    <x v="0"/>
    <n v="21.6"/>
    <n v="79.8"/>
  </r>
  <r>
    <x v="91"/>
    <x v="1"/>
    <n v="22.1"/>
    <n v="65.2"/>
  </r>
  <r>
    <x v="91"/>
    <x v="2"/>
    <n v="22.4"/>
    <n v="80.3"/>
  </r>
  <r>
    <x v="91"/>
    <x v="3"/>
    <n v="22.2"/>
    <n v="126.1"/>
  </r>
  <r>
    <x v="91"/>
    <x v="4"/>
    <n v="21.4"/>
    <n v="161.9"/>
  </r>
  <r>
    <x v="91"/>
    <x v="5"/>
    <n v="21.9"/>
    <n v="111.5"/>
  </r>
  <r>
    <x v="91"/>
    <x v="6"/>
    <n v="21.4"/>
    <n v="121.9"/>
  </r>
  <r>
    <x v="91"/>
    <x v="7"/>
    <n v="21.4"/>
    <n v="154.1"/>
  </r>
  <r>
    <x v="91"/>
    <x v="8"/>
    <n v="21"/>
    <n v="271.3"/>
  </r>
  <r>
    <x v="91"/>
    <x v="9"/>
    <n v="20.8"/>
    <n v="115.1"/>
  </r>
  <r>
    <x v="91"/>
    <x v="10"/>
    <n v="20.9"/>
    <n v="231.3"/>
  </r>
  <r>
    <x v="91"/>
    <x v="11"/>
    <n v="20.9"/>
    <n v="150.80000000000001"/>
  </r>
  <r>
    <x v="92"/>
    <x v="0"/>
    <n v="21.3"/>
    <n v="129.6"/>
  </r>
  <r>
    <x v="92"/>
    <x v="1"/>
    <n v="21.5"/>
    <n v="105.7"/>
  </r>
  <r>
    <x v="92"/>
    <x v="2"/>
    <n v="21.6"/>
    <n v="172.1"/>
  </r>
  <r>
    <x v="92"/>
    <x v="3"/>
    <n v="21.6"/>
    <n v="216.6"/>
  </r>
  <r>
    <x v="92"/>
    <x v="4"/>
    <n v="21.1"/>
    <n v="159.5"/>
  </r>
  <r>
    <x v="92"/>
    <x v="5"/>
    <n v="21.7"/>
    <n v="63.5"/>
  </r>
  <r>
    <x v="92"/>
    <x v="6"/>
    <n v="21.8"/>
    <n v="130.1"/>
  </r>
  <r>
    <x v="92"/>
    <x v="7"/>
    <n v="21.6"/>
    <n v="152.1"/>
  </r>
  <r>
    <x v="92"/>
    <x v="8"/>
    <n v="21.1"/>
    <n v="311.2"/>
  </r>
  <r>
    <x v="92"/>
    <x v="9"/>
    <n v="21.2"/>
    <n v="183.1"/>
  </r>
  <r>
    <x v="92"/>
    <x v="10"/>
    <n v="21"/>
    <n v="317.2"/>
  </r>
  <r>
    <x v="92"/>
    <x v="11"/>
    <n v="21.2"/>
    <n v="166.2"/>
  </r>
  <r>
    <x v="93"/>
    <x v="0"/>
    <n v="21"/>
    <n v="144.9"/>
  </r>
  <r>
    <x v="93"/>
    <x v="1"/>
    <n v="21.6"/>
    <n v="137.19999999999999"/>
  </r>
  <r>
    <x v="93"/>
    <x v="2"/>
    <n v="21.5"/>
    <n v="187.1"/>
  </r>
  <r>
    <x v="93"/>
    <x v="3"/>
    <n v="21.4"/>
    <n v="215.9"/>
  </r>
  <r>
    <x v="93"/>
    <x v="4"/>
    <n v="21.1"/>
    <n v="205.1"/>
  </r>
  <r>
    <x v="93"/>
    <x v="5"/>
    <n v="21.4"/>
    <n v="160.4"/>
  </r>
  <r>
    <x v="93"/>
    <x v="6"/>
    <n v="21.4"/>
    <n v="138.69999999999999"/>
  </r>
  <r>
    <x v="93"/>
    <x v="7"/>
    <n v="21.4"/>
    <n v="119"/>
  </r>
  <r>
    <x v="93"/>
    <x v="8"/>
    <n v="21.5"/>
    <n v="155.6"/>
  </r>
  <r>
    <x v="93"/>
    <x v="9"/>
    <n v="20.5"/>
    <n v="246.8"/>
  </r>
  <r>
    <x v="93"/>
    <x v="10"/>
    <n v="20.9"/>
    <n v="307"/>
  </r>
  <r>
    <x v="93"/>
    <x v="11"/>
    <n v="20.9"/>
    <n v="108.1"/>
  </r>
  <r>
    <x v="94"/>
    <x v="0"/>
    <n v="21.6"/>
    <n v="52"/>
  </r>
  <r>
    <x v="94"/>
    <x v="1"/>
    <n v="21.9"/>
    <n v="69.900000000000006"/>
  </r>
  <r>
    <x v="94"/>
    <x v="2"/>
    <n v="21.8"/>
    <n v="167.8"/>
  </r>
  <r>
    <x v="94"/>
    <x v="3"/>
    <n v="21.8"/>
    <n v="209.7"/>
  </r>
  <r>
    <x v="94"/>
    <x v="4"/>
    <n v="21.3"/>
    <n v="279.7"/>
  </r>
  <r>
    <x v="94"/>
    <x v="5"/>
    <n v="21.5"/>
    <n v="234.4"/>
  </r>
  <r>
    <x v="94"/>
    <x v="6"/>
    <n v="21.6"/>
    <n v="258.7"/>
  </r>
  <r>
    <x v="94"/>
    <x v="7"/>
    <n v="20.9"/>
    <n v="219.4"/>
  </r>
  <r>
    <x v="94"/>
    <x v="8"/>
    <n v="21.6"/>
    <n v="222.9"/>
  </r>
  <r>
    <x v="94"/>
    <x v="9"/>
    <n v="20.6"/>
    <n v="221.2"/>
  </r>
  <r>
    <x v="94"/>
    <x v="10"/>
    <n v="20.9"/>
    <n v="231.1"/>
  </r>
  <r>
    <x v="94"/>
    <x v="11"/>
    <n v="21"/>
    <n v="210.1"/>
  </r>
  <r>
    <x v="95"/>
    <x v="0"/>
    <n v="21"/>
    <n v="184.8"/>
  </r>
  <r>
    <x v="95"/>
    <x v="1"/>
    <n v="21.4"/>
    <n v="154"/>
  </r>
  <r>
    <x v="95"/>
    <x v="2"/>
    <n v="21.4"/>
    <n v="225.9"/>
  </r>
  <r>
    <x v="95"/>
    <x v="3"/>
    <n v="21.2"/>
    <n v="187.6"/>
  </r>
  <r>
    <x v="95"/>
    <x v="4"/>
    <n v="20.8"/>
    <n v="316.10000000000002"/>
  </r>
  <r>
    <x v="95"/>
    <x v="5"/>
    <n v="20.9"/>
    <n v="244.6"/>
  </r>
  <r>
    <x v="95"/>
    <x v="6"/>
    <n v="21.2"/>
    <n v="245"/>
  </r>
  <r>
    <x v="95"/>
    <x v="7"/>
    <n v="21"/>
    <n v="234.3"/>
  </r>
  <r>
    <x v="95"/>
    <x v="8"/>
    <n v="21.2"/>
    <n v="196.9"/>
  </r>
  <r>
    <x v="95"/>
    <x v="9"/>
    <n v="20.399999999999999"/>
    <n v="250"/>
  </r>
  <r>
    <x v="95"/>
    <x v="10"/>
    <n v="20.5"/>
    <n v="161.9"/>
  </r>
  <r>
    <x v="95"/>
    <x v="11"/>
    <n v="20.6"/>
    <n v="134.5"/>
  </r>
  <r>
    <x v="96"/>
    <x v="0"/>
    <n v="20.9"/>
    <n v="260.10000000000002"/>
  </r>
  <r>
    <x v="96"/>
    <x v="1"/>
    <n v="21.5"/>
    <n v="93.3"/>
  </r>
  <r>
    <x v="96"/>
    <x v="2"/>
    <n v="21.1"/>
    <n v="125"/>
  </r>
  <r>
    <x v="96"/>
    <x v="3"/>
    <n v="21.4"/>
    <n v="202.7"/>
  </r>
  <r>
    <x v="96"/>
    <x v="4"/>
    <n v="21.5"/>
    <n v="165.6"/>
  </r>
  <r>
    <x v="96"/>
    <x v="5"/>
    <n v="21.3"/>
    <n v="285.7"/>
  </r>
  <r>
    <x v="96"/>
    <x v="6"/>
    <n v="21.9"/>
    <n v="63.7"/>
  </r>
  <r>
    <x v="96"/>
    <x v="7"/>
    <n v="21.8"/>
    <n v="53.5"/>
  </r>
  <r>
    <x v="96"/>
    <x v="8"/>
    <n v="21.5"/>
    <n v="203.2"/>
  </r>
  <r>
    <x v="96"/>
    <x v="9"/>
    <n v="21.4"/>
    <n v="148.5"/>
  </r>
  <r>
    <x v="96"/>
    <x v="10"/>
    <n v="21.3"/>
    <n v="217.7"/>
  </r>
  <r>
    <x v="96"/>
    <x v="11"/>
    <n v="21.9"/>
    <n v="67.599999999999994"/>
  </r>
  <r>
    <x v="97"/>
    <x v="0"/>
    <n v="22.7"/>
    <n v="36.4"/>
  </r>
  <r>
    <x v="97"/>
    <x v="1"/>
    <n v="22.8"/>
    <n v="104.3"/>
  </r>
  <r>
    <x v="97"/>
    <x v="2"/>
    <n v="22.6"/>
    <n v="112.8"/>
  </r>
  <r>
    <x v="97"/>
    <x v="3"/>
    <n v="22.3"/>
    <n v="210.8"/>
  </r>
  <r>
    <x v="97"/>
    <x v="4"/>
    <n v="21.8"/>
    <n v="335.3"/>
  </r>
  <r>
    <x v="97"/>
    <x v="5"/>
    <n v="21.3"/>
    <n v="175"/>
  </r>
  <r>
    <x v="97"/>
    <x v="6"/>
    <n v="21.6"/>
    <n v="269.2"/>
  </r>
  <r>
    <x v="97"/>
    <x v="7"/>
    <n v="21.4"/>
    <n v="229.7"/>
  </r>
  <r>
    <x v="97"/>
    <x v="8"/>
    <n v="21.2"/>
    <n v="326.10000000000002"/>
  </r>
  <r>
    <x v="97"/>
    <x v="9"/>
    <n v="20.9"/>
    <n v="267.89999999999998"/>
  </r>
  <r>
    <x v="97"/>
    <x v="10"/>
    <n v="20.9"/>
    <n v="263.10000000000002"/>
  </r>
  <r>
    <x v="97"/>
    <x v="11"/>
    <n v="20.8"/>
    <n v="265"/>
  </r>
  <r>
    <x v="98"/>
    <x v="0"/>
    <n v="21"/>
    <n v="171.1"/>
  </r>
  <r>
    <x v="98"/>
    <x v="1"/>
    <n v="20.7"/>
    <n v="237.8"/>
  </r>
  <r>
    <x v="98"/>
    <x v="2"/>
    <n v="21.1"/>
    <n v="188.6"/>
  </r>
  <r>
    <x v="98"/>
    <x v="3"/>
    <n v="21.1"/>
    <n v="218.5"/>
  </r>
  <r>
    <x v="98"/>
    <x v="4"/>
    <n v="20.9"/>
    <n v="196.9"/>
  </r>
  <r>
    <x v="98"/>
    <x v="5"/>
    <n v="20.9"/>
    <n v="301.10000000000002"/>
  </r>
  <r>
    <x v="98"/>
    <x v="6"/>
    <n v="21.3"/>
    <n v="121.7"/>
  </r>
  <r>
    <x v="98"/>
    <x v="7"/>
    <n v="20.9"/>
    <n v="208.6"/>
  </r>
  <r>
    <x v="98"/>
    <x v="8"/>
    <n v="20.399999999999999"/>
    <n v="411.3"/>
  </r>
  <r>
    <x v="98"/>
    <x v="9"/>
    <n v="20.100000000000001"/>
    <n v="310.5"/>
  </r>
  <r>
    <x v="98"/>
    <x v="10"/>
    <n v="20.6"/>
    <n v="296.3"/>
  </r>
  <r>
    <x v="98"/>
    <x v="11"/>
    <n v="20.6"/>
    <n v="215.8"/>
  </r>
  <r>
    <x v="99"/>
    <x v="0"/>
    <n v="20.3"/>
    <n v="149.4"/>
  </r>
  <r>
    <x v="99"/>
    <x v="1"/>
    <n v="20.6"/>
    <n v="219.6"/>
  </r>
  <r>
    <x v="99"/>
    <x v="2"/>
    <n v="20.6"/>
    <n v="208.5"/>
  </r>
  <r>
    <x v="99"/>
    <x v="3"/>
    <n v="20.9"/>
    <n v="170.2"/>
  </r>
  <r>
    <x v="99"/>
    <x v="4"/>
    <n v="20.8"/>
    <n v="341.5"/>
  </r>
  <r>
    <x v="99"/>
    <x v="5"/>
    <n v="20.9"/>
    <n v="264.7"/>
  </r>
  <r>
    <x v="99"/>
    <x v="6"/>
    <n v="20.9"/>
    <n v="280.2"/>
  </r>
  <r>
    <x v="99"/>
    <x v="7"/>
    <n v="21.1"/>
    <n v="195.9"/>
  </r>
  <r>
    <x v="99"/>
    <x v="8"/>
    <n v="20.399999999999999"/>
    <n v="345"/>
  </r>
  <r>
    <x v="99"/>
    <x v="9"/>
    <n v="20.7"/>
    <n v="207.3"/>
  </r>
  <r>
    <x v="99"/>
    <x v="10"/>
    <n v="20.6"/>
    <n v="196.3"/>
  </r>
  <r>
    <x v="99"/>
    <x v="11"/>
    <n v="20.8"/>
    <n v="157.9"/>
  </r>
  <r>
    <x v="100"/>
    <x v="0"/>
    <n v="20.8"/>
    <n v="119.5"/>
  </r>
  <r>
    <x v="100"/>
    <x v="1"/>
    <n v="21"/>
    <n v="68.8"/>
  </r>
  <r>
    <x v="100"/>
    <x v="2"/>
    <n v="21.3"/>
    <n v="196.4"/>
  </r>
  <r>
    <x v="100"/>
    <x v="3"/>
    <n v="21.4"/>
    <n v="106.8"/>
  </r>
  <r>
    <x v="100"/>
    <x v="4"/>
    <n v="21.3"/>
    <n v="268.5"/>
  </r>
  <r>
    <x v="100"/>
    <x v="5"/>
    <n v="21"/>
    <n v="195"/>
  </r>
  <r>
    <x v="100"/>
    <x v="6"/>
    <n v="21.5"/>
    <n v="127"/>
  </r>
  <r>
    <x v="100"/>
    <x v="7"/>
    <n v="22"/>
    <n v="170.8"/>
  </r>
  <r>
    <x v="100"/>
    <x v="8"/>
    <n v="21.1"/>
    <n v="256"/>
  </r>
  <r>
    <x v="100"/>
    <x v="9"/>
    <n v="21.1"/>
    <n v="162.30000000000001"/>
  </r>
  <r>
    <x v="100"/>
    <x v="10"/>
    <n v="21"/>
    <n v="290.8"/>
  </r>
  <r>
    <x v="100"/>
    <x v="11"/>
    <n v="21.5"/>
    <n v="219.2"/>
  </r>
  <r>
    <x v="101"/>
    <x v="0"/>
    <n v="21.5"/>
    <n v="69.900000000000006"/>
  </r>
  <r>
    <x v="101"/>
    <x v="1"/>
    <n v="21.7"/>
    <n v="41.8"/>
  </r>
  <r>
    <x v="101"/>
    <x v="2"/>
    <n v="21.4"/>
    <n v="190.1"/>
  </r>
  <r>
    <x v="101"/>
    <x v="3"/>
    <n v="21.1"/>
    <n v="272.10000000000002"/>
  </r>
  <r>
    <x v="101"/>
    <x v="4"/>
    <n v="21.4"/>
    <n v="261.5"/>
  </r>
  <r>
    <x v="101"/>
    <x v="5"/>
    <n v="20.9"/>
    <n v="212.4"/>
  </r>
  <r>
    <x v="101"/>
    <x v="6"/>
    <n v="21.7"/>
    <n v="171.8"/>
  </r>
  <r>
    <x v="101"/>
    <x v="7"/>
    <n v="21.7"/>
    <n v="173.7"/>
  </r>
  <r>
    <x v="101"/>
    <x v="8"/>
    <n v="21.4"/>
    <n v="264.7"/>
  </r>
  <r>
    <x v="101"/>
    <x v="9"/>
    <n v="21"/>
    <n v="206.9"/>
  </r>
  <r>
    <x v="101"/>
    <x v="10"/>
    <n v="21.2"/>
    <n v="182.3"/>
  </r>
  <r>
    <x v="101"/>
    <x v="11"/>
    <n v="21.7"/>
    <n v="182.1"/>
  </r>
  <r>
    <x v="102"/>
    <x v="0"/>
    <n v="21.9"/>
    <n v="33.700000000000003"/>
  </r>
  <r>
    <x v="102"/>
    <x v="1"/>
    <n v="22.3"/>
    <n v="78.2"/>
  </r>
  <r>
    <x v="102"/>
    <x v="2"/>
    <n v="22"/>
    <n v="166"/>
  </r>
  <r>
    <x v="102"/>
    <x v="3"/>
    <n v="21.8"/>
    <n v="220.1"/>
  </r>
  <r>
    <x v="102"/>
    <x v="4"/>
    <n v="21.9"/>
    <n v="170"/>
  </r>
  <r>
    <x v="102"/>
    <x v="5"/>
    <n v="20.8"/>
    <n v="246.8"/>
  </r>
  <r>
    <x v="102"/>
    <x v="6"/>
    <n v="21.4"/>
    <n v="126.7"/>
  </r>
  <r>
    <x v="102"/>
    <x v="7"/>
    <n v="21.4"/>
    <n v="215.4"/>
  </r>
  <r>
    <x v="102"/>
    <x v="8"/>
    <n v="21.2"/>
    <n v="247.1"/>
  </r>
  <r>
    <x v="102"/>
    <x v="9"/>
    <n v="20.7"/>
    <n v="237.4"/>
  </r>
  <r>
    <x v="102"/>
    <x v="10"/>
    <n v="20.9"/>
    <n v="304.10000000000002"/>
  </r>
  <r>
    <x v="102"/>
    <x v="11"/>
    <n v="21.1"/>
    <n v="146.69999999999999"/>
  </r>
  <r>
    <x v="103"/>
    <x v="0"/>
    <n v="21"/>
    <n v="92.6"/>
  </r>
  <r>
    <x v="103"/>
    <x v="1"/>
    <n v="21.7"/>
    <n v="142"/>
  </r>
  <r>
    <x v="103"/>
    <x v="2"/>
    <n v="22"/>
    <n v="103.2"/>
  </r>
  <r>
    <x v="103"/>
    <x v="3"/>
    <n v="21.5"/>
    <n v="247.1"/>
  </r>
  <r>
    <x v="103"/>
    <x v="4"/>
    <n v="21"/>
    <n v="237.1"/>
  </r>
  <r>
    <x v="103"/>
    <x v="5"/>
    <n v="21.6"/>
    <n v="152.9"/>
  </r>
  <r>
    <x v="103"/>
    <x v="6"/>
    <n v="21.2"/>
    <n v="176.7"/>
  </r>
  <r>
    <x v="103"/>
    <x v="7"/>
    <n v="21.4"/>
    <n v="146"/>
  </r>
  <r>
    <x v="103"/>
    <x v="8"/>
    <n v="20.7"/>
    <n v="223.1"/>
  </r>
  <r>
    <x v="103"/>
    <x v="9"/>
    <n v="21"/>
    <n v="282.2"/>
  </r>
  <r>
    <x v="103"/>
    <x v="10"/>
    <n v="20.7"/>
    <n v="274.39999999999998"/>
  </r>
  <r>
    <x v="103"/>
    <x v="11"/>
    <n v="20.8"/>
    <n v="156.80000000000001"/>
  </r>
  <r>
    <x v="104"/>
    <x v="0"/>
    <n v="21.1"/>
    <n v="99.6"/>
  </r>
  <r>
    <x v="104"/>
    <x v="1"/>
    <n v="21.4"/>
    <n v="131.1"/>
  </r>
  <r>
    <x v="104"/>
    <x v="2"/>
    <n v="22.2"/>
    <n v="177.4"/>
  </r>
  <r>
    <x v="104"/>
    <x v="3"/>
    <n v="22.2"/>
    <n v="203.2"/>
  </r>
  <r>
    <x v="104"/>
    <x v="4"/>
    <n v="21.3"/>
    <n v="285.5"/>
  </r>
  <r>
    <x v="104"/>
    <x v="5"/>
    <n v="21.6"/>
    <n v="168.7"/>
  </r>
  <r>
    <x v="104"/>
    <x v="6"/>
    <n v="22.1"/>
    <n v="130.9"/>
  </r>
  <r>
    <x v="104"/>
    <x v="7"/>
    <n v="21.7"/>
    <n v="238.2"/>
  </r>
  <r>
    <x v="104"/>
    <x v="8"/>
    <n v="21.5"/>
    <n v="238.8"/>
  </r>
  <r>
    <x v="104"/>
    <x v="9"/>
    <n v="20.399999999999999"/>
    <n v="279.5"/>
  </r>
  <r>
    <x v="104"/>
    <x v="10"/>
    <n v="20.6"/>
    <n v="242.1"/>
  </r>
  <r>
    <x v="104"/>
    <x v="11"/>
    <n v="20.5"/>
    <n v="196.8"/>
  </r>
  <r>
    <x v="105"/>
    <x v="0"/>
    <n v="21"/>
    <n v="198.1"/>
  </r>
  <r>
    <x v="105"/>
    <x v="1"/>
    <n v="21.5"/>
    <n v="123.2"/>
  </r>
  <r>
    <x v="105"/>
    <x v="2"/>
    <n v="21"/>
    <n v="282.2"/>
  </r>
  <r>
    <x v="105"/>
    <x v="3"/>
    <n v="21.1"/>
    <n v="237"/>
  </r>
  <r>
    <x v="105"/>
    <x v="4"/>
    <n v="21"/>
    <n v="336.7"/>
  </r>
  <r>
    <x v="105"/>
    <x v="5"/>
    <n v="21.1"/>
    <n v="310.5"/>
  </r>
  <r>
    <x v="105"/>
    <x v="6"/>
    <n v="21.7"/>
    <n v="120.8"/>
  </r>
  <r>
    <x v="105"/>
    <x v="7"/>
    <n v="21.6"/>
    <n v="177.2"/>
  </r>
  <r>
    <x v="105"/>
    <x v="8"/>
    <n v="21.5"/>
    <n v="210.3"/>
  </r>
  <r>
    <x v="105"/>
    <x v="9"/>
    <n v="21"/>
    <n v="272.2"/>
  </r>
  <r>
    <x v="105"/>
    <x v="10"/>
    <n v="20.7"/>
    <n v="277.89999999999998"/>
  </r>
  <r>
    <x v="105"/>
    <x v="11"/>
    <n v="21.1"/>
    <n v="199.4"/>
  </r>
  <r>
    <x v="106"/>
    <x v="0"/>
    <n v="21.4"/>
    <n v="83.1"/>
  </r>
  <r>
    <x v="106"/>
    <x v="1"/>
    <n v="21.5"/>
    <n v="45.4"/>
  </r>
  <r>
    <x v="106"/>
    <x v="2"/>
    <n v="21.6"/>
    <n v="198.8"/>
  </r>
  <r>
    <x v="106"/>
    <x v="3"/>
    <n v="21.4"/>
    <n v="273.2"/>
  </r>
  <r>
    <x v="106"/>
    <x v="4"/>
    <n v="21.3"/>
    <n v="283.7"/>
  </r>
  <r>
    <x v="106"/>
    <x v="5"/>
    <n v="21.3"/>
    <n v="229.8"/>
  </r>
  <r>
    <x v="106"/>
    <x v="6"/>
    <n v="21.7"/>
    <n v="189.6"/>
  </r>
  <r>
    <x v="106"/>
    <x v="7"/>
    <n v="20.8"/>
    <n v="291.8"/>
  </r>
  <r>
    <x v="106"/>
    <x v="8"/>
    <n v="21"/>
    <n v="216"/>
  </r>
  <r>
    <x v="106"/>
    <x v="9"/>
    <n v="20.2"/>
    <n v="286.10000000000002"/>
  </r>
  <r>
    <x v="106"/>
    <x v="10"/>
    <n v="20.6"/>
    <n v="280.2"/>
  </r>
  <r>
    <x v="106"/>
    <x v="11"/>
    <n v="20.5"/>
    <n v="205.9"/>
  </r>
  <r>
    <x v="107"/>
    <x v="0"/>
    <n v="20.8"/>
    <n v="111.1"/>
  </r>
  <r>
    <x v="107"/>
    <x v="1"/>
    <n v="21.1"/>
    <n v="154.69999999999999"/>
  </r>
  <r>
    <x v="107"/>
    <x v="2"/>
    <n v="21"/>
    <n v="150.19999999999999"/>
  </r>
  <r>
    <x v="107"/>
    <x v="3"/>
    <n v="21.2"/>
    <n v="235.8"/>
  </r>
  <r>
    <x v="107"/>
    <x v="4"/>
    <n v="20.7"/>
    <n v="437.4"/>
  </r>
  <r>
    <x v="107"/>
    <x v="5"/>
    <n v="21"/>
    <n v="306.3"/>
  </r>
  <r>
    <x v="107"/>
    <x v="6"/>
    <n v="21.1"/>
    <n v="347"/>
  </r>
  <r>
    <x v="107"/>
    <x v="7"/>
    <n v="20.8"/>
    <n v="295.39999999999998"/>
  </r>
  <r>
    <x v="107"/>
    <x v="8"/>
    <n v="21"/>
    <n v="222.3"/>
  </r>
  <r>
    <x v="107"/>
    <x v="9"/>
    <n v="20.3"/>
    <n v="233.7"/>
  </r>
  <r>
    <x v="107"/>
    <x v="10"/>
    <n v="20.5"/>
    <n v="307.3"/>
  </r>
  <r>
    <x v="107"/>
    <x v="11"/>
    <n v="20.3"/>
    <n v="233.4"/>
  </r>
  <r>
    <x v="108"/>
    <x v="0"/>
    <n v="20.9"/>
    <n v="165.5"/>
  </r>
  <r>
    <x v="108"/>
    <x v="1"/>
    <n v="20.9"/>
    <n v="132.80000000000001"/>
  </r>
  <r>
    <x v="108"/>
    <x v="2"/>
    <n v="20.3"/>
    <n v="246.3"/>
  </r>
  <r>
    <x v="108"/>
    <x v="3"/>
    <n v="21.3"/>
    <n v="149.4"/>
  </r>
  <r>
    <x v="108"/>
    <x v="4"/>
    <n v="21.1"/>
    <n v="159.9"/>
  </r>
  <r>
    <x v="108"/>
    <x v="5"/>
    <n v="21.3"/>
    <n v="216.7"/>
  </r>
  <r>
    <x v="108"/>
    <x v="6"/>
    <n v="21.7"/>
    <n v="124.4"/>
  </r>
  <r>
    <x v="108"/>
    <x v="7"/>
    <n v="22"/>
    <n v="229.8"/>
  </r>
  <r>
    <x v="108"/>
    <x v="8"/>
    <n v="22.1"/>
    <n v="193.1"/>
  </r>
  <r>
    <x v="108"/>
    <x v="9"/>
    <n v="21.3"/>
    <n v="288.3"/>
  </r>
  <r>
    <x v="108"/>
    <x v="10"/>
    <n v="21.8"/>
    <n v="192.7"/>
  </r>
  <r>
    <x v="108"/>
    <x v="11"/>
    <n v="21.8"/>
    <n v="147.9"/>
  </r>
  <r>
    <x v="109"/>
    <x v="0"/>
    <n v="22.3"/>
    <n v="14.4"/>
  </r>
  <r>
    <x v="109"/>
    <x v="1"/>
    <n v="22.4"/>
    <n v="82.3"/>
  </r>
  <r>
    <x v="109"/>
    <x v="2"/>
    <n v="23.3"/>
    <n v="153.6"/>
  </r>
  <r>
    <x v="109"/>
    <x v="3"/>
    <n v="22.3"/>
    <n v="313.3"/>
  </r>
  <r>
    <x v="109"/>
    <x v="4"/>
    <n v="21.8"/>
    <n v="357.5"/>
  </r>
  <r>
    <x v="109"/>
    <x v="5"/>
    <n v="21.5"/>
    <n v="275.39999999999998"/>
  </r>
  <r>
    <x v="109"/>
    <x v="6"/>
    <n v="21.3"/>
    <n v="221.8"/>
  </r>
  <r>
    <x v="109"/>
    <x v="7"/>
    <n v="21.4"/>
    <n v="178.2"/>
  </r>
  <r>
    <x v="109"/>
    <x v="8"/>
    <n v="20.8"/>
    <n v="253.8"/>
  </r>
  <r>
    <x v="109"/>
    <x v="9"/>
    <n v="20.8"/>
    <n v="242.7"/>
  </r>
  <r>
    <x v="109"/>
    <x v="10"/>
    <n v="20.3"/>
    <n v="432.9"/>
  </r>
  <r>
    <x v="109"/>
    <x v="11"/>
    <n v="20.6"/>
    <n v="317.39999999999998"/>
  </r>
  <r>
    <x v="110"/>
    <x v="0"/>
    <n v="21.2"/>
    <n v="126.2"/>
  </r>
  <r>
    <x v="110"/>
    <x v="1"/>
    <n v="21.3"/>
    <n v="189.2"/>
  </r>
  <r>
    <x v="110"/>
    <x v="2"/>
    <n v="20.8"/>
    <n v="204.5"/>
  </r>
  <r>
    <x v="110"/>
    <x v="3"/>
    <n v="21"/>
    <n v="328.7"/>
  </r>
  <r>
    <x v="110"/>
    <x v="4"/>
    <n v="21.2"/>
    <n v="301.3"/>
  </r>
  <r>
    <x v="110"/>
    <x v="5"/>
    <n v="21.5"/>
    <n v="285.8"/>
  </r>
  <r>
    <x v="110"/>
    <x v="6"/>
    <n v="21.6"/>
    <n v="238.6"/>
  </r>
  <r>
    <x v="110"/>
    <x v="7"/>
    <n v="21.8"/>
    <n v="179.4"/>
  </r>
  <r>
    <x v="110"/>
    <x v="8"/>
    <n v="21.5"/>
    <n v="274.89999999999998"/>
  </r>
  <r>
    <x v="110"/>
    <x v="9"/>
    <n v="20.399999999999999"/>
    <n v="339.3"/>
  </r>
  <r>
    <x v="110"/>
    <x v="10"/>
    <n v="20.9"/>
    <n v="328.5"/>
  </r>
  <r>
    <x v="110"/>
    <x v="11"/>
    <n v="20.8"/>
    <n v="319.8"/>
  </r>
  <r>
    <x v="111"/>
    <x v="0"/>
    <n v="21.2"/>
    <n v="176.4"/>
  </r>
  <r>
    <x v="111"/>
    <x v="1"/>
    <n v="21.2"/>
    <n v="96"/>
  </r>
  <r>
    <x v="111"/>
    <x v="2"/>
    <n v="21.4"/>
    <n v="182.2"/>
  </r>
  <r>
    <x v="111"/>
    <x v="3"/>
    <n v="21.1"/>
    <n v="296.5"/>
  </r>
  <r>
    <x v="111"/>
    <x v="4"/>
    <n v="21.4"/>
    <n v="192.5"/>
  </r>
  <r>
    <x v="111"/>
    <x v="5"/>
    <n v="21.8"/>
    <n v="148"/>
  </r>
  <r>
    <x v="111"/>
    <x v="6"/>
    <n v="22.1"/>
    <n v="118.9"/>
  </r>
  <r>
    <x v="111"/>
    <x v="7"/>
    <n v="21.7"/>
    <n v="169.2"/>
  </r>
  <r>
    <x v="111"/>
    <x v="8"/>
    <n v="21.8"/>
    <n v="127.2"/>
  </r>
  <r>
    <x v="111"/>
    <x v="9"/>
    <n v="21.2"/>
    <n v="247"/>
  </r>
  <r>
    <x v="111"/>
    <x v="10"/>
    <n v="21.3"/>
    <n v="229.7"/>
  </r>
  <r>
    <x v="111"/>
    <x v="11"/>
    <n v="21.7"/>
    <n v="141.69999999999999"/>
  </r>
  <r>
    <x v="112"/>
    <x v="0"/>
    <n v="21.9"/>
    <n v="53.6"/>
  </r>
  <r>
    <x v="112"/>
    <x v="1"/>
    <n v="21.8"/>
    <n v="197.4"/>
  </r>
  <r>
    <x v="112"/>
    <x v="2"/>
    <n v="22.3"/>
    <n v="156.5"/>
  </r>
  <r>
    <x v="112"/>
    <x v="3"/>
    <n v="22.2"/>
    <n v="165.3"/>
  </r>
  <r>
    <x v="112"/>
    <x v="4"/>
    <n v="21.3"/>
    <n v="329.4"/>
  </r>
  <r>
    <x v="112"/>
    <x v="5"/>
    <n v="21.9"/>
    <n v="147.1"/>
  </r>
  <r>
    <x v="112"/>
    <x v="6"/>
    <n v="22"/>
    <n v="83.6"/>
  </r>
  <r>
    <x v="112"/>
    <x v="7"/>
    <n v="21.5"/>
    <n v="252.5"/>
  </r>
  <r>
    <x v="112"/>
    <x v="8"/>
    <n v="21.6"/>
    <n v="196"/>
  </r>
  <r>
    <x v="112"/>
    <x v="9"/>
    <n v="21.3"/>
    <n v="225.3"/>
  </r>
  <r>
    <x v="112"/>
    <x v="10"/>
    <n v="21.2"/>
    <n v="271.3"/>
  </r>
  <r>
    <x v="112"/>
    <x v="11"/>
    <n v="21.3"/>
    <n v="197.7"/>
  </r>
  <r>
    <x v="113"/>
    <x v="0"/>
    <n v="21.7"/>
    <n v="120"/>
  </r>
  <r>
    <x v="113"/>
    <x v="1"/>
    <n v="21.9"/>
    <n v="139.4"/>
  </r>
  <r>
    <x v="113"/>
    <x v="2"/>
    <n v="22"/>
    <n v="172.4"/>
  </r>
  <r>
    <x v="113"/>
    <x v="3"/>
    <n v="22.3"/>
    <n v="207.1"/>
  </r>
  <r>
    <x v="113"/>
    <x v="4"/>
    <n v="21.6"/>
    <n v="231"/>
  </r>
  <r>
    <x v="113"/>
    <x v="5"/>
    <n v="22.1"/>
    <n v="161.5"/>
  </r>
  <r>
    <x v="113"/>
    <x v="6"/>
    <n v="22.7"/>
    <n v="81.8"/>
  </r>
  <r>
    <x v="113"/>
    <x v="7"/>
    <n v="21.9"/>
    <n v="149.5"/>
  </r>
  <r>
    <x v="113"/>
    <x v="8"/>
    <n v="21.9"/>
    <n v="213.6"/>
  </r>
  <r>
    <x v="113"/>
    <x v="9"/>
    <n v="21.2"/>
    <n v="227.4"/>
  </r>
  <r>
    <x v="113"/>
    <x v="10"/>
    <n v="21.5"/>
    <n v="284.60000000000002"/>
  </r>
  <r>
    <x v="113"/>
    <x v="11"/>
    <n v="21.7"/>
    <n v="192.4"/>
  </r>
  <r>
    <x v="114"/>
    <x v="0"/>
    <n v="21.9"/>
    <n v="120.9"/>
  </r>
  <r>
    <x v="114"/>
    <x v="1"/>
    <n v="22.3"/>
    <n v="97.3"/>
  </r>
  <r>
    <x v="114"/>
    <x v="2"/>
    <n v="21.8"/>
    <n v="193"/>
  </r>
  <r>
    <x v="114"/>
    <x v="3"/>
    <n v="22.1"/>
    <n v="192.9"/>
  </r>
  <r>
    <x v="114"/>
    <x v="4"/>
    <n v="21.9"/>
    <n v="148.5"/>
  </r>
  <r>
    <x v="114"/>
    <x v="5"/>
    <n v="22.2"/>
    <n v="83.3"/>
  </r>
  <r>
    <x v="114"/>
    <x v="6"/>
    <n v="22.4"/>
    <n v="132.1"/>
  </r>
  <r>
    <x v="114"/>
    <x v="7"/>
    <n v="22.6"/>
    <n v="146.6"/>
  </r>
  <r>
    <x v="114"/>
    <x v="8"/>
    <n v="22.5"/>
    <n v="160.1"/>
  </r>
  <r>
    <x v="114"/>
    <x v="9"/>
    <n v="21.8"/>
    <n v="179.2"/>
  </r>
  <r>
    <x v="114"/>
    <x v="10"/>
    <n v="21.7"/>
    <n v="189.6"/>
  </r>
  <r>
    <x v="114"/>
    <x v="11"/>
    <n v="22.5"/>
    <n v="52.3"/>
  </r>
  <r>
    <x v="115"/>
    <x v="0"/>
    <n v="22.7"/>
    <n v="63"/>
  </r>
  <r>
    <x v="115"/>
    <x v="1"/>
    <n v="23.1"/>
    <n v="48.2"/>
  </r>
  <r>
    <x v="115"/>
    <x v="2"/>
    <n v="22.2"/>
    <n v="139.69999999999999"/>
  </r>
  <r>
    <x v="115"/>
    <x v="3"/>
    <n v="22.6"/>
    <n v="226.2"/>
  </r>
  <r>
    <x v="115"/>
    <x v="4"/>
    <n v="22.2"/>
    <n v="208.4"/>
  </r>
  <r>
    <x v="115"/>
    <x v="5"/>
    <n v="21.9"/>
    <n v="112.1"/>
  </r>
  <r>
    <x v="115"/>
    <x v="6"/>
    <n v="22.2"/>
    <n v="156.4"/>
  </r>
  <r>
    <x v="115"/>
    <x v="7"/>
    <n v="22.5"/>
    <n v="200.3"/>
  </r>
  <r>
    <x v="115"/>
    <x v="8"/>
    <n v="21.9"/>
    <n v="258.5"/>
  </r>
  <r>
    <x v="115"/>
    <x v="9"/>
    <n v="21.5"/>
    <n v="216.7"/>
  </r>
  <r>
    <x v="115"/>
    <x v="10"/>
    <n v="21.2"/>
    <n v="250.9"/>
  </r>
  <r>
    <x v="115"/>
    <x v="11"/>
    <n v="21.3"/>
    <n v="236.3"/>
  </r>
  <r>
    <x v="116"/>
    <x v="0"/>
    <n v="21.1"/>
    <n v="132.1"/>
  </r>
  <r>
    <x v="116"/>
    <x v="1"/>
    <n v="21.6"/>
    <n v="130.9"/>
  </r>
  <r>
    <x v="116"/>
    <x v="2"/>
    <n v="21.3"/>
    <n v="238.6"/>
  </r>
  <r>
    <x v="116"/>
    <x v="3"/>
    <n v="22"/>
    <n v="198.5"/>
  </r>
  <r>
    <x v="116"/>
    <x v="4"/>
    <n v="21.5"/>
    <n v="359"/>
  </r>
  <r>
    <x v="116"/>
    <x v="5"/>
    <n v="21.5"/>
    <n v="263"/>
  </r>
  <r>
    <x v="116"/>
    <x v="6"/>
    <n v="22.2"/>
    <n v="92.9"/>
  </r>
  <r>
    <x v="116"/>
    <x v="7"/>
    <n v="21.2"/>
    <n v="275"/>
  </r>
  <r>
    <x v="116"/>
    <x v="8"/>
    <n v="22.1"/>
    <n v="212.8"/>
  </r>
  <r>
    <x v="116"/>
    <x v="9"/>
    <n v="21.3"/>
    <n v="281.2"/>
  </r>
  <r>
    <x v="116"/>
    <x v="10"/>
    <n v="21.3"/>
    <n v="258.7"/>
  </r>
  <r>
    <x v="116"/>
    <x v="11"/>
    <n v="21.1"/>
    <n v="171.7"/>
  </r>
  <r>
    <x v="117"/>
    <x v="0"/>
    <n v="21.2"/>
    <n v="161.80000000000001"/>
  </r>
  <r>
    <x v="117"/>
    <x v="1"/>
    <n v="21.6"/>
    <n v="100"/>
  </r>
  <r>
    <x v="117"/>
    <x v="2"/>
    <n v="21.9"/>
    <n v="138.6"/>
  </r>
  <r>
    <x v="117"/>
    <x v="3"/>
    <n v="21.3"/>
    <n v="237.9"/>
  </r>
  <r>
    <x v="117"/>
    <x v="4"/>
    <n v="21"/>
    <n v="364.1"/>
  </r>
  <r>
    <x v="117"/>
    <x v="5"/>
    <n v="21.6"/>
    <n v="198.7"/>
  </r>
  <r>
    <x v="117"/>
    <x v="6"/>
    <n v="22"/>
    <n v="167.2"/>
  </r>
  <r>
    <x v="117"/>
    <x v="7"/>
    <n v="21.8"/>
    <n v="171.6"/>
  </r>
  <r>
    <x v="117"/>
    <x v="8"/>
    <n v="21.6"/>
    <n v="279.7"/>
  </r>
  <r>
    <x v="117"/>
    <x v="9"/>
    <n v="21.1"/>
    <n v="255.8"/>
  </r>
  <r>
    <x v="117"/>
    <x v="10"/>
    <n v="21.4"/>
    <n v="282"/>
  </r>
  <r>
    <x v="117"/>
    <x v="11"/>
    <n v="21.3"/>
    <n v="66.3"/>
  </r>
  <r>
    <x v="118"/>
    <x v="0"/>
    <n v="21.9"/>
    <n v="76"/>
  </r>
  <r>
    <x v="118"/>
    <x v="1"/>
    <n v="22.3"/>
    <n v="108.1"/>
  </r>
  <r>
    <x v="118"/>
    <x v="2"/>
    <n v="22"/>
    <n v="215.5"/>
  </r>
  <r>
    <x v="118"/>
    <x v="3"/>
    <n v="22.1"/>
    <n v="235.4"/>
  </r>
  <r>
    <x v="118"/>
    <x v="4"/>
    <n v="21.6"/>
    <n v="354.5"/>
  </r>
  <r>
    <x v="118"/>
    <x v="5"/>
    <n v="22"/>
    <n v="177.6"/>
  </r>
  <r>
    <x v="118"/>
    <x v="6"/>
    <n v="22.3"/>
    <n v="146.4"/>
  </r>
  <r>
    <x v="118"/>
    <x v="7"/>
    <n v="22.4"/>
    <n v="106.7"/>
  </r>
  <r>
    <x v="118"/>
    <x v="8"/>
    <n v="22.1"/>
    <n v="247.8"/>
  </r>
  <r>
    <x v="118"/>
    <x v="9"/>
    <n v="20.9"/>
    <n v="239.4"/>
  </r>
  <r>
    <x v="118"/>
    <x v="10"/>
    <n v="21.6"/>
    <n v="252"/>
  </r>
  <r>
    <x v="118"/>
    <x v="11"/>
    <n v="21.8"/>
    <n v="152.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2">
  <r>
    <x v="0"/>
    <x v="0"/>
    <n v="21.4"/>
    <n v="186"/>
  </r>
  <r>
    <x v="0"/>
    <x v="1"/>
    <n v="20.7"/>
    <n v="336"/>
  </r>
  <r>
    <x v="0"/>
    <x v="2"/>
    <n v="20.6"/>
    <n v="199"/>
  </r>
  <r>
    <x v="0"/>
    <x v="3"/>
    <n v="20.7"/>
    <n v="185"/>
  </r>
  <r>
    <x v="1"/>
    <x v="4"/>
    <n v="21.2"/>
    <n v="24"/>
  </r>
  <r>
    <x v="1"/>
    <x v="5"/>
    <n v="21.7"/>
    <n v="122"/>
  </r>
  <r>
    <x v="1"/>
    <x v="6"/>
    <n v="21.7"/>
    <n v="152"/>
  </r>
  <r>
    <x v="1"/>
    <x v="7"/>
    <n v="21.1"/>
    <n v="384"/>
  </r>
  <r>
    <x v="1"/>
    <x v="8"/>
    <n v="20.6"/>
    <n v="317"/>
  </r>
  <r>
    <x v="1"/>
    <x v="9"/>
    <n v="20.6"/>
    <n v="304"/>
  </r>
  <r>
    <x v="1"/>
    <x v="10"/>
    <n v="21.2"/>
    <n v="139"/>
  </r>
  <r>
    <x v="1"/>
    <x v="11"/>
    <n v="20.8"/>
    <n v="159"/>
  </r>
  <r>
    <x v="1"/>
    <x v="0"/>
    <n v="20.7"/>
    <n v="205"/>
  </r>
  <r>
    <x v="1"/>
    <x v="1"/>
    <n v="20.399999999999999"/>
    <n v="191"/>
  </r>
  <r>
    <x v="1"/>
    <x v="2"/>
    <n v="20.9"/>
    <n v="193"/>
  </r>
  <r>
    <x v="1"/>
    <x v="3"/>
    <n v="21"/>
    <n v="124"/>
  </r>
  <r>
    <x v="2"/>
    <x v="4"/>
    <n v="20.8"/>
    <n v="192"/>
  </r>
  <r>
    <x v="2"/>
    <x v="5"/>
    <n v="21.2"/>
    <n v="191"/>
  </r>
  <r>
    <x v="2"/>
    <x v="6"/>
    <n v="21.1"/>
    <n v="266"/>
  </r>
  <r>
    <x v="2"/>
    <x v="7"/>
    <n v="20.8"/>
    <n v="371"/>
  </r>
  <r>
    <x v="2"/>
    <x v="8"/>
    <n v="20.7"/>
    <n v="384"/>
  </r>
  <r>
    <x v="2"/>
    <x v="9"/>
    <n v="21.4"/>
    <n v="87"/>
  </r>
  <r>
    <x v="2"/>
    <x v="10"/>
    <n v="21.4"/>
    <n v="110"/>
  </r>
  <r>
    <x v="2"/>
    <x v="11"/>
    <n v="21.7"/>
    <n v="79"/>
  </r>
  <r>
    <x v="2"/>
    <x v="0"/>
    <n v="21.3"/>
    <n v="166"/>
  </r>
  <r>
    <x v="2"/>
    <x v="1"/>
    <n v="20.3"/>
    <n v="360"/>
  </r>
  <r>
    <x v="2"/>
    <x v="2"/>
    <n v="20.8"/>
    <n v="221"/>
  </r>
  <r>
    <x v="2"/>
    <x v="3"/>
    <n v="20.9"/>
    <n v="112"/>
  </r>
  <r>
    <x v="3"/>
    <x v="4"/>
    <n v="22.3"/>
    <n v="39"/>
  </r>
  <r>
    <x v="3"/>
    <x v="5"/>
    <n v="22.7"/>
    <n v="27"/>
  </r>
  <r>
    <x v="3"/>
    <x v="6"/>
    <n v="22.7"/>
    <n v="156"/>
  </r>
  <r>
    <x v="3"/>
    <x v="7"/>
    <n v="21.8"/>
    <n v="364"/>
  </r>
  <r>
    <x v="3"/>
    <x v="8"/>
    <n v="21.7"/>
    <n v="215"/>
  </r>
  <r>
    <x v="3"/>
    <x v="9"/>
    <n v="21.7"/>
    <n v="86"/>
  </r>
  <r>
    <x v="3"/>
    <x v="10"/>
    <n v="22"/>
    <n v="202"/>
  </r>
  <r>
    <x v="3"/>
    <x v="11"/>
    <n v="21.7"/>
    <n v="278"/>
  </r>
  <r>
    <x v="3"/>
    <x v="0"/>
    <n v="21.5"/>
    <n v="213"/>
  </r>
  <r>
    <x v="3"/>
    <x v="1"/>
    <n v="20.6"/>
    <n v="286"/>
  </r>
  <r>
    <x v="3"/>
    <x v="2"/>
    <n v="21.2"/>
    <n v="120"/>
  </r>
  <r>
    <x v="3"/>
    <x v="3"/>
    <n v="20.5"/>
    <n v="175"/>
  </r>
  <r>
    <x v="4"/>
    <x v="4"/>
    <n v="20.399999999999999"/>
    <n v="134"/>
  </r>
  <r>
    <x v="4"/>
    <x v="5"/>
    <n v="21.1"/>
    <n v="102"/>
  </r>
  <r>
    <x v="4"/>
    <x v="6"/>
    <n v="21.3"/>
    <n v="113"/>
  </r>
  <r>
    <x v="4"/>
    <x v="7"/>
    <n v="21.2"/>
    <n v="298"/>
  </r>
  <r>
    <x v="4"/>
    <x v="8"/>
    <n v="20.7"/>
    <n v="323"/>
  </r>
  <r>
    <x v="4"/>
    <x v="9"/>
    <n v="20.9"/>
    <n v="369"/>
  </r>
  <r>
    <x v="4"/>
    <x v="10"/>
    <n v="20.8"/>
    <n v="319"/>
  </r>
  <r>
    <x v="4"/>
    <x v="11"/>
    <n v="20.6"/>
    <n v="230"/>
  </r>
  <r>
    <x v="4"/>
    <x v="0"/>
    <n v="20.2"/>
    <n v="274"/>
  </r>
  <r>
    <x v="4"/>
    <x v="1"/>
    <n v="20.3"/>
    <n v="464"/>
  </r>
  <r>
    <x v="4"/>
    <x v="2"/>
    <n v="20.399999999999999"/>
    <n v="219.2"/>
  </r>
  <r>
    <x v="4"/>
    <x v="3"/>
    <n v="20.2"/>
    <n v="186"/>
  </r>
  <r>
    <x v="5"/>
    <x v="4"/>
    <n v="20.3"/>
    <n v="154"/>
  </r>
  <r>
    <x v="5"/>
    <x v="5"/>
    <n v="21.2"/>
    <n v="70"/>
  </r>
  <r>
    <x v="5"/>
    <x v="6"/>
    <n v="21.2"/>
    <n v="140"/>
  </r>
  <r>
    <x v="5"/>
    <x v="7"/>
    <n v="21.1"/>
    <n v="160"/>
  </r>
  <r>
    <x v="5"/>
    <x v="8"/>
    <n v="20.9"/>
    <n v="280"/>
  </r>
  <r>
    <x v="5"/>
    <x v="9"/>
    <n v="21.1"/>
    <n v="120"/>
  </r>
  <r>
    <x v="5"/>
    <x v="10"/>
    <n v="21.2"/>
    <n v="226"/>
  </r>
  <r>
    <x v="5"/>
    <x v="11"/>
    <n v="20.7"/>
    <n v="303"/>
  </r>
  <r>
    <x v="5"/>
    <x v="0"/>
    <n v="20.7"/>
    <n v="354"/>
  </r>
  <r>
    <x v="5"/>
    <x v="1"/>
    <n v="20.399999999999999"/>
    <n v="374"/>
  </r>
  <r>
    <x v="5"/>
    <x v="2"/>
    <n v="20.2"/>
    <n v="285"/>
  </r>
  <r>
    <x v="5"/>
    <x v="3"/>
    <n v="20.2"/>
    <n v="123"/>
  </r>
  <r>
    <x v="6"/>
    <x v="4"/>
    <n v="20.9"/>
    <n v="152"/>
  </r>
  <r>
    <x v="6"/>
    <x v="5"/>
    <n v="20.6"/>
    <n v="174"/>
  </r>
  <r>
    <x v="6"/>
    <x v="6"/>
    <n v="20.9"/>
    <n v="126"/>
  </r>
  <r>
    <x v="6"/>
    <x v="7"/>
    <n v="21.2"/>
    <n v="423"/>
  </r>
  <r>
    <x v="6"/>
    <x v="8"/>
    <n v="20.9"/>
    <n v="287"/>
  </r>
  <r>
    <x v="6"/>
    <x v="9"/>
    <n v="20.9"/>
    <n v="221.6"/>
  </r>
  <r>
    <x v="6"/>
    <x v="10"/>
    <n v="21.4"/>
    <n v="81"/>
  </r>
  <r>
    <x v="6"/>
    <x v="11"/>
    <n v="21.3"/>
    <n v="235"/>
  </r>
  <r>
    <x v="6"/>
    <x v="0"/>
    <n v="21.1"/>
    <n v="143"/>
  </r>
  <r>
    <x v="6"/>
    <x v="1"/>
    <n v="20.100000000000001"/>
    <n v="289"/>
  </r>
  <r>
    <x v="6"/>
    <x v="2"/>
    <n v="20.6"/>
    <n v="251.4"/>
  </r>
  <r>
    <x v="6"/>
    <x v="3"/>
    <n v="21"/>
    <n v="101"/>
  </r>
  <r>
    <x v="7"/>
    <x v="4"/>
    <n v="21.3"/>
    <n v="83"/>
  </r>
  <r>
    <x v="7"/>
    <x v="5"/>
    <n v="22.1"/>
    <n v="36"/>
  </r>
  <r>
    <x v="7"/>
    <x v="6"/>
    <n v="21.8"/>
    <n v="90"/>
  </r>
  <r>
    <x v="7"/>
    <x v="7"/>
    <n v="22.1"/>
    <n v="180"/>
  </r>
  <r>
    <x v="7"/>
    <x v="8"/>
    <n v="21.3"/>
    <n v="326"/>
  </r>
  <r>
    <x v="7"/>
    <x v="9"/>
    <n v="21.7"/>
    <n v="71"/>
  </r>
  <r>
    <x v="7"/>
    <x v="10"/>
    <n v="21.8"/>
    <n v="334"/>
  </r>
  <r>
    <x v="7"/>
    <x v="11"/>
    <n v="21.5"/>
    <n v="125"/>
  </r>
  <r>
    <x v="7"/>
    <x v="0"/>
    <n v="21.2"/>
    <n v="229"/>
  </r>
  <r>
    <x v="7"/>
    <x v="1"/>
    <n v="20.9"/>
    <n v="267"/>
  </r>
  <r>
    <x v="7"/>
    <x v="2"/>
    <n v="21.2"/>
    <n v="153"/>
  </r>
  <r>
    <x v="7"/>
    <x v="3"/>
    <n v="21.3"/>
    <n v="142"/>
  </r>
  <r>
    <x v="8"/>
    <x v="4"/>
    <n v="21.4"/>
    <n v="70"/>
  </r>
  <r>
    <x v="8"/>
    <x v="5"/>
    <n v="21.7"/>
    <n v="178"/>
  </r>
  <r>
    <x v="8"/>
    <x v="6"/>
    <n v="21.8"/>
    <n v="38"/>
  </r>
  <r>
    <x v="8"/>
    <x v="7"/>
    <n v="21.4"/>
    <n v="284"/>
  </r>
  <r>
    <x v="8"/>
    <x v="8"/>
    <n v="21.5"/>
    <n v="262"/>
  </r>
  <r>
    <x v="8"/>
    <x v="9"/>
    <n v="20.7"/>
    <n v="233"/>
  </r>
  <r>
    <x v="8"/>
    <x v="10"/>
    <n v="21.2"/>
    <n v="309"/>
  </r>
  <r>
    <x v="8"/>
    <x v="11"/>
    <n v="20.2"/>
    <n v="446"/>
  </r>
  <r>
    <x v="8"/>
    <x v="0"/>
    <n v="20.399999999999999"/>
    <n v="389"/>
  </r>
  <r>
    <x v="8"/>
    <x v="1"/>
    <n v="20.3"/>
    <n v="308"/>
  </r>
  <r>
    <x v="8"/>
    <x v="2"/>
    <n v="20.3"/>
    <n v="360"/>
  </r>
  <r>
    <x v="8"/>
    <x v="3"/>
    <n v="19.899999999999999"/>
    <n v="236"/>
  </r>
  <r>
    <x v="9"/>
    <x v="4"/>
    <n v="20.6"/>
    <n v="218"/>
  </r>
  <r>
    <x v="9"/>
    <x v="5"/>
    <n v="20.399999999999999"/>
    <n v="80"/>
  </r>
  <r>
    <x v="9"/>
    <x v="6"/>
    <n v="20.5"/>
    <n v="163"/>
  </r>
  <r>
    <x v="9"/>
    <x v="7"/>
    <n v="21.4"/>
    <n v="132"/>
  </r>
  <r>
    <x v="9"/>
    <x v="8"/>
    <n v="20.8"/>
    <n v="304"/>
  </r>
  <r>
    <x v="9"/>
    <x v="9"/>
    <n v="20.9"/>
    <n v="280"/>
  </r>
  <r>
    <x v="9"/>
    <x v="10"/>
    <n v="21.5"/>
    <n v="83"/>
  </r>
  <r>
    <x v="9"/>
    <x v="11"/>
    <n v="21.3"/>
    <n v="399"/>
  </r>
  <r>
    <x v="9"/>
    <x v="0"/>
    <n v="20.8"/>
    <n v="312"/>
  </r>
  <r>
    <x v="9"/>
    <x v="1"/>
    <n v="20.399999999999999"/>
    <n v="265"/>
  </r>
  <r>
    <x v="9"/>
    <x v="2"/>
    <n v="21"/>
    <n v="164"/>
  </r>
  <r>
    <x v="9"/>
    <x v="3"/>
    <n v="20.6"/>
    <n v="91"/>
  </r>
  <r>
    <x v="10"/>
    <x v="4"/>
    <n v="21"/>
    <n v="62"/>
  </r>
  <r>
    <x v="10"/>
    <x v="5"/>
    <n v="20.8"/>
    <n v="122"/>
  </r>
  <r>
    <x v="10"/>
    <x v="6"/>
    <n v="21.3"/>
    <n v="133"/>
  </r>
  <r>
    <x v="10"/>
    <x v="7"/>
    <n v="21.3"/>
    <n v="299"/>
  </r>
  <r>
    <x v="10"/>
    <x v="8"/>
    <n v="21.2"/>
    <n v="151"/>
  </r>
  <r>
    <x v="10"/>
    <x v="9"/>
    <n v="21.7"/>
    <n v="143"/>
  </r>
  <r>
    <x v="10"/>
    <x v="10"/>
    <n v="21.6"/>
    <n v="216"/>
  </r>
  <r>
    <x v="10"/>
    <x v="11"/>
    <n v="21.7"/>
    <n v="113"/>
  </r>
  <r>
    <x v="10"/>
    <x v="0"/>
    <n v="21.5"/>
    <n v="193"/>
  </r>
  <r>
    <x v="10"/>
    <x v="1"/>
    <n v="20.7"/>
    <n v="382"/>
  </r>
  <r>
    <x v="10"/>
    <x v="2"/>
    <n v="21.1"/>
    <n v="327"/>
  </r>
  <r>
    <x v="10"/>
    <x v="3"/>
    <n v="20.7"/>
    <n v="120"/>
  </r>
  <r>
    <x v="11"/>
    <x v="4"/>
    <n v="21.1"/>
    <n v="58"/>
  </r>
  <r>
    <x v="11"/>
    <x v="5"/>
    <n v="21.9"/>
    <n v="88"/>
  </r>
  <r>
    <x v="11"/>
    <x v="6"/>
    <n v="21.6"/>
    <n v="282"/>
  </r>
  <r>
    <x v="11"/>
    <x v="7"/>
    <n v="21.4"/>
    <n v="167"/>
  </r>
  <r>
    <x v="11"/>
    <x v="8"/>
    <n v="21.3"/>
    <n v="258"/>
  </r>
  <r>
    <x v="11"/>
    <x v="9"/>
    <n v="21.6"/>
    <n v="236"/>
  </r>
  <r>
    <x v="11"/>
    <x v="10"/>
    <n v="21.5"/>
    <n v="237"/>
  </r>
  <r>
    <x v="11"/>
    <x v="11"/>
    <n v="21.1"/>
    <n v="111"/>
  </r>
  <r>
    <x v="11"/>
    <x v="0"/>
    <n v="21.4"/>
    <n v="287"/>
  </r>
  <r>
    <x v="11"/>
    <x v="1"/>
    <n v="20.8"/>
    <n v="227"/>
  </r>
  <r>
    <x v="11"/>
    <x v="2"/>
    <n v="20.9"/>
    <n v="243"/>
  </r>
  <r>
    <x v="11"/>
    <x v="3"/>
    <n v="21"/>
    <n v="112"/>
  </r>
  <r>
    <x v="12"/>
    <x v="4"/>
    <n v="21.6"/>
    <n v="60"/>
  </r>
  <r>
    <x v="12"/>
    <x v="5"/>
    <n v="22.1"/>
    <n v="49"/>
  </r>
  <r>
    <x v="12"/>
    <x v="6"/>
    <n v="22.4"/>
    <n v="168"/>
  </r>
  <r>
    <x v="12"/>
    <x v="7"/>
    <n v="22.2"/>
    <n v="172"/>
  </r>
  <r>
    <x v="12"/>
    <x v="8"/>
    <n v="21.4"/>
    <n v="353"/>
  </r>
  <r>
    <x v="12"/>
    <x v="9"/>
    <n v="21.9"/>
    <n v="94"/>
  </r>
  <r>
    <x v="12"/>
    <x v="10"/>
    <n v="21.4"/>
    <n v="109"/>
  </r>
  <r>
    <x v="12"/>
    <x v="11"/>
    <n v="21.4"/>
    <n v="234"/>
  </r>
  <r>
    <x v="12"/>
    <x v="0"/>
    <n v="21"/>
    <n v="258"/>
  </r>
  <r>
    <x v="12"/>
    <x v="1"/>
    <n v="20.8"/>
    <n v="215"/>
  </r>
  <r>
    <x v="12"/>
    <x v="2"/>
    <n v="20.9"/>
    <n v="158"/>
  </r>
  <r>
    <x v="12"/>
    <x v="3"/>
    <n v="20.9"/>
    <n v="95"/>
  </r>
  <r>
    <x v="13"/>
    <x v="4"/>
    <n v="21.3"/>
    <n v="113"/>
  </r>
  <r>
    <x v="13"/>
    <x v="5"/>
    <n v="21.5"/>
    <n v="200"/>
  </r>
  <r>
    <x v="13"/>
    <x v="6"/>
    <n v="21.6"/>
    <n v="202"/>
  </r>
  <r>
    <x v="13"/>
    <x v="7"/>
    <n v="21.6"/>
    <n v="289"/>
  </r>
  <r>
    <x v="13"/>
    <x v="8"/>
    <n v="21.1"/>
    <n v="380"/>
  </r>
  <r>
    <x v="13"/>
    <x v="9"/>
    <n v="21.7"/>
    <n v="250"/>
  </r>
  <r>
    <x v="13"/>
    <x v="10"/>
    <n v="21.8"/>
    <n v="164"/>
  </r>
  <r>
    <x v="13"/>
    <x v="11"/>
    <n v="21.6"/>
    <n v="180"/>
  </r>
  <r>
    <x v="13"/>
    <x v="0"/>
    <n v="21.1"/>
    <n v="315"/>
  </r>
  <r>
    <x v="13"/>
    <x v="1"/>
    <n v="21.2"/>
    <n v="260"/>
  </r>
  <r>
    <x v="13"/>
    <x v="2"/>
    <n v="21"/>
    <n v="269"/>
  </r>
  <r>
    <x v="13"/>
    <x v="3"/>
    <n v="21.2"/>
    <n v="146"/>
  </r>
  <r>
    <x v="14"/>
    <x v="4"/>
    <n v="21"/>
    <n v="145"/>
  </r>
  <r>
    <x v="14"/>
    <x v="5"/>
    <n v="21.6"/>
    <n v="114"/>
  </r>
  <r>
    <x v="14"/>
    <x v="6"/>
    <n v="21.5"/>
    <n v="231"/>
  </r>
  <r>
    <x v="14"/>
    <x v="7"/>
    <n v="21.4"/>
    <n v="332"/>
  </r>
  <r>
    <x v="14"/>
    <x v="8"/>
    <n v="21.1"/>
    <n v="204"/>
  </r>
  <r>
    <x v="14"/>
    <x v="9"/>
    <n v="21.4"/>
    <n v="198"/>
  </r>
  <r>
    <x v="14"/>
    <x v="10"/>
    <n v="21.4"/>
    <n v="55"/>
  </r>
  <r>
    <x v="14"/>
    <x v="11"/>
    <n v="21.4"/>
    <n v="192"/>
  </r>
  <r>
    <x v="14"/>
    <x v="0"/>
    <n v="21.5"/>
    <n v="208"/>
  </r>
  <r>
    <x v="14"/>
    <x v="1"/>
    <n v="20.5"/>
    <n v="269"/>
  </r>
  <r>
    <x v="14"/>
    <x v="2"/>
    <n v="20.9"/>
    <n v="246"/>
  </r>
  <r>
    <x v="14"/>
    <x v="3"/>
    <n v="20.9"/>
    <n v="88"/>
  </r>
  <r>
    <x v="15"/>
    <x v="4"/>
    <n v="21.6"/>
    <n v="22"/>
  </r>
  <r>
    <x v="15"/>
    <x v="5"/>
    <n v="21.9"/>
    <n v="21"/>
  </r>
  <r>
    <x v="15"/>
    <x v="6"/>
    <n v="21.8"/>
    <n v="135"/>
  </r>
  <r>
    <x v="15"/>
    <x v="7"/>
    <n v="21.8"/>
    <n v="260"/>
  </r>
  <r>
    <x v="15"/>
    <x v="8"/>
    <n v="21.3"/>
    <n v="361"/>
  </r>
  <r>
    <x v="15"/>
    <x v="9"/>
    <n v="21.5"/>
    <n v="264"/>
  </r>
  <r>
    <x v="15"/>
    <x v="10"/>
    <n v="21.6"/>
    <n v="364"/>
  </r>
  <r>
    <x v="15"/>
    <x v="11"/>
    <n v="20.9"/>
    <n v="257"/>
  </r>
  <r>
    <x v="15"/>
    <x v="0"/>
    <n v="21.6"/>
    <n v="280"/>
  </r>
  <r>
    <x v="15"/>
    <x v="1"/>
    <n v="20.6"/>
    <n v="212"/>
  </r>
  <r>
    <x v="15"/>
    <x v="2"/>
    <n v="20.9"/>
    <n v="134"/>
  </r>
  <r>
    <x v="15"/>
    <x v="3"/>
    <n v="21"/>
    <n v="234"/>
  </r>
  <r>
    <x v="16"/>
    <x v="4"/>
    <n v="21"/>
    <n v="229"/>
  </r>
  <r>
    <x v="16"/>
    <x v="5"/>
    <n v="21.4"/>
    <n v="136"/>
  </r>
  <r>
    <x v="16"/>
    <x v="6"/>
    <n v="21.4"/>
    <n v="243"/>
  </r>
  <r>
    <x v="16"/>
    <x v="7"/>
    <n v="21.2"/>
    <n v="238"/>
  </r>
  <r>
    <x v="16"/>
    <x v="8"/>
    <n v="20.8"/>
    <n v="328"/>
  </r>
  <r>
    <x v="16"/>
    <x v="9"/>
    <n v="20.9"/>
    <n v="323"/>
  </r>
  <r>
    <x v="16"/>
    <x v="10"/>
    <n v="21.2"/>
    <n v="230"/>
  </r>
  <r>
    <x v="16"/>
    <x v="11"/>
    <n v="21"/>
    <n v="291"/>
  </r>
  <r>
    <x v="16"/>
    <x v="0"/>
    <n v="21.2"/>
    <n v="151"/>
  </r>
  <r>
    <x v="16"/>
    <x v="1"/>
    <n v="20.399999999999999"/>
    <n v="511"/>
  </r>
  <r>
    <x v="16"/>
    <x v="2"/>
    <n v="20.5"/>
    <n v="201"/>
  </r>
  <r>
    <x v="16"/>
    <x v="3"/>
    <n v="20.6"/>
    <n v="79"/>
  </r>
  <r>
    <x v="17"/>
    <x v="4"/>
    <n v="20.9"/>
    <n v="150"/>
  </r>
  <r>
    <x v="17"/>
    <x v="5"/>
    <n v="21.5"/>
    <n v="485"/>
  </r>
  <r>
    <x v="17"/>
    <x v="6"/>
    <n v="21.1"/>
    <n v="248"/>
  </r>
  <r>
    <x v="17"/>
    <x v="7"/>
    <n v="21.4"/>
    <n v="202.7"/>
  </r>
  <r>
    <x v="17"/>
    <x v="8"/>
    <n v="21.5"/>
    <n v="338"/>
  </r>
  <r>
    <x v="17"/>
    <x v="9"/>
    <n v="21.3"/>
    <n v="287"/>
  </r>
  <r>
    <x v="17"/>
    <x v="10"/>
    <n v="21.9"/>
    <n v="79"/>
  </r>
  <r>
    <x v="17"/>
    <x v="11"/>
    <n v="21.8"/>
    <n v="57"/>
  </r>
  <r>
    <x v="17"/>
    <x v="0"/>
    <n v="21.5"/>
    <n v="218"/>
  </r>
  <r>
    <x v="17"/>
    <x v="1"/>
    <n v="21.4"/>
    <n v="221"/>
  </r>
  <r>
    <x v="17"/>
    <x v="2"/>
    <n v="21.3"/>
    <n v="84"/>
  </r>
  <r>
    <x v="18"/>
    <x v="3"/>
    <n v="21.9"/>
    <n v="21"/>
  </r>
  <r>
    <x v="18"/>
    <x v="4"/>
    <n v="22.7"/>
    <n v="230"/>
  </r>
  <r>
    <x v="18"/>
    <x v="5"/>
    <n v="22.8"/>
    <n v="139"/>
  </r>
  <r>
    <x v="18"/>
    <x v="6"/>
    <n v="22.6"/>
    <n v="195"/>
  </r>
  <r>
    <x v="18"/>
    <x v="7"/>
    <n v="22.3"/>
    <n v="216"/>
  </r>
  <r>
    <x v="18"/>
    <x v="8"/>
    <n v="21.8"/>
    <n v="365"/>
  </r>
  <r>
    <x v="18"/>
    <x v="9"/>
    <n v="21.3"/>
    <n v="196"/>
  </r>
  <r>
    <x v="18"/>
    <x v="10"/>
    <n v="21.6"/>
    <n v="287"/>
  </r>
  <r>
    <x v="18"/>
    <x v="11"/>
    <n v="21.4"/>
    <n v="308"/>
  </r>
  <r>
    <x v="18"/>
    <x v="0"/>
    <n v="21.2"/>
    <n v="319"/>
  </r>
  <r>
    <x v="18"/>
    <x v="1"/>
    <n v="20.9"/>
    <n v="437"/>
  </r>
  <r>
    <x v="18"/>
    <x v="2"/>
    <n v="20.9"/>
    <n v="297"/>
  </r>
  <r>
    <x v="19"/>
    <x v="3"/>
    <n v="20.8"/>
    <n v="107"/>
  </r>
  <r>
    <x v="19"/>
    <x v="4"/>
    <n v="21"/>
    <n v="219"/>
  </r>
  <r>
    <x v="19"/>
    <x v="5"/>
    <n v="20.7"/>
    <n v="496"/>
  </r>
  <r>
    <x v="19"/>
    <x v="6"/>
    <n v="21.1"/>
    <n v="187"/>
  </r>
  <r>
    <x v="19"/>
    <x v="7"/>
    <n v="21.1"/>
    <n v="513"/>
  </r>
  <r>
    <x v="19"/>
    <x v="8"/>
    <n v="20.9"/>
    <n v="189"/>
  </r>
  <r>
    <x v="19"/>
    <x v="9"/>
    <n v="20.9"/>
    <n v="326"/>
  </r>
  <r>
    <x v="19"/>
    <x v="10"/>
    <n v="21.3"/>
    <n v="136"/>
  </r>
  <r>
    <x v="19"/>
    <x v="11"/>
    <n v="20.9"/>
    <n v="403"/>
  </r>
  <r>
    <x v="19"/>
    <x v="0"/>
    <n v="20.399999999999999"/>
    <n v="380"/>
  </r>
  <r>
    <x v="19"/>
    <x v="1"/>
    <n v="20.100000000000001"/>
    <n v="279"/>
  </r>
  <r>
    <x v="19"/>
    <x v="2"/>
    <n v="20.6"/>
    <n v="296"/>
  </r>
  <r>
    <x v="20"/>
    <x v="3"/>
    <n v="20.6"/>
    <n v="302"/>
  </r>
  <r>
    <x v="20"/>
    <x v="4"/>
    <n v="20.3"/>
    <n v="168"/>
  </r>
  <r>
    <x v="20"/>
    <x v="5"/>
    <n v="20.6"/>
    <n v="205"/>
  </r>
  <r>
    <x v="20"/>
    <x v="6"/>
    <n v="20.6"/>
    <n v="197"/>
  </r>
  <r>
    <x v="20"/>
    <x v="7"/>
    <n v="20.9"/>
    <n v="150"/>
  </r>
  <r>
    <x v="20"/>
    <x v="8"/>
    <n v="20.8"/>
    <n v="458"/>
  </r>
  <r>
    <x v="20"/>
    <x v="9"/>
    <n v="20.9"/>
    <n v="283"/>
  </r>
  <r>
    <x v="20"/>
    <x v="10"/>
    <n v="20.9"/>
    <n v="249"/>
  </r>
  <r>
    <x v="20"/>
    <x v="11"/>
    <n v="21.1"/>
    <n v="198"/>
  </r>
  <r>
    <x v="20"/>
    <x v="0"/>
    <n v="20.399999999999999"/>
    <n v="337"/>
  </r>
  <r>
    <x v="20"/>
    <x v="1"/>
    <n v="20.7"/>
    <n v="409"/>
  </r>
  <r>
    <x v="20"/>
    <x v="2"/>
    <n v="20.6"/>
    <n v="111"/>
  </r>
  <r>
    <x v="21"/>
    <x v="3"/>
    <n v="20.8"/>
    <n v="136"/>
  </r>
  <r>
    <x v="21"/>
    <x v="4"/>
    <n v="20.8"/>
    <n v="98"/>
  </r>
  <r>
    <x v="21"/>
    <x v="5"/>
    <n v="21"/>
    <n v="201"/>
  </r>
  <r>
    <x v="21"/>
    <x v="6"/>
    <n v="21.3"/>
    <n v="309"/>
  </r>
  <r>
    <x v="21"/>
    <x v="7"/>
    <n v="21.4"/>
    <n v="283"/>
  </r>
  <r>
    <x v="21"/>
    <x v="8"/>
    <n v="21.3"/>
    <n v="344"/>
  </r>
  <r>
    <x v="21"/>
    <x v="9"/>
    <n v="21"/>
    <n v="85"/>
  </r>
  <r>
    <x v="21"/>
    <x v="10"/>
    <n v="21.5"/>
    <n v="288"/>
  </r>
  <r>
    <x v="21"/>
    <x v="11"/>
    <n v="22"/>
    <n v="26"/>
  </r>
  <r>
    <x v="21"/>
    <x v="0"/>
    <n v="21.1"/>
    <n v="196"/>
  </r>
  <r>
    <x v="21"/>
    <x v="1"/>
    <n v="21.1"/>
    <n v="244"/>
  </r>
  <r>
    <x v="21"/>
    <x v="2"/>
    <n v="21"/>
    <n v="398"/>
  </r>
  <r>
    <x v="22"/>
    <x v="3"/>
    <n v="21.5"/>
    <n v="229"/>
  </r>
  <r>
    <x v="22"/>
    <x v="4"/>
    <n v="21.5"/>
    <n v="47"/>
  </r>
  <r>
    <x v="22"/>
    <x v="5"/>
    <n v="21.7"/>
    <n v="116"/>
  </r>
  <r>
    <x v="22"/>
    <x v="6"/>
    <n v="21.4"/>
    <n v="278"/>
  </r>
  <r>
    <x v="22"/>
    <x v="7"/>
    <n v="21.1"/>
    <n v="403"/>
  </r>
  <r>
    <x v="22"/>
    <x v="8"/>
    <n v="21.4"/>
    <n v="359"/>
  </r>
  <r>
    <x v="22"/>
    <x v="9"/>
    <n v="20.9"/>
    <n v="179"/>
  </r>
  <r>
    <x v="22"/>
    <x v="10"/>
    <n v="21.7"/>
    <n v="167"/>
  </r>
  <r>
    <x v="22"/>
    <x v="11"/>
    <n v="21.7"/>
    <n v="162"/>
  </r>
  <r>
    <x v="22"/>
    <x v="0"/>
    <n v="21.4"/>
    <n v="181"/>
  </r>
  <r>
    <x v="22"/>
    <x v="1"/>
    <n v="21"/>
    <n v="236"/>
  </r>
  <r>
    <x v="22"/>
    <x v="2"/>
    <n v="21.2"/>
    <n v="177"/>
  </r>
  <r>
    <x v="23"/>
    <x v="3"/>
    <n v="21.7"/>
    <n v="210"/>
  </r>
  <r>
    <x v="23"/>
    <x v="4"/>
    <n v="21.9"/>
    <n v="49"/>
  </r>
  <r>
    <x v="23"/>
    <x v="5"/>
    <n v="22.3"/>
    <n v="87"/>
  </r>
  <r>
    <x v="23"/>
    <x v="6"/>
    <n v="22"/>
    <n v="107"/>
  </r>
  <r>
    <x v="23"/>
    <x v="7"/>
    <n v="21.8"/>
    <n v="375"/>
  </r>
  <r>
    <x v="23"/>
    <x v="8"/>
    <n v="21.9"/>
    <n v="314"/>
  </r>
  <r>
    <x v="23"/>
    <x v="9"/>
    <n v="20.8"/>
    <n v="235"/>
  </r>
  <r>
    <x v="23"/>
    <x v="10"/>
    <n v="21.4"/>
    <n v="144"/>
  </r>
  <r>
    <x v="23"/>
    <x v="11"/>
    <n v="21.4"/>
    <n v="273"/>
  </r>
  <r>
    <x v="23"/>
    <x v="0"/>
    <n v="21.2"/>
    <n v="226"/>
  </r>
  <r>
    <x v="23"/>
    <x v="1"/>
    <n v="20.7"/>
    <n v="332"/>
  </r>
  <r>
    <x v="23"/>
    <x v="2"/>
    <n v="20.9"/>
    <n v="152"/>
  </r>
  <r>
    <x v="24"/>
    <x v="3"/>
    <n v="21.1"/>
    <n v="128"/>
  </r>
  <r>
    <x v="24"/>
    <x v="4"/>
    <n v="21"/>
    <n v="147"/>
  </r>
  <r>
    <x v="24"/>
    <x v="5"/>
    <n v="21.7"/>
    <n v="144"/>
  </r>
  <r>
    <x v="24"/>
    <x v="6"/>
    <n v="22"/>
    <n v="79"/>
  </r>
  <r>
    <x v="24"/>
    <x v="7"/>
    <n v="21.5"/>
    <n v="336"/>
  </r>
  <r>
    <x v="24"/>
    <x v="8"/>
    <n v="21"/>
    <n v="313"/>
  </r>
  <r>
    <x v="24"/>
    <x v="9"/>
    <n v="21.6"/>
    <n v="111"/>
  </r>
  <r>
    <x v="24"/>
    <x v="10"/>
    <n v="21.2"/>
    <n v="283"/>
  </r>
  <r>
    <x v="24"/>
    <x v="11"/>
    <n v="21.4"/>
    <n v="120"/>
  </r>
  <r>
    <x v="24"/>
    <x v="0"/>
    <n v="20.7"/>
    <n v="410"/>
  </r>
  <r>
    <x v="24"/>
    <x v="1"/>
    <n v="21"/>
    <n v="357"/>
  </r>
  <r>
    <x v="24"/>
    <x v="2"/>
    <n v="20.7"/>
    <n v="229"/>
  </r>
  <r>
    <x v="25"/>
    <x v="3"/>
    <n v="20.8"/>
    <n v="250"/>
  </r>
  <r>
    <x v="25"/>
    <x v="4"/>
    <n v="21.1"/>
    <n v="172"/>
  </r>
  <r>
    <x v="25"/>
    <x v="5"/>
    <n v="21.4"/>
    <n v="118"/>
  </r>
  <r>
    <x v="25"/>
    <x v="6"/>
    <n v="22.2"/>
    <n v="344"/>
  </r>
  <r>
    <x v="25"/>
    <x v="7"/>
    <n v="22.2"/>
    <n v="323"/>
  </r>
  <r>
    <x v="25"/>
    <x v="8"/>
    <n v="21.3"/>
    <n v="385"/>
  </r>
  <r>
    <x v="25"/>
    <x v="9"/>
    <n v="21.6"/>
    <n v="231"/>
  </r>
  <r>
    <x v="25"/>
    <x v="10"/>
    <n v="22.1"/>
    <n v="146"/>
  </r>
  <r>
    <x v="25"/>
    <x v="11"/>
    <n v="21.7"/>
    <n v="267"/>
  </r>
  <r>
    <x v="25"/>
    <x v="0"/>
    <n v="21.5"/>
    <n v="246"/>
  </r>
  <r>
    <x v="25"/>
    <x v="1"/>
    <n v="20.399999999999999"/>
    <n v="326"/>
  </r>
  <r>
    <x v="25"/>
    <x v="2"/>
    <n v="20.6"/>
    <n v="299"/>
  </r>
  <r>
    <x v="26"/>
    <x v="3"/>
    <n v="20.5"/>
    <n v="144"/>
  </r>
  <r>
    <x v="26"/>
    <x v="4"/>
    <n v="21"/>
    <n v="281"/>
  </r>
  <r>
    <x v="26"/>
    <x v="5"/>
    <n v="21.5"/>
    <n v="220"/>
  </r>
  <r>
    <x v="26"/>
    <x v="6"/>
    <n v="21"/>
    <n v="253.4"/>
  </r>
  <r>
    <x v="26"/>
    <x v="7"/>
    <n v="21.1"/>
    <n v="222"/>
  </r>
  <r>
    <x v="26"/>
    <x v="8"/>
    <n v="21"/>
    <n v="281"/>
  </r>
  <r>
    <x v="26"/>
    <x v="9"/>
    <n v="21.1"/>
    <n v="332"/>
  </r>
  <r>
    <x v="26"/>
    <x v="10"/>
    <n v="21.7"/>
    <n v="143"/>
  </r>
  <r>
    <x v="26"/>
    <x v="11"/>
    <n v="21.6"/>
    <n v="179"/>
  </r>
  <r>
    <x v="26"/>
    <x v="0"/>
    <n v="21.5"/>
    <n v="396"/>
  </r>
  <r>
    <x v="26"/>
    <x v="1"/>
    <n v="21"/>
    <n v="261"/>
  </r>
  <r>
    <x v="26"/>
    <x v="2"/>
    <n v="20.7"/>
    <n v="311"/>
  </r>
  <r>
    <x v="27"/>
    <x v="3"/>
    <n v="21.1"/>
    <n v="235"/>
  </r>
  <r>
    <x v="27"/>
    <x v="4"/>
    <n v="21.4"/>
    <n v="102"/>
  </r>
  <r>
    <x v="27"/>
    <x v="5"/>
    <n v="21.5"/>
    <n v="21"/>
  </r>
  <r>
    <x v="27"/>
    <x v="6"/>
    <n v="21.6"/>
    <n v="289"/>
  </r>
  <r>
    <x v="27"/>
    <x v="7"/>
    <n v="21.4"/>
    <n v="377"/>
  </r>
  <r>
    <x v="27"/>
    <x v="8"/>
    <n v="21.3"/>
    <n v="378"/>
  </r>
  <r>
    <x v="27"/>
    <x v="9"/>
    <n v="21.3"/>
    <n v="214"/>
  </r>
  <r>
    <x v="27"/>
    <x v="10"/>
    <n v="21.7"/>
    <n v="476"/>
  </r>
  <r>
    <x v="27"/>
    <x v="11"/>
    <n v="20.8"/>
    <n v="378"/>
  </r>
  <r>
    <x v="27"/>
    <x v="0"/>
    <n v="21"/>
    <n v="331"/>
  </r>
  <r>
    <x v="27"/>
    <x v="1"/>
    <n v="20.2"/>
    <n v="415"/>
  </r>
  <r>
    <x v="27"/>
    <x v="2"/>
    <n v="20.6"/>
    <n v="286"/>
  </r>
  <r>
    <x v="28"/>
    <x v="3"/>
    <n v="20.5"/>
    <n v="278"/>
  </r>
  <r>
    <x v="28"/>
    <x v="4"/>
    <n v="20.8"/>
    <n v="106"/>
  </r>
  <r>
    <x v="28"/>
    <x v="5"/>
    <n v="21.1"/>
    <n v="349"/>
  </r>
  <r>
    <x v="28"/>
    <x v="6"/>
    <n v="21"/>
    <n v="399"/>
  </r>
  <r>
    <x v="28"/>
    <x v="7"/>
    <n v="21.2"/>
    <n v="369"/>
  </r>
  <r>
    <x v="28"/>
    <x v="8"/>
    <n v="20.7"/>
    <n v="380"/>
  </r>
  <r>
    <x v="28"/>
    <x v="9"/>
    <n v="21"/>
    <n v="429"/>
  </r>
  <r>
    <x v="28"/>
    <x v="10"/>
    <n v="21.1"/>
    <n v="331"/>
  </r>
  <r>
    <x v="28"/>
    <x v="11"/>
    <n v="20.8"/>
    <n v="429"/>
  </r>
  <r>
    <x v="28"/>
    <x v="0"/>
    <n v="21"/>
    <n v="253"/>
  </r>
  <r>
    <x v="28"/>
    <x v="1"/>
    <n v="20.3"/>
    <n v="315"/>
  </r>
  <r>
    <x v="28"/>
    <x v="2"/>
    <n v="20.5"/>
    <n v="368"/>
  </r>
  <r>
    <x v="29"/>
    <x v="3"/>
    <n v="20.3"/>
    <n v="180"/>
  </r>
  <r>
    <x v="29"/>
    <x v="4"/>
    <n v="20.9"/>
    <n v="140"/>
  </r>
  <r>
    <x v="29"/>
    <x v="5"/>
    <n v="20.9"/>
    <n v="147"/>
  </r>
  <r>
    <x v="29"/>
    <x v="6"/>
    <n v="20.3"/>
    <n v="269"/>
  </r>
  <r>
    <x v="29"/>
    <x v="7"/>
    <n v="21.3"/>
    <n v="349"/>
  </r>
  <r>
    <x v="29"/>
    <x v="8"/>
    <n v="21.1"/>
    <n v="345"/>
  </r>
  <r>
    <x v="29"/>
    <x v="9"/>
    <n v="21.3"/>
    <n v="284"/>
  </r>
  <r>
    <x v="29"/>
    <x v="10"/>
    <n v="21.7"/>
    <n v="215"/>
  </r>
  <r>
    <x v="29"/>
    <x v="11"/>
    <n v="22"/>
    <n v="271"/>
  </r>
  <r>
    <x v="29"/>
    <x v="0"/>
    <n v="22.1"/>
    <n v="102"/>
  </r>
  <r>
    <x v="29"/>
    <x v="1"/>
    <n v="21.3"/>
    <n v="219"/>
  </r>
  <r>
    <x v="29"/>
    <x v="2"/>
    <n v="21.8"/>
    <n v="287"/>
  </r>
  <r>
    <x v="30"/>
    <x v="3"/>
    <n v="21.8"/>
    <n v="133"/>
  </r>
  <r>
    <x v="30"/>
    <x v="4"/>
    <n v="22.3"/>
    <n v="70"/>
  </r>
  <r>
    <x v="30"/>
    <x v="5"/>
    <n v="22.4"/>
    <n v="99"/>
  </r>
  <r>
    <x v="30"/>
    <x v="6"/>
    <n v="23.3"/>
    <n v="154"/>
  </r>
  <r>
    <x v="30"/>
    <x v="7"/>
    <n v="22.3"/>
    <n v="212"/>
  </r>
  <r>
    <x v="30"/>
    <x v="8"/>
    <n v="21.8"/>
    <n v="363"/>
  </r>
  <r>
    <x v="30"/>
    <x v="9"/>
    <n v="21.5"/>
    <n v="341"/>
  </r>
  <r>
    <x v="30"/>
    <x v="10"/>
    <n v="21.3"/>
    <n v="457"/>
  </r>
  <r>
    <x v="30"/>
    <x v="11"/>
    <n v="21.4"/>
    <n v="353"/>
  </r>
  <r>
    <x v="30"/>
    <x v="0"/>
    <n v="20.8"/>
    <n v="389"/>
  </r>
  <r>
    <x v="30"/>
    <x v="1"/>
    <n v="20.8"/>
    <n v="295"/>
  </r>
  <r>
    <x v="30"/>
    <x v="2"/>
    <n v="20.3"/>
    <n v="387"/>
  </r>
  <r>
    <x v="31"/>
    <x v="3"/>
    <n v="20.6"/>
    <n v="338"/>
  </r>
  <r>
    <x v="31"/>
    <x v="4"/>
    <n v="21.2"/>
    <n v="125"/>
  </r>
  <r>
    <x v="31"/>
    <x v="5"/>
    <n v="21.3"/>
    <n v="145"/>
  </r>
  <r>
    <x v="31"/>
    <x v="6"/>
    <n v="20.8"/>
    <n v="225"/>
  </r>
  <r>
    <x v="31"/>
    <x v="7"/>
    <n v="21"/>
    <n v="498"/>
  </r>
  <r>
    <x v="31"/>
    <x v="8"/>
    <n v="21.2"/>
    <n v="225"/>
  </r>
  <r>
    <x v="31"/>
    <x v="9"/>
    <n v="21.5"/>
    <n v="247"/>
  </r>
  <r>
    <x v="31"/>
    <x v="10"/>
    <n v="21.6"/>
    <n v="190"/>
  </r>
  <r>
    <x v="31"/>
    <x v="11"/>
    <n v="21.8"/>
    <n v="371"/>
  </r>
  <r>
    <x v="31"/>
    <x v="0"/>
    <n v="21.5"/>
    <n v="236"/>
  </r>
  <r>
    <x v="31"/>
    <x v="1"/>
    <n v="20.399999999999999"/>
    <n v="417"/>
  </r>
  <r>
    <x v="31"/>
    <x v="2"/>
    <n v="20.9"/>
    <n v="397"/>
  </r>
  <r>
    <x v="32"/>
    <x v="3"/>
    <n v="20.8"/>
    <n v="382"/>
  </r>
  <r>
    <x v="32"/>
    <x v="4"/>
    <n v="21.2"/>
    <n v="273"/>
  </r>
  <r>
    <x v="32"/>
    <x v="5"/>
    <n v="21.2"/>
    <n v="155"/>
  </r>
  <r>
    <x v="32"/>
    <x v="6"/>
    <n v="21.4"/>
    <n v="321"/>
  </r>
  <r>
    <x v="32"/>
    <x v="7"/>
    <n v="21.1"/>
    <n v="360"/>
  </r>
  <r>
    <x v="32"/>
    <x v="8"/>
    <n v="21.4"/>
    <n v="364"/>
  </r>
  <r>
    <x v="32"/>
    <x v="9"/>
    <n v="21.8"/>
    <n v="234"/>
  </r>
  <r>
    <x v="32"/>
    <x v="10"/>
    <n v="22.1"/>
    <n v="83"/>
  </r>
  <r>
    <x v="32"/>
    <x v="11"/>
    <n v="21.7"/>
    <n v="200"/>
  </r>
  <r>
    <x v="32"/>
    <x v="0"/>
    <n v="21.8"/>
    <n v="183"/>
  </r>
  <r>
    <x v="32"/>
    <x v="1"/>
    <n v="21.2"/>
    <n v="193"/>
  </r>
  <r>
    <x v="32"/>
    <x v="2"/>
    <n v="21.3"/>
    <n v="198"/>
  </r>
  <r>
    <x v="33"/>
    <x v="3"/>
    <n v="21.7"/>
    <n v="52"/>
  </r>
  <r>
    <x v="33"/>
    <x v="4"/>
    <n v="21.9"/>
    <n v="9"/>
  </r>
  <r>
    <x v="33"/>
    <x v="5"/>
    <n v="21.8"/>
    <n v="176"/>
  </r>
  <r>
    <x v="33"/>
    <x v="6"/>
    <n v="22.3"/>
    <n v="254"/>
  </r>
  <r>
    <x v="33"/>
    <x v="7"/>
    <n v="22.2"/>
    <n v="380"/>
  </r>
  <r>
    <x v="33"/>
    <x v="8"/>
    <n v="21.3"/>
    <n v="427"/>
  </r>
  <r>
    <x v="33"/>
    <x v="9"/>
    <n v="21.9"/>
    <n v="234"/>
  </r>
  <r>
    <x v="33"/>
    <x v="10"/>
    <n v="22"/>
    <n v="66"/>
  </r>
  <r>
    <x v="33"/>
    <x v="11"/>
    <n v="21.5"/>
    <n v="261"/>
  </r>
  <r>
    <x v="33"/>
    <x v="0"/>
    <n v="21.6"/>
    <n v="165"/>
  </r>
  <r>
    <x v="33"/>
    <x v="1"/>
    <n v="21.3"/>
    <n v="164"/>
  </r>
  <r>
    <x v="33"/>
    <x v="2"/>
    <n v="21.2"/>
    <n v="204"/>
  </r>
  <r>
    <x v="34"/>
    <x v="3"/>
    <n v="21.3"/>
    <n v="182"/>
  </r>
  <r>
    <x v="34"/>
    <x v="4"/>
    <n v="21.7"/>
    <n v="104"/>
  </r>
  <r>
    <x v="34"/>
    <x v="5"/>
    <n v="21.9"/>
    <n v="247"/>
  </r>
  <r>
    <x v="34"/>
    <x v="6"/>
    <n v="22"/>
    <n v="176"/>
  </r>
  <r>
    <x v="34"/>
    <x v="7"/>
    <n v="22.3"/>
    <n v="240"/>
  </r>
  <r>
    <x v="34"/>
    <x v="8"/>
    <n v="21.6"/>
    <n v="214"/>
  </r>
  <r>
    <x v="34"/>
    <x v="9"/>
    <n v="22.1"/>
    <n v="156"/>
  </r>
  <r>
    <x v="34"/>
    <x v="10"/>
    <n v="22.7"/>
    <n v="58"/>
  </r>
  <r>
    <x v="34"/>
    <x v="11"/>
    <n v="21.9"/>
    <n v="175"/>
  </r>
  <r>
    <x v="34"/>
    <x v="0"/>
    <n v="21.9"/>
    <n v="202"/>
  </r>
  <r>
    <x v="34"/>
    <x v="1"/>
    <n v="21.2"/>
    <n v="269"/>
  </r>
  <r>
    <x v="34"/>
    <x v="2"/>
    <n v="21.5"/>
    <n v="190"/>
  </r>
  <r>
    <x v="35"/>
    <x v="3"/>
    <n v="21.7"/>
    <n v="66"/>
  </r>
  <r>
    <x v="35"/>
    <x v="4"/>
    <n v="21.9"/>
    <n v="60"/>
  </r>
  <r>
    <x v="35"/>
    <x v="5"/>
    <n v="22.3"/>
    <n v="48"/>
  </r>
  <r>
    <x v="35"/>
    <x v="6"/>
    <n v="21.8"/>
    <n v="177"/>
  </r>
  <r>
    <x v="35"/>
    <x v="7"/>
    <n v="22.1"/>
    <n v="292"/>
  </r>
  <r>
    <x v="35"/>
    <x v="8"/>
    <n v="21.9"/>
    <n v="328"/>
  </r>
  <r>
    <x v="35"/>
    <x v="9"/>
    <n v="22.2"/>
    <n v="98"/>
  </r>
  <r>
    <x v="35"/>
    <x v="10"/>
    <n v="22.4"/>
    <n v="299"/>
  </r>
  <r>
    <x v="35"/>
    <x v="11"/>
    <n v="22.6"/>
    <n v="140"/>
  </r>
  <r>
    <x v="35"/>
    <x v="0"/>
    <n v="22.5"/>
    <n v="119"/>
  </r>
  <r>
    <x v="35"/>
    <x v="1"/>
    <n v="21.8"/>
    <n v="270"/>
  </r>
  <r>
    <x v="35"/>
    <x v="2"/>
    <n v="21.7"/>
    <n v="280"/>
  </r>
  <r>
    <x v="36"/>
    <x v="3"/>
    <n v="22.5"/>
    <n v="109"/>
  </r>
  <r>
    <x v="36"/>
    <x v="4"/>
    <n v="22.7"/>
    <n v="10"/>
  </r>
  <r>
    <x v="36"/>
    <x v="5"/>
    <n v="23.1"/>
    <n v="157"/>
  </r>
  <r>
    <x v="36"/>
    <x v="6"/>
    <n v="22.2"/>
    <n v="108"/>
  </r>
  <r>
    <x v="36"/>
    <x v="7"/>
    <n v="22.6"/>
    <n v="299"/>
  </r>
  <r>
    <x v="36"/>
    <x v="8"/>
    <n v="22.2"/>
    <n v="176"/>
  </r>
  <r>
    <x v="36"/>
    <x v="9"/>
    <n v="21.9"/>
    <n v="161"/>
  </r>
  <r>
    <x v="36"/>
    <x v="10"/>
    <n v="22.2"/>
    <n v="297"/>
  </r>
  <r>
    <x v="36"/>
    <x v="11"/>
    <n v="22.5"/>
    <n v="147"/>
  </r>
  <r>
    <x v="36"/>
    <x v="0"/>
    <n v="21.9"/>
    <n v="256"/>
  </r>
  <r>
    <x v="36"/>
    <x v="1"/>
    <n v="21.5"/>
    <n v="358"/>
  </r>
  <r>
    <x v="36"/>
    <x v="2"/>
    <n v="21.2"/>
    <n v="135"/>
  </r>
  <r>
    <x v="37"/>
    <x v="3"/>
    <n v="21.3"/>
    <n v="207"/>
  </r>
  <r>
    <x v="37"/>
    <x v="4"/>
    <n v="21.1"/>
    <n v="182"/>
  </r>
  <r>
    <x v="37"/>
    <x v="5"/>
    <n v="21.6"/>
    <n v="79"/>
  </r>
  <r>
    <x v="37"/>
    <x v="6"/>
    <n v="21.3"/>
    <n v="259"/>
  </r>
  <r>
    <x v="37"/>
    <x v="7"/>
    <n v="22"/>
    <n v="322"/>
  </r>
  <r>
    <x v="37"/>
    <x v="8"/>
    <n v="21.5"/>
    <n v="444"/>
  </r>
  <r>
    <x v="37"/>
    <x v="9"/>
    <n v="21.5"/>
    <n v="233"/>
  </r>
  <r>
    <x v="37"/>
    <x v="10"/>
    <n v="22.2"/>
    <n v="205"/>
  </r>
  <r>
    <x v="37"/>
    <x v="11"/>
    <n v="21.2"/>
    <n v="203"/>
  </r>
  <r>
    <x v="37"/>
    <x v="0"/>
    <n v="22.1"/>
    <n v="358"/>
  </r>
  <r>
    <x v="37"/>
    <x v="1"/>
    <n v="21.3"/>
    <n v="245"/>
  </r>
  <r>
    <x v="37"/>
    <x v="2"/>
    <n v="21.3"/>
    <n v="226"/>
  </r>
  <r>
    <x v="38"/>
    <x v="3"/>
    <n v="21.1"/>
    <n v="133"/>
  </r>
  <r>
    <x v="38"/>
    <x v="4"/>
    <n v="21.2"/>
    <n v="210"/>
  </r>
  <r>
    <x v="38"/>
    <x v="5"/>
    <n v="21.6"/>
    <n v="195"/>
  </r>
  <r>
    <x v="38"/>
    <x v="6"/>
    <n v="21.9"/>
    <n v="268"/>
  </r>
  <r>
    <x v="38"/>
    <x v="7"/>
    <n v="21.3"/>
    <n v="468"/>
  </r>
  <r>
    <x v="38"/>
    <x v="8"/>
    <n v="21"/>
    <n v="385"/>
  </r>
  <r>
    <x v="38"/>
    <x v="9"/>
    <n v="21.6"/>
    <n v="217"/>
  </r>
  <r>
    <x v="38"/>
    <x v="10"/>
    <n v="22"/>
    <n v="253"/>
  </r>
  <r>
    <x v="38"/>
    <x v="11"/>
    <n v="21.8"/>
    <n v="166"/>
  </r>
  <r>
    <x v="38"/>
    <x v="0"/>
    <n v="21.6"/>
    <n v="317"/>
  </r>
  <r>
    <x v="38"/>
    <x v="1"/>
    <n v="21.1"/>
    <n v="152"/>
  </r>
  <r>
    <x v="38"/>
    <x v="2"/>
    <n v="21.4"/>
    <n v="286"/>
  </r>
  <r>
    <x v="39"/>
    <x v="3"/>
    <n v="21.3"/>
    <n v="126"/>
  </r>
  <r>
    <x v="39"/>
    <x v="4"/>
    <n v="21.9"/>
    <n v="42"/>
  </r>
  <r>
    <x v="39"/>
    <x v="5"/>
    <n v="22.3"/>
    <n v="201"/>
  </r>
  <r>
    <x v="39"/>
    <x v="6"/>
    <n v="22"/>
    <n v="231"/>
  </r>
  <r>
    <x v="39"/>
    <x v="7"/>
    <n v="22.1"/>
    <n v="454"/>
  </r>
  <r>
    <x v="39"/>
    <x v="8"/>
    <n v="21.6"/>
    <n v="486"/>
  </r>
  <r>
    <x v="39"/>
    <x v="9"/>
    <n v="22"/>
    <n v="154"/>
  </r>
  <r>
    <x v="39"/>
    <x v="10"/>
    <n v="22.3"/>
    <n v="299"/>
  </r>
  <r>
    <x v="39"/>
    <x v="11"/>
    <n v="22.4"/>
    <n v="102"/>
  </r>
  <r>
    <x v="39"/>
    <x v="0"/>
    <n v="22.1"/>
    <n v="186"/>
  </r>
  <r>
    <x v="39"/>
    <x v="1"/>
    <n v="20.9"/>
    <n v="354"/>
  </r>
  <r>
    <x v="39"/>
    <x v="2"/>
    <n v="21.6"/>
    <n v="208"/>
  </r>
  <r>
    <x v="39"/>
    <x v="3"/>
    <n v="21.8"/>
    <n v="20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28">
  <r>
    <x v="0"/>
    <x v="0"/>
    <n v="20.399999999999999"/>
    <n v="109.1"/>
  </r>
  <r>
    <x v="0"/>
    <x v="1"/>
    <n v="20.7"/>
    <n v="130.4"/>
  </r>
  <r>
    <x v="0"/>
    <x v="2"/>
    <n v="20.9"/>
    <n v="143.69999999999999"/>
  </r>
  <r>
    <x v="0"/>
    <x v="3"/>
    <n v="20.7"/>
    <n v="175.4"/>
  </r>
  <r>
    <x v="0"/>
    <x v="4"/>
    <n v="20.5"/>
    <n v="230.3"/>
  </r>
  <r>
    <x v="0"/>
    <x v="5"/>
    <n v="20.5"/>
    <n v="148.69999999999999"/>
  </r>
  <r>
    <x v="0"/>
    <x v="6"/>
    <n v="20.7"/>
    <n v="329.1"/>
  </r>
  <r>
    <x v="0"/>
    <x v="7"/>
    <n v="20.5"/>
    <n v="481.4"/>
  </r>
  <r>
    <x v="0"/>
    <x v="8"/>
    <n v="20.3"/>
    <n v="212.2"/>
  </r>
  <r>
    <x v="0"/>
    <x v="9"/>
    <n v="19.8"/>
    <n v="410.9"/>
  </r>
  <r>
    <x v="0"/>
    <x v="10"/>
    <n v="20"/>
    <n v="416.4"/>
  </r>
  <r>
    <x v="0"/>
    <x v="11"/>
    <n v="20.100000000000001"/>
    <n v="192.5"/>
  </r>
  <r>
    <x v="1"/>
    <x v="0"/>
    <n v="20.399999999999999"/>
    <n v="309"/>
  </r>
  <r>
    <x v="1"/>
    <x v="1"/>
    <n v="20.7"/>
    <n v="114.3"/>
  </r>
  <r>
    <x v="1"/>
    <x v="2"/>
    <n v="20.9"/>
    <n v="267"/>
  </r>
  <r>
    <x v="1"/>
    <x v="3"/>
    <n v="20.7"/>
    <n v="224.5"/>
  </r>
  <r>
    <x v="1"/>
    <x v="4"/>
    <n v="20.5"/>
    <n v="196.7"/>
  </r>
  <r>
    <x v="1"/>
    <x v="5"/>
    <n v="20.5"/>
    <n v="167.2"/>
  </r>
  <r>
    <x v="1"/>
    <x v="6"/>
    <n v="20.7"/>
    <n v="139.5"/>
  </r>
  <r>
    <x v="1"/>
    <x v="7"/>
    <n v="20.5"/>
    <n v="193.9"/>
  </r>
  <r>
    <x v="1"/>
    <x v="8"/>
    <n v="20.3"/>
    <n v="233.8"/>
  </r>
  <r>
    <x v="1"/>
    <x v="9"/>
    <n v="19.8"/>
    <n v="258.39999999999998"/>
  </r>
  <r>
    <x v="1"/>
    <x v="10"/>
    <n v="20"/>
    <n v="274.2"/>
  </r>
  <r>
    <x v="1"/>
    <x v="11"/>
    <n v="20.100000000000001"/>
    <n v="139.69999999999999"/>
  </r>
  <r>
    <x v="2"/>
    <x v="0"/>
    <n v="20.399999999999999"/>
    <n v="134.5"/>
  </r>
  <r>
    <x v="2"/>
    <x v="1"/>
    <n v="20.7"/>
    <n v="117.8"/>
  </r>
  <r>
    <x v="2"/>
    <x v="2"/>
    <n v="20.9"/>
    <n v="111.3"/>
  </r>
  <r>
    <x v="2"/>
    <x v="3"/>
    <n v="20.7"/>
    <n v="241.7"/>
  </r>
  <r>
    <x v="2"/>
    <x v="4"/>
    <n v="20.5"/>
    <n v="235"/>
  </r>
  <r>
    <x v="2"/>
    <x v="5"/>
    <n v="20.5"/>
    <n v="372.8"/>
  </r>
  <r>
    <x v="2"/>
    <x v="6"/>
    <n v="20.7"/>
    <n v="141.19999999999999"/>
  </r>
  <r>
    <x v="2"/>
    <x v="7"/>
    <n v="20.5"/>
    <n v="469.5"/>
  </r>
  <r>
    <x v="2"/>
    <x v="8"/>
    <n v="20.3"/>
    <n v="210"/>
  </r>
  <r>
    <x v="2"/>
    <x v="9"/>
    <n v="19.8"/>
    <n v="231.3"/>
  </r>
  <r>
    <x v="2"/>
    <x v="10"/>
    <n v="20"/>
    <n v="330.9"/>
  </r>
  <r>
    <x v="2"/>
    <x v="11"/>
    <n v="20.100000000000001"/>
    <n v="275.2"/>
  </r>
  <r>
    <x v="3"/>
    <x v="0"/>
    <n v="20.399999999999999"/>
    <n v="170"/>
  </r>
  <r>
    <x v="3"/>
    <x v="1"/>
    <n v="20.7"/>
    <n v="156.5"/>
  </r>
  <r>
    <x v="3"/>
    <x v="2"/>
    <n v="20.9"/>
    <n v="269.89999999999998"/>
  </r>
  <r>
    <x v="3"/>
    <x v="3"/>
    <n v="20.7"/>
    <n v="330.1"/>
  </r>
  <r>
    <x v="3"/>
    <x v="4"/>
    <n v="20.5"/>
    <n v="294.8"/>
  </r>
  <r>
    <x v="3"/>
    <x v="5"/>
    <n v="20.5"/>
    <n v="163.69999999999999"/>
  </r>
  <r>
    <x v="3"/>
    <x v="6"/>
    <n v="20.7"/>
    <n v="240.5"/>
  </r>
  <r>
    <x v="3"/>
    <x v="7"/>
    <n v="20.5"/>
    <n v="213.1"/>
  </r>
  <r>
    <x v="3"/>
    <x v="8"/>
    <n v="20.3"/>
    <n v="196.5"/>
  </r>
  <r>
    <x v="3"/>
    <x v="9"/>
    <n v="19.8"/>
    <n v="356.7"/>
  </r>
  <r>
    <x v="3"/>
    <x v="10"/>
    <n v="20"/>
    <n v="174.8"/>
  </r>
  <r>
    <x v="3"/>
    <x v="11"/>
    <n v="20.100000000000001"/>
    <n v="138.80000000000001"/>
  </r>
  <r>
    <x v="4"/>
    <x v="0"/>
    <n v="20.399999999999999"/>
    <n v="205.6"/>
  </r>
  <r>
    <x v="4"/>
    <x v="1"/>
    <n v="20.7"/>
    <n v="84.2"/>
  </r>
  <r>
    <x v="4"/>
    <x v="2"/>
    <n v="20.9"/>
    <n v="131.69999999999999"/>
  </r>
  <r>
    <x v="4"/>
    <x v="3"/>
    <n v="20.7"/>
    <n v="254.3"/>
  </r>
  <r>
    <x v="4"/>
    <x v="4"/>
    <n v="20.5"/>
    <n v="263.89999999999998"/>
  </r>
  <r>
    <x v="4"/>
    <x v="5"/>
    <n v="20.5"/>
    <n v="228.6"/>
  </r>
  <r>
    <x v="4"/>
    <x v="6"/>
    <n v="20.7"/>
    <n v="194.9"/>
  </r>
  <r>
    <x v="4"/>
    <x v="7"/>
    <n v="20.5"/>
    <n v="159.30000000000001"/>
  </r>
  <r>
    <x v="4"/>
    <x v="8"/>
    <n v="20.3"/>
    <n v="346.1"/>
  </r>
  <r>
    <x v="4"/>
    <x v="9"/>
    <n v="19.8"/>
    <n v="318.60000000000002"/>
  </r>
  <r>
    <x v="4"/>
    <x v="10"/>
    <n v="20"/>
    <n v="397.6"/>
  </r>
  <r>
    <x v="4"/>
    <x v="11"/>
    <n v="20.100000000000001"/>
    <n v="344.1"/>
  </r>
  <r>
    <x v="5"/>
    <x v="0"/>
    <n v="20.399999999999999"/>
    <n v="111.5"/>
  </r>
  <r>
    <x v="5"/>
    <x v="1"/>
    <n v="20.7"/>
    <n v="159.19999999999999"/>
  </r>
  <r>
    <x v="5"/>
    <x v="2"/>
    <n v="20.9"/>
    <n v="144"/>
  </r>
  <r>
    <x v="5"/>
    <x v="3"/>
    <n v="20.7"/>
    <n v="334.6"/>
  </r>
  <r>
    <x v="5"/>
    <x v="4"/>
    <n v="20.5"/>
    <n v="281.3"/>
  </r>
  <r>
    <x v="5"/>
    <x v="5"/>
    <n v="20.5"/>
    <n v="309.89999999999998"/>
  </r>
  <r>
    <x v="5"/>
    <x v="6"/>
    <n v="20.7"/>
    <n v="290.5"/>
  </r>
  <r>
    <x v="5"/>
    <x v="7"/>
    <n v="20.5"/>
    <n v="226"/>
  </r>
  <r>
    <x v="5"/>
    <x v="8"/>
    <n v="20.3"/>
    <n v="138.1"/>
  </r>
  <r>
    <x v="5"/>
    <x v="9"/>
    <n v="19.8"/>
    <n v="330.8"/>
  </r>
  <r>
    <x v="5"/>
    <x v="10"/>
    <n v="20"/>
    <n v="262.89999999999998"/>
  </r>
  <r>
    <x v="5"/>
    <x v="11"/>
    <n v="20.100000000000001"/>
    <n v="178.8"/>
  </r>
  <r>
    <x v="6"/>
    <x v="0"/>
    <n v="20.399999999999999"/>
    <n v="132.30000000000001"/>
  </r>
  <r>
    <x v="6"/>
    <x v="1"/>
    <n v="20.7"/>
    <n v="216.8"/>
  </r>
  <r>
    <x v="6"/>
    <x v="2"/>
    <n v="20.9"/>
    <n v="326.7"/>
  </r>
  <r>
    <x v="6"/>
    <x v="3"/>
    <n v="20.7"/>
    <n v="352.2"/>
  </r>
  <r>
    <x v="6"/>
    <x v="4"/>
    <n v="20.5"/>
    <n v="253.8"/>
  </r>
  <r>
    <x v="6"/>
    <x v="5"/>
    <n v="20.5"/>
    <n v="259.8"/>
  </r>
  <r>
    <x v="6"/>
    <x v="6"/>
    <n v="20.7"/>
    <n v="379.6"/>
  </r>
  <r>
    <x v="6"/>
    <x v="7"/>
    <n v="20.5"/>
    <n v="239.3"/>
  </r>
  <r>
    <x v="6"/>
    <x v="8"/>
    <n v="20.3"/>
    <n v="291.60000000000002"/>
  </r>
  <r>
    <x v="6"/>
    <x v="9"/>
    <n v="19.8"/>
    <n v="288.39999999999998"/>
  </r>
  <r>
    <x v="6"/>
    <x v="10"/>
    <n v="20"/>
    <n v="251.5"/>
  </r>
  <r>
    <x v="6"/>
    <x v="11"/>
    <n v="20.100000000000001"/>
    <n v="210.5"/>
  </r>
  <r>
    <x v="7"/>
    <x v="0"/>
    <n v="20.399999999999999"/>
    <n v="231.7"/>
  </r>
  <r>
    <x v="7"/>
    <x v="1"/>
    <n v="20.7"/>
    <n v="136.5"/>
  </r>
  <r>
    <x v="7"/>
    <x v="2"/>
    <n v="20.9"/>
    <n v="220.2"/>
  </r>
  <r>
    <x v="7"/>
    <x v="3"/>
    <n v="20.7"/>
    <n v="226.8"/>
  </r>
  <r>
    <x v="7"/>
    <x v="4"/>
    <n v="20.5"/>
    <n v="170.9"/>
  </r>
  <r>
    <x v="7"/>
    <x v="5"/>
    <n v="20.5"/>
    <n v="190"/>
  </r>
  <r>
    <x v="7"/>
    <x v="6"/>
    <n v="20.7"/>
    <n v="257.10000000000002"/>
  </r>
  <r>
    <x v="7"/>
    <x v="7"/>
    <n v="20.5"/>
    <n v="300.39999999999998"/>
  </r>
  <r>
    <x v="7"/>
    <x v="8"/>
    <n v="20.3"/>
    <n v="304.89999999999998"/>
  </r>
  <r>
    <x v="7"/>
    <x v="9"/>
    <n v="19.8"/>
    <n v="512.9"/>
  </r>
  <r>
    <x v="7"/>
    <x v="10"/>
    <n v="20"/>
    <n v="273.2"/>
  </r>
  <r>
    <x v="7"/>
    <x v="11"/>
    <n v="20.100000000000001"/>
    <n v="300.2"/>
  </r>
  <r>
    <x v="8"/>
    <x v="0"/>
    <n v="20.399999999999999"/>
    <n v="154.69999999999999"/>
  </r>
  <r>
    <x v="8"/>
    <x v="1"/>
    <n v="20.7"/>
    <n v="220.2"/>
  </r>
  <r>
    <x v="8"/>
    <x v="2"/>
    <n v="20.9"/>
    <n v="83.6"/>
  </r>
  <r>
    <x v="8"/>
    <x v="3"/>
    <n v="20.7"/>
    <n v="256.2"/>
  </r>
  <r>
    <x v="8"/>
    <x v="4"/>
    <n v="20.5"/>
    <n v="326.3"/>
  </r>
  <r>
    <x v="8"/>
    <x v="5"/>
    <n v="20.5"/>
    <n v="283.39999999999998"/>
  </r>
  <r>
    <x v="8"/>
    <x v="6"/>
    <n v="20.7"/>
    <n v="456.1"/>
  </r>
  <r>
    <x v="8"/>
    <x v="7"/>
    <n v="20.5"/>
    <n v="311.3"/>
  </r>
  <r>
    <x v="8"/>
    <x v="8"/>
    <n v="20.3"/>
    <n v="226.4"/>
  </r>
  <r>
    <x v="8"/>
    <x v="9"/>
    <n v="19.8"/>
    <n v="296.10000000000002"/>
  </r>
  <r>
    <x v="8"/>
    <x v="10"/>
    <n v="20"/>
    <n v="248.3"/>
  </r>
  <r>
    <x v="8"/>
    <x v="11"/>
    <n v="20.100000000000001"/>
    <n v="185.9"/>
  </r>
  <r>
    <x v="9"/>
    <x v="0"/>
    <n v="20.399999999999999"/>
    <n v="351.4"/>
  </r>
  <r>
    <x v="9"/>
    <x v="1"/>
    <n v="20.7"/>
    <n v="133.9"/>
  </r>
  <r>
    <x v="9"/>
    <x v="2"/>
    <n v="20.9"/>
    <n v="341"/>
  </r>
  <r>
    <x v="9"/>
    <x v="3"/>
    <n v="20.7"/>
    <n v="214.9"/>
  </r>
  <r>
    <x v="9"/>
    <x v="4"/>
    <n v="20.5"/>
    <n v="480.6"/>
  </r>
  <r>
    <x v="9"/>
    <x v="5"/>
    <n v="20.5"/>
    <n v="318.3"/>
  </r>
  <r>
    <x v="9"/>
    <x v="6"/>
    <n v="20.7"/>
    <n v="235"/>
  </r>
  <r>
    <x v="9"/>
    <x v="7"/>
    <n v="20.5"/>
    <n v="215.9"/>
  </r>
  <r>
    <x v="9"/>
    <x v="8"/>
    <n v="20.3"/>
    <n v="304.89999999999998"/>
  </r>
  <r>
    <x v="9"/>
    <x v="9"/>
    <n v="19.8"/>
    <n v="432.2"/>
  </r>
  <r>
    <x v="9"/>
    <x v="10"/>
    <n v="20"/>
    <n v="235.8"/>
  </r>
  <r>
    <x v="9"/>
    <x v="11"/>
    <n v="20.100000000000001"/>
    <n v="305"/>
  </r>
  <r>
    <x v="10"/>
    <x v="0"/>
    <n v="20.399999999999999"/>
    <n v="170.7"/>
  </r>
  <r>
    <x v="10"/>
    <x v="1"/>
    <n v="20.7"/>
    <n v="238.8"/>
  </r>
  <r>
    <x v="10"/>
    <x v="2"/>
    <n v="20.9"/>
    <n v="185.1"/>
  </r>
  <r>
    <x v="10"/>
    <x v="3"/>
    <n v="20.7"/>
    <n v="335.3"/>
  </r>
  <r>
    <x v="10"/>
    <x v="4"/>
    <n v="20.5"/>
    <n v="277.8"/>
  </r>
  <r>
    <x v="10"/>
    <x v="5"/>
    <n v="20.5"/>
    <n v="233.3"/>
  </r>
  <r>
    <x v="10"/>
    <x v="6"/>
    <n v="20.7"/>
    <n v="242.5"/>
  </r>
  <r>
    <x v="10"/>
    <x v="7"/>
    <n v="20.5"/>
    <n v="171.5"/>
  </r>
  <r>
    <x v="10"/>
    <x v="8"/>
    <n v="20.3"/>
    <n v="125.4"/>
  </r>
  <r>
    <x v="10"/>
    <x v="9"/>
    <n v="19.8"/>
    <n v="206.7"/>
  </r>
  <r>
    <x v="10"/>
    <x v="10"/>
    <n v="20"/>
    <n v="247.5"/>
  </r>
  <r>
    <x v="10"/>
    <x v="11"/>
    <n v="20.100000000000001"/>
    <n v="155.5"/>
  </r>
  <r>
    <x v="11"/>
    <x v="0"/>
    <n v="20.399999999999999"/>
    <n v="180.9"/>
  </r>
  <r>
    <x v="11"/>
    <x v="1"/>
    <n v="20.7"/>
    <n v="142.6"/>
  </r>
  <r>
    <x v="11"/>
    <x v="2"/>
    <n v="20.9"/>
    <n v="138.5"/>
  </r>
  <r>
    <x v="11"/>
    <x v="3"/>
    <n v="20.7"/>
    <n v="244.8"/>
  </r>
  <r>
    <x v="11"/>
    <x v="4"/>
    <n v="20.5"/>
    <n v="197.9"/>
  </r>
  <r>
    <x v="11"/>
    <x v="5"/>
    <n v="20.5"/>
    <n v="174.8"/>
  </r>
  <r>
    <x v="11"/>
    <x v="6"/>
    <n v="20.7"/>
    <n v="287.2"/>
  </r>
  <r>
    <x v="11"/>
    <x v="7"/>
    <n v="20.5"/>
    <n v="504.5"/>
  </r>
  <r>
    <x v="11"/>
    <x v="8"/>
    <n v="20.3"/>
    <n v="254.1"/>
  </r>
  <r>
    <x v="11"/>
    <x v="9"/>
    <n v="19.8"/>
    <n v="280.7"/>
  </r>
  <r>
    <x v="11"/>
    <x v="10"/>
    <n v="20"/>
    <n v="388.9"/>
  </r>
  <r>
    <x v="11"/>
    <x v="11"/>
    <n v="20.100000000000001"/>
    <n v="246.9"/>
  </r>
  <r>
    <x v="12"/>
    <x v="0"/>
    <n v="20.399999999999999"/>
    <n v="112.3"/>
  </r>
  <r>
    <x v="12"/>
    <x v="1"/>
    <n v="20.7"/>
    <n v="109.7"/>
  </r>
  <r>
    <x v="12"/>
    <x v="2"/>
    <n v="20.9"/>
    <n v="169.8"/>
  </r>
  <r>
    <x v="12"/>
    <x v="3"/>
    <n v="20.7"/>
    <n v="414"/>
  </r>
  <r>
    <x v="12"/>
    <x v="4"/>
    <n v="20.5"/>
    <n v="268.7"/>
  </r>
  <r>
    <x v="12"/>
    <x v="5"/>
    <n v="20.5"/>
    <n v="224.2"/>
  </r>
  <r>
    <x v="12"/>
    <x v="6"/>
    <n v="20.7"/>
    <n v="169.6"/>
  </r>
  <r>
    <x v="12"/>
    <x v="7"/>
    <n v="20.5"/>
    <n v="171.2"/>
  </r>
  <r>
    <x v="12"/>
    <x v="8"/>
    <n v="20.3"/>
    <n v="553.1"/>
  </r>
  <r>
    <x v="12"/>
    <x v="9"/>
    <n v="19.8"/>
    <n v="318.39999999999998"/>
  </r>
  <r>
    <x v="12"/>
    <x v="10"/>
    <n v="20"/>
    <n v="314.7"/>
  </r>
  <r>
    <x v="12"/>
    <x v="11"/>
    <n v="20.100000000000001"/>
    <n v="237.9"/>
  </r>
  <r>
    <x v="13"/>
    <x v="0"/>
    <n v="20.399999999999999"/>
    <n v="132.5"/>
  </r>
  <r>
    <x v="13"/>
    <x v="1"/>
    <n v="20.7"/>
    <n v="104.7"/>
  </r>
  <r>
    <x v="13"/>
    <x v="2"/>
    <n v="20.9"/>
    <n v="101.3"/>
  </r>
  <r>
    <x v="13"/>
    <x v="3"/>
    <n v="20.7"/>
    <n v="326.5"/>
  </r>
  <r>
    <x v="13"/>
    <x v="4"/>
    <n v="20.5"/>
    <n v="151.30000000000001"/>
  </r>
  <r>
    <x v="13"/>
    <x v="5"/>
    <n v="20.5"/>
    <n v="163.5"/>
  </r>
  <r>
    <x v="13"/>
    <x v="6"/>
    <n v="20.7"/>
    <n v="152.5"/>
  </r>
  <r>
    <x v="13"/>
    <x v="7"/>
    <n v="20.5"/>
    <n v="246.6"/>
  </r>
  <r>
    <x v="13"/>
    <x v="8"/>
    <n v="20.3"/>
    <n v="144.80000000000001"/>
  </r>
  <r>
    <x v="13"/>
    <x v="9"/>
    <n v="19.8"/>
    <n v="330.9"/>
  </r>
  <r>
    <x v="13"/>
    <x v="10"/>
    <n v="20"/>
    <n v="419.6"/>
  </r>
  <r>
    <x v="13"/>
    <x v="11"/>
    <n v="20.100000000000001"/>
    <n v="270.2"/>
  </r>
  <r>
    <x v="14"/>
    <x v="0"/>
    <n v="20.399999999999999"/>
    <n v="158.5"/>
  </r>
  <r>
    <x v="14"/>
    <x v="1"/>
    <n v="20.7"/>
    <n v="180.2"/>
  </r>
  <r>
    <x v="14"/>
    <x v="2"/>
    <n v="20.9"/>
    <n v="108.1"/>
  </r>
  <r>
    <x v="14"/>
    <x v="3"/>
    <n v="20.7"/>
    <n v="281.8"/>
  </r>
  <r>
    <x v="14"/>
    <x v="4"/>
    <n v="21.3"/>
    <n v="323"/>
  </r>
  <r>
    <x v="14"/>
    <x v="5"/>
    <n v="21.2"/>
    <n v="273.10000000000002"/>
  </r>
  <r>
    <x v="14"/>
    <x v="6"/>
    <n v="21.5"/>
    <n v="301.10000000000002"/>
  </r>
  <r>
    <x v="14"/>
    <x v="7"/>
    <n v="21.5"/>
    <n v="505.9"/>
  </r>
  <r>
    <x v="14"/>
    <x v="8"/>
    <n v="20.8"/>
    <n v="225.9"/>
  </r>
  <r>
    <x v="14"/>
    <x v="9"/>
    <n v="20.8"/>
    <n v="347.8"/>
  </r>
  <r>
    <x v="14"/>
    <x v="10"/>
    <n v="20.5"/>
    <n v="271"/>
  </r>
  <r>
    <x v="14"/>
    <x v="11"/>
    <n v="20.6"/>
    <n v="197"/>
  </r>
  <r>
    <x v="15"/>
    <x v="0"/>
    <n v="20.6"/>
    <n v="166"/>
  </r>
  <r>
    <x v="15"/>
    <x v="1"/>
    <n v="20.7"/>
    <n v="106.8"/>
  </r>
  <r>
    <x v="15"/>
    <x v="2"/>
    <n v="20.8"/>
    <n v="226"/>
  </r>
  <r>
    <x v="15"/>
    <x v="3"/>
    <n v="21.3"/>
    <n v="302.89999999999998"/>
  </r>
  <r>
    <x v="15"/>
    <x v="4"/>
    <n v="21.1"/>
    <n v="170"/>
  </r>
  <r>
    <x v="15"/>
    <x v="5"/>
    <n v="20.9"/>
    <n v="381.2"/>
  </r>
  <r>
    <x v="15"/>
    <x v="6"/>
    <n v="21.1"/>
    <n v="279.5"/>
  </r>
  <r>
    <x v="15"/>
    <x v="7"/>
    <n v="20.399999999999999"/>
    <n v="277.39999999999998"/>
  </r>
  <r>
    <x v="15"/>
    <x v="8"/>
    <n v="20.7"/>
    <n v="232.3"/>
  </r>
  <r>
    <x v="15"/>
    <x v="9"/>
    <n v="19.8"/>
    <n v="336.2"/>
  </r>
  <r>
    <x v="15"/>
    <x v="10"/>
    <n v="19.899999999999999"/>
    <n v="237"/>
  </r>
  <r>
    <x v="15"/>
    <x v="11"/>
    <n v="19.8"/>
    <n v="210.3"/>
  </r>
  <r>
    <x v="16"/>
    <x v="0"/>
    <n v="19.899999999999999"/>
    <n v="286.2"/>
  </r>
  <r>
    <x v="16"/>
    <x v="1"/>
    <n v="19.8"/>
    <n v="145.69999999999999"/>
  </r>
  <r>
    <x v="16"/>
    <x v="2"/>
    <n v="20.7"/>
    <n v="220.5"/>
  </r>
  <r>
    <x v="16"/>
    <x v="3"/>
    <n v="20.7"/>
    <n v="358.9"/>
  </r>
  <r>
    <x v="16"/>
    <x v="4"/>
    <n v="20.5"/>
    <n v="407.3"/>
  </r>
  <r>
    <x v="16"/>
    <x v="5"/>
    <n v="20.100000000000001"/>
    <n v="276.5"/>
  </r>
  <r>
    <x v="16"/>
    <x v="6"/>
    <n v="20.8"/>
    <n v="260"/>
  </r>
  <r>
    <x v="16"/>
    <x v="7"/>
    <n v="20.399999999999999"/>
    <n v="445.1"/>
  </r>
  <r>
    <x v="16"/>
    <x v="8"/>
    <n v="20.3"/>
    <n v="221.5"/>
  </r>
  <r>
    <x v="16"/>
    <x v="9"/>
    <n v="19.8"/>
    <n v="244.7"/>
  </r>
  <r>
    <x v="16"/>
    <x v="10"/>
    <n v="19.899999999999999"/>
    <n v="338.2"/>
  </r>
  <r>
    <x v="16"/>
    <x v="11"/>
    <n v="20.100000000000001"/>
    <n v="237.5"/>
  </r>
  <r>
    <x v="17"/>
    <x v="0"/>
    <n v="20.3"/>
    <n v="199.2"/>
  </r>
  <r>
    <x v="17"/>
    <x v="1"/>
    <n v="20.399999999999999"/>
    <n v="144.6"/>
  </r>
  <r>
    <x v="17"/>
    <x v="2"/>
    <n v="19.899999999999999"/>
    <n v="184.1"/>
  </r>
  <r>
    <x v="17"/>
    <x v="3"/>
    <n v="20.3"/>
    <n v="407.8"/>
  </r>
  <r>
    <x v="17"/>
    <x v="4"/>
    <n v="19.600000000000001"/>
    <n v="267.5"/>
  </r>
  <r>
    <x v="17"/>
    <x v="5"/>
    <n v="19.8"/>
    <n v="167.2"/>
  </r>
  <r>
    <x v="17"/>
    <x v="6"/>
    <n v="20.7"/>
    <n v="185.9"/>
  </r>
  <r>
    <x v="17"/>
    <x v="7"/>
    <n v="20.9"/>
    <n v="171.5"/>
  </r>
  <r>
    <x v="17"/>
    <x v="8"/>
    <n v="20.399999999999999"/>
    <n v="195.3"/>
  </r>
  <r>
    <x v="17"/>
    <x v="9"/>
    <n v="20.2"/>
    <n v="373.9"/>
  </r>
  <r>
    <x v="17"/>
    <x v="10"/>
    <n v="19.899999999999999"/>
    <n v="378.1"/>
  </r>
  <r>
    <x v="17"/>
    <x v="11"/>
    <n v="20.100000000000001"/>
    <n v="122.7"/>
  </r>
  <r>
    <x v="18"/>
    <x v="0"/>
    <n v="20.399999999999999"/>
    <n v="190"/>
  </r>
  <r>
    <x v="18"/>
    <x v="1"/>
    <n v="20.7"/>
    <n v="104.6"/>
  </r>
  <r>
    <x v="18"/>
    <x v="2"/>
    <n v="20.9"/>
    <n v="127.2"/>
  </r>
  <r>
    <x v="18"/>
    <x v="3"/>
    <n v="20.7"/>
    <n v="263.7"/>
  </r>
  <r>
    <x v="18"/>
    <x v="4"/>
    <n v="20.5"/>
    <n v="231.4"/>
  </r>
  <r>
    <x v="18"/>
    <x v="5"/>
    <n v="20.5"/>
    <n v="240.4"/>
  </r>
  <r>
    <x v="18"/>
    <x v="6"/>
    <n v="20.7"/>
    <n v="343.4"/>
  </r>
  <r>
    <x v="18"/>
    <x v="7"/>
    <n v="20.5"/>
    <n v="305.7"/>
  </r>
  <r>
    <x v="18"/>
    <x v="8"/>
    <n v="20.3"/>
    <n v="358.1"/>
  </r>
  <r>
    <x v="18"/>
    <x v="9"/>
    <n v="19.8"/>
    <n v="233"/>
  </r>
  <r>
    <x v="18"/>
    <x v="10"/>
    <n v="20"/>
    <n v="291.89999999999998"/>
  </r>
  <r>
    <x v="18"/>
    <x v="11"/>
    <n v="20.100000000000001"/>
    <n v="286.10000000000002"/>
  </r>
  <r>
    <x v="19"/>
    <x v="0"/>
    <n v="20.399999999999999"/>
    <n v="130.4"/>
  </r>
  <r>
    <x v="19"/>
    <x v="1"/>
    <n v="20.7"/>
    <n v="155.1"/>
  </r>
  <r>
    <x v="19"/>
    <x v="2"/>
    <n v="20.9"/>
    <n v="143.80000000000001"/>
  </r>
  <r>
    <x v="19"/>
    <x v="3"/>
    <n v="20.7"/>
    <n v="187.8"/>
  </r>
  <r>
    <x v="19"/>
    <x v="4"/>
    <n v="20.5"/>
    <n v="418.8"/>
  </r>
  <r>
    <x v="19"/>
    <x v="5"/>
    <n v="20.5"/>
    <n v="209.2"/>
  </r>
  <r>
    <x v="19"/>
    <x v="6"/>
    <n v="20.7"/>
    <n v="463"/>
  </r>
  <r>
    <x v="19"/>
    <x v="7"/>
    <n v="20.5"/>
    <n v="255"/>
  </r>
  <r>
    <x v="19"/>
    <x v="8"/>
    <n v="20.3"/>
    <n v="287"/>
  </r>
  <r>
    <x v="19"/>
    <x v="9"/>
    <n v="19.8"/>
    <n v="462.4"/>
  </r>
  <r>
    <x v="19"/>
    <x v="10"/>
    <n v="20"/>
    <n v="180.6"/>
  </r>
  <r>
    <x v="19"/>
    <x v="11"/>
    <n v="20.100000000000001"/>
    <n v="234.7"/>
  </r>
  <r>
    <x v="20"/>
    <x v="0"/>
    <n v="20.5"/>
    <n v="264.10000000000002"/>
  </r>
  <r>
    <x v="20"/>
    <x v="1"/>
    <n v="20.5"/>
    <n v="204.2"/>
  </r>
  <r>
    <x v="20"/>
    <x v="2"/>
    <n v="20.100000000000001"/>
    <n v="364.5"/>
  </r>
  <r>
    <x v="20"/>
    <x v="3"/>
    <n v="20.2"/>
    <n v="285.3"/>
  </r>
  <r>
    <x v="20"/>
    <x v="4"/>
    <n v="19.899999999999999"/>
    <n v="419.3"/>
  </r>
  <r>
    <x v="20"/>
    <x v="5"/>
    <n v="20.100000000000001"/>
    <n v="325.39999999999998"/>
  </r>
  <r>
    <x v="20"/>
    <x v="6"/>
    <n v="20.7"/>
    <n v="382.9"/>
  </r>
  <r>
    <x v="20"/>
    <x v="7"/>
    <n v="20.100000000000001"/>
    <n v="206.8"/>
  </r>
  <r>
    <x v="20"/>
    <x v="8"/>
    <n v="20.2"/>
    <n v="375.5"/>
  </r>
  <r>
    <x v="20"/>
    <x v="9"/>
    <n v="19.100000000000001"/>
    <n v="405"/>
  </r>
  <r>
    <x v="20"/>
    <x v="10"/>
    <n v="19.7"/>
    <n v="209.6"/>
  </r>
  <r>
    <x v="20"/>
    <x v="11"/>
    <n v="19.899999999999999"/>
    <n v="310.39999999999998"/>
  </r>
  <r>
    <x v="21"/>
    <x v="0"/>
    <n v="20.3"/>
    <n v="74.599999999999994"/>
  </r>
  <r>
    <x v="21"/>
    <x v="1"/>
    <n v="20.3"/>
    <n v="202.3"/>
  </r>
  <r>
    <x v="21"/>
    <x v="2"/>
    <n v="20.2"/>
    <n v="277"/>
  </r>
  <r>
    <x v="21"/>
    <x v="3"/>
    <n v="20.6"/>
    <n v="221.5"/>
  </r>
  <r>
    <x v="21"/>
    <x v="4"/>
    <n v="20.100000000000001"/>
    <n v="282"/>
  </r>
  <r>
    <x v="21"/>
    <x v="5"/>
    <n v="19.7"/>
    <n v="482.9"/>
  </r>
  <r>
    <x v="21"/>
    <x v="6"/>
    <n v="20.2"/>
    <n v="235"/>
  </r>
  <r>
    <x v="21"/>
    <x v="7"/>
    <n v="20.3"/>
    <n v="134.80000000000001"/>
  </r>
  <r>
    <x v="21"/>
    <x v="8"/>
    <n v="20.100000000000001"/>
    <n v="192.6"/>
  </r>
  <r>
    <x v="21"/>
    <x v="9"/>
    <n v="19.399999999999999"/>
    <n v="274.10000000000002"/>
  </r>
  <r>
    <x v="21"/>
    <x v="10"/>
    <n v="19.399999999999999"/>
    <n v="285.3"/>
  </r>
  <r>
    <x v="21"/>
    <x v="11"/>
    <n v="19.600000000000001"/>
    <n v="251.4"/>
  </r>
  <r>
    <x v="22"/>
    <x v="0"/>
    <n v="19.600000000000001"/>
    <n v="84.7"/>
  </r>
  <r>
    <x v="22"/>
    <x v="1"/>
    <n v="20.2"/>
    <n v="78.900000000000006"/>
  </r>
  <r>
    <x v="22"/>
    <x v="2"/>
    <n v="20.6"/>
    <n v="134.30000000000001"/>
  </r>
  <r>
    <x v="22"/>
    <x v="3"/>
    <n v="20.399999999999999"/>
    <n v="205.8"/>
  </r>
  <r>
    <x v="22"/>
    <x v="4"/>
    <n v="20"/>
    <n v="259.39999999999998"/>
  </r>
  <r>
    <x v="22"/>
    <x v="5"/>
    <n v="20.5"/>
    <n v="179.4"/>
  </r>
  <r>
    <x v="22"/>
    <x v="6"/>
    <n v="20"/>
    <n v="317.3"/>
  </r>
  <r>
    <x v="22"/>
    <x v="7"/>
    <n v="20.2"/>
    <n v="299.7"/>
  </r>
  <r>
    <x v="22"/>
    <x v="8"/>
    <n v="20.5"/>
    <n v="155.6"/>
  </r>
  <r>
    <x v="22"/>
    <x v="9"/>
    <n v="19.399999999999999"/>
    <n v="263"/>
  </r>
  <r>
    <x v="22"/>
    <x v="10"/>
    <n v="20.100000000000001"/>
    <n v="207.8"/>
  </r>
  <r>
    <x v="22"/>
    <x v="11"/>
    <n v="19.899999999999999"/>
    <n v="290.3"/>
  </r>
  <r>
    <x v="23"/>
    <x v="0"/>
    <n v="21"/>
    <n v="70"/>
  </r>
  <r>
    <x v="23"/>
    <x v="1"/>
    <n v="20.8"/>
    <n v="68.599999999999994"/>
  </r>
  <r>
    <x v="23"/>
    <x v="2"/>
    <n v="21.7"/>
    <n v="139.30000000000001"/>
  </r>
  <r>
    <x v="23"/>
    <x v="3"/>
    <n v="21.1"/>
    <n v="170.8"/>
  </r>
  <r>
    <x v="23"/>
    <x v="4"/>
    <n v="20.7"/>
    <n v="240.1"/>
  </r>
  <r>
    <x v="23"/>
    <x v="5"/>
    <n v="19.899999999999999"/>
    <n v="287.3"/>
  </r>
  <r>
    <x v="23"/>
    <x v="6"/>
    <n v="20.2"/>
    <n v="294.10000000000002"/>
  </r>
  <r>
    <x v="23"/>
    <x v="7"/>
    <n v="20.7"/>
    <n v="180.6"/>
  </r>
  <r>
    <x v="23"/>
    <x v="8"/>
    <n v="19.5"/>
    <n v="261"/>
  </r>
  <r>
    <x v="23"/>
    <x v="9"/>
    <n v="19.3"/>
    <n v="349.3"/>
  </r>
  <r>
    <x v="23"/>
    <x v="10"/>
    <n v="19.5"/>
    <n v="462.1"/>
  </r>
  <r>
    <x v="23"/>
    <x v="11"/>
    <n v="19.7"/>
    <n v="286.5"/>
  </r>
  <r>
    <x v="24"/>
    <x v="0"/>
    <n v="19.5"/>
    <n v="151.9"/>
  </r>
  <r>
    <x v="24"/>
    <x v="1"/>
    <n v="19.600000000000001"/>
    <n v="177.3"/>
  </r>
  <r>
    <x v="24"/>
    <x v="2"/>
    <n v="19.7"/>
    <n v="263.10000000000002"/>
  </r>
  <r>
    <x v="24"/>
    <x v="3"/>
    <n v="20.399999999999999"/>
    <n v="412.7"/>
  </r>
  <r>
    <x v="24"/>
    <x v="4"/>
    <n v="20.5"/>
    <n v="223.3"/>
  </r>
  <r>
    <x v="24"/>
    <x v="5"/>
    <n v="20.2"/>
    <n v="213.7"/>
  </r>
  <r>
    <x v="24"/>
    <x v="6"/>
    <n v="20.3"/>
    <n v="266.7"/>
  </r>
  <r>
    <x v="24"/>
    <x v="7"/>
    <n v="20.100000000000001"/>
    <n v="301.10000000000002"/>
  </r>
  <r>
    <x v="24"/>
    <x v="8"/>
    <n v="20.100000000000001"/>
    <n v="311.3"/>
  </r>
  <r>
    <x v="24"/>
    <x v="9"/>
    <n v="20.100000000000001"/>
    <n v="222.9"/>
  </r>
  <r>
    <x v="24"/>
    <x v="10"/>
    <n v="19.8"/>
    <n v="252.5"/>
  </r>
  <r>
    <x v="24"/>
    <x v="11"/>
    <n v="20.3"/>
    <n v="144.1"/>
  </r>
  <r>
    <x v="25"/>
    <x v="0"/>
    <n v="20.8"/>
    <n v="80.7"/>
  </r>
  <r>
    <x v="25"/>
    <x v="1"/>
    <n v="21.3"/>
    <n v="109.7"/>
  </r>
  <r>
    <x v="25"/>
    <x v="2"/>
    <n v="21.5"/>
    <n v="131.80000000000001"/>
  </r>
  <r>
    <x v="25"/>
    <x v="3"/>
    <n v="21.8"/>
    <n v="175.3"/>
  </r>
  <r>
    <x v="25"/>
    <x v="4"/>
    <n v="21.2"/>
    <n v="227.9"/>
  </r>
  <r>
    <x v="25"/>
    <x v="5"/>
    <n v="21"/>
    <n v="341.9"/>
  </r>
  <r>
    <x v="25"/>
    <x v="6"/>
    <n v="20.7"/>
    <n v="232.3"/>
  </r>
  <r>
    <x v="25"/>
    <x v="7"/>
    <n v="20.399999999999999"/>
    <n v="292.10000000000002"/>
  </r>
  <r>
    <x v="25"/>
    <x v="8"/>
    <n v="20"/>
    <n v="214"/>
  </r>
  <r>
    <x v="25"/>
    <x v="9"/>
    <n v="19.8"/>
    <n v="394.2"/>
  </r>
  <r>
    <x v="25"/>
    <x v="10"/>
    <n v="20.100000000000001"/>
    <n v="300.2"/>
  </r>
  <r>
    <x v="25"/>
    <x v="11"/>
    <n v="19.7"/>
    <n v="337.7"/>
  </r>
  <r>
    <x v="26"/>
    <x v="0"/>
    <n v="20"/>
    <n v="172.3"/>
  </r>
  <r>
    <x v="26"/>
    <x v="1"/>
    <n v="20.2"/>
    <n v="158.80000000000001"/>
  </r>
  <r>
    <x v="26"/>
    <x v="2"/>
    <n v="20.7"/>
    <n v="175.4"/>
  </r>
  <r>
    <x v="26"/>
    <x v="3"/>
    <n v="20.2"/>
    <n v="248"/>
  </r>
  <r>
    <x v="26"/>
    <x v="4"/>
    <n v="20.100000000000001"/>
    <n v="318.5"/>
  </r>
  <r>
    <x v="26"/>
    <x v="5"/>
    <n v="20.100000000000001"/>
    <n v="248.4"/>
  </r>
  <r>
    <x v="26"/>
    <x v="6"/>
    <n v="19.8"/>
    <n v="329.2"/>
  </r>
  <r>
    <x v="26"/>
    <x v="7"/>
    <n v="20.6"/>
    <n v="290.8"/>
  </r>
  <r>
    <x v="26"/>
    <x v="8"/>
    <n v="20.100000000000001"/>
    <n v="325.60000000000002"/>
  </r>
  <r>
    <x v="26"/>
    <x v="9"/>
    <n v="19.600000000000001"/>
    <n v="329.7"/>
  </r>
  <r>
    <x v="26"/>
    <x v="10"/>
    <n v="20.3"/>
    <n v="280.5"/>
  </r>
  <r>
    <x v="26"/>
    <x v="11"/>
    <n v="20.100000000000001"/>
    <n v="171"/>
  </r>
  <r>
    <x v="27"/>
    <x v="0"/>
    <n v="20.3"/>
    <n v="153.9"/>
  </r>
  <r>
    <x v="27"/>
    <x v="1"/>
    <n v="20.9"/>
    <n v="142.80000000000001"/>
  </r>
  <r>
    <x v="27"/>
    <x v="2"/>
    <n v="20.6"/>
    <n v="187.2"/>
  </r>
  <r>
    <x v="27"/>
    <x v="3"/>
    <n v="20.9"/>
    <n v="218.5"/>
  </r>
  <r>
    <x v="27"/>
    <x v="4"/>
    <n v="20.399999999999999"/>
    <n v="277.8"/>
  </r>
  <r>
    <x v="27"/>
    <x v="5"/>
    <n v="20.3"/>
    <n v="242.7"/>
  </r>
  <r>
    <x v="27"/>
    <x v="6"/>
    <n v="20.5"/>
    <n v="323.7"/>
  </r>
  <r>
    <x v="27"/>
    <x v="7"/>
    <n v="20.3"/>
    <n v="243.5"/>
  </r>
  <r>
    <x v="27"/>
    <x v="8"/>
    <n v="20.2"/>
    <n v="218.5"/>
  </r>
  <r>
    <x v="27"/>
    <x v="9"/>
    <n v="19.8"/>
    <n v="220.7"/>
  </r>
  <r>
    <x v="27"/>
    <x v="10"/>
    <n v="19.899999999999999"/>
    <n v="415"/>
  </r>
  <r>
    <x v="27"/>
    <x v="11"/>
    <n v="19.8"/>
    <n v="316.3"/>
  </r>
  <r>
    <x v="28"/>
    <x v="0"/>
    <n v="20.5"/>
    <n v="77"/>
  </r>
  <r>
    <x v="28"/>
    <x v="1"/>
    <n v="20.9"/>
    <n v="67.900000000000006"/>
  </r>
  <r>
    <x v="28"/>
    <x v="2"/>
    <n v="20.7"/>
    <n v="180.1"/>
  </r>
  <r>
    <x v="28"/>
    <x v="3"/>
    <n v="20.6"/>
    <n v="291.2"/>
  </r>
  <r>
    <x v="28"/>
    <x v="4"/>
    <n v="20.2"/>
    <n v="318.2"/>
  </r>
  <r>
    <x v="28"/>
    <x v="5"/>
    <n v="20.2"/>
    <n v="280.3"/>
  </r>
  <r>
    <x v="28"/>
    <x v="6"/>
    <n v="20.2"/>
    <n v="254.9"/>
  </r>
  <r>
    <x v="28"/>
    <x v="7"/>
    <n v="20.399999999999999"/>
    <n v="187.2"/>
  </r>
  <r>
    <x v="28"/>
    <x v="8"/>
    <n v="20.399999999999999"/>
    <n v="240.1"/>
  </r>
  <r>
    <x v="28"/>
    <x v="9"/>
    <n v="19.899999999999999"/>
    <n v="271.8"/>
  </r>
  <r>
    <x v="28"/>
    <x v="10"/>
    <n v="20.2"/>
    <n v="190.7"/>
  </r>
  <r>
    <x v="28"/>
    <x v="11"/>
    <n v="20.3"/>
    <n v="115"/>
  </r>
  <r>
    <x v="29"/>
    <x v="0"/>
    <n v="20.2"/>
    <n v="193.7"/>
  </r>
  <r>
    <x v="29"/>
    <x v="1"/>
    <n v="20.6"/>
    <n v="175.6"/>
  </r>
  <r>
    <x v="29"/>
    <x v="2"/>
    <n v="21.4"/>
    <n v="164.2"/>
  </r>
  <r>
    <x v="29"/>
    <x v="3"/>
    <n v="20.9"/>
    <n v="273.60000000000002"/>
  </r>
  <r>
    <x v="29"/>
    <x v="4"/>
    <n v="20.2"/>
    <n v="175.4"/>
  </r>
  <r>
    <x v="29"/>
    <x v="5"/>
    <n v="20.3"/>
    <n v="278.89999999999998"/>
  </r>
  <r>
    <x v="29"/>
    <x v="6"/>
    <n v="20.6"/>
    <n v="278"/>
  </r>
  <r>
    <x v="29"/>
    <x v="7"/>
    <n v="20.2"/>
    <n v="228.4"/>
  </r>
  <r>
    <x v="29"/>
    <x v="8"/>
    <n v="20.3"/>
    <n v="175.7"/>
  </r>
  <r>
    <x v="29"/>
    <x v="9"/>
    <n v="19.600000000000001"/>
    <n v="361.6"/>
  </r>
  <r>
    <x v="29"/>
    <x v="10"/>
    <n v="20.6"/>
    <n v="211.8"/>
  </r>
  <r>
    <x v="29"/>
    <x v="11"/>
    <n v="20.6"/>
    <n v="173.2"/>
  </r>
  <r>
    <x v="30"/>
    <x v="0"/>
    <n v="21"/>
    <n v="143.30000000000001"/>
  </r>
  <r>
    <x v="30"/>
    <x v="1"/>
    <n v="21.3"/>
    <n v="137.5"/>
  </r>
  <r>
    <x v="30"/>
    <x v="2"/>
    <n v="21.7"/>
    <n v="133.30000000000001"/>
  </r>
  <r>
    <x v="30"/>
    <x v="3"/>
    <n v="21.6"/>
    <n v="227.7"/>
  </r>
  <r>
    <x v="30"/>
    <x v="4"/>
    <n v="20.9"/>
    <n v="298.7"/>
  </r>
  <r>
    <x v="30"/>
    <x v="5"/>
    <n v="20.8"/>
    <n v="269.39999999999998"/>
  </r>
  <r>
    <x v="30"/>
    <x v="6"/>
    <n v="20.399999999999999"/>
    <n v="375.8"/>
  </r>
  <r>
    <x v="30"/>
    <x v="7"/>
    <n v="20.5"/>
    <n v="177.4"/>
  </r>
  <r>
    <x v="30"/>
    <x v="8"/>
    <n v="20.3"/>
    <n v="277.60000000000002"/>
  </r>
  <r>
    <x v="30"/>
    <x v="9"/>
    <n v="20.100000000000001"/>
    <n v="263.8"/>
  </r>
  <r>
    <x v="30"/>
    <x v="10"/>
    <n v="20.100000000000001"/>
    <n v="311.2"/>
  </r>
  <r>
    <x v="30"/>
    <x v="11"/>
    <n v="20.100000000000001"/>
    <n v="240.4"/>
  </r>
  <r>
    <x v="31"/>
    <x v="0"/>
    <n v="20.5"/>
    <n v="246.2"/>
  </r>
  <r>
    <x v="31"/>
    <x v="1"/>
    <n v="20.8"/>
    <n v="130.19999999999999"/>
  </r>
  <r>
    <x v="31"/>
    <x v="2"/>
    <n v="20.6"/>
    <n v="108.5"/>
  </r>
  <r>
    <x v="31"/>
    <x v="3"/>
    <n v="21.7"/>
    <n v="177.6"/>
  </r>
  <r>
    <x v="31"/>
    <x v="4"/>
    <n v="20.100000000000001"/>
    <n v="260.2"/>
  </r>
  <r>
    <x v="31"/>
    <x v="5"/>
    <n v="20.3"/>
    <n v="237.9"/>
  </r>
  <r>
    <x v="31"/>
    <x v="6"/>
    <n v="20.3"/>
    <n v="238.9"/>
  </r>
  <r>
    <x v="31"/>
    <x v="7"/>
    <n v="20.5"/>
    <n v="237.4"/>
  </r>
  <r>
    <x v="31"/>
    <x v="8"/>
    <n v="20.100000000000001"/>
    <n v="276.89999999999998"/>
  </r>
  <r>
    <x v="31"/>
    <x v="9"/>
    <n v="19.3"/>
    <n v="357.5"/>
  </r>
  <r>
    <x v="31"/>
    <x v="10"/>
    <n v="20.100000000000001"/>
    <n v="326.5"/>
  </r>
  <r>
    <x v="31"/>
    <x v="11"/>
    <n v="20"/>
    <n v="267"/>
  </r>
  <r>
    <x v="32"/>
    <x v="0"/>
    <n v="20.8"/>
    <n v="196.4"/>
  </r>
  <r>
    <x v="32"/>
    <x v="1"/>
    <n v="20.6"/>
    <n v="82.4"/>
  </r>
  <r>
    <x v="32"/>
    <x v="2"/>
    <n v="21"/>
    <n v="184.1"/>
  </r>
  <r>
    <x v="32"/>
    <x v="3"/>
    <n v="20.8"/>
    <n v="291.2"/>
  </r>
  <r>
    <x v="32"/>
    <x v="4"/>
    <n v="20.9"/>
    <n v="289"/>
  </r>
  <r>
    <x v="32"/>
    <x v="5"/>
    <n v="20.6"/>
    <n v="274.7"/>
  </r>
  <r>
    <x v="32"/>
    <x v="6"/>
    <n v="21.3"/>
    <n v="212.5"/>
  </r>
  <r>
    <x v="32"/>
    <x v="7"/>
    <n v="20.6"/>
    <n v="303.89999999999998"/>
  </r>
  <r>
    <x v="32"/>
    <x v="8"/>
    <n v="20.8"/>
    <n v="252.3"/>
  </r>
  <r>
    <x v="32"/>
    <x v="9"/>
    <n v="19.600000000000001"/>
    <n v="293.10000000000002"/>
  </r>
  <r>
    <x v="32"/>
    <x v="10"/>
    <n v="19.8"/>
    <n v="393.7"/>
  </r>
  <r>
    <x v="32"/>
    <x v="11"/>
    <n v="19.899999999999999"/>
    <n v="379.6"/>
  </r>
  <r>
    <x v="33"/>
    <x v="0"/>
    <n v="20.2"/>
    <n v="186.8"/>
  </r>
  <r>
    <x v="33"/>
    <x v="1"/>
    <n v="20"/>
    <n v="195.7"/>
  </r>
  <r>
    <x v="33"/>
    <x v="2"/>
    <n v="20.2"/>
    <n v="160.9"/>
  </r>
  <r>
    <x v="33"/>
    <x v="3"/>
    <n v="21.2"/>
    <n v="169.2"/>
  </r>
  <r>
    <x v="33"/>
    <x v="4"/>
    <n v="20.7"/>
    <n v="327.10000000000002"/>
  </r>
  <r>
    <x v="33"/>
    <x v="5"/>
    <n v="21"/>
    <n v="263.39999999999998"/>
  </r>
  <r>
    <x v="33"/>
    <x v="6"/>
    <n v="20.7"/>
    <n v="282.60000000000002"/>
  </r>
  <r>
    <x v="33"/>
    <x v="7"/>
    <n v="21"/>
    <n v="186.6"/>
  </r>
  <r>
    <x v="33"/>
    <x v="8"/>
    <n v="21.4"/>
    <n v="220.5"/>
  </r>
  <r>
    <x v="33"/>
    <x v="9"/>
    <n v="19.899999999999999"/>
    <n v="379.8"/>
  </r>
  <r>
    <x v="33"/>
    <x v="10"/>
    <n v="20.2"/>
    <n v="355.2"/>
  </r>
  <r>
    <x v="33"/>
    <x v="11"/>
    <n v="20.5"/>
    <n v="204"/>
  </r>
  <r>
    <x v="34"/>
    <x v="0"/>
    <n v="20.399999999999999"/>
    <n v="236.3"/>
  </r>
  <r>
    <x v="34"/>
    <x v="1"/>
    <n v="20.399999999999999"/>
    <n v="196.3"/>
  </r>
  <r>
    <x v="34"/>
    <x v="2"/>
    <n v="21.1"/>
    <n v="228.3"/>
  </r>
  <r>
    <x v="34"/>
    <x v="3"/>
    <n v="20.9"/>
    <n v="264"/>
  </r>
  <r>
    <x v="34"/>
    <x v="4"/>
    <n v="20.3"/>
    <n v="264.60000000000002"/>
  </r>
  <r>
    <x v="34"/>
    <x v="5"/>
    <n v="20.8"/>
    <n v="273.7"/>
  </r>
  <r>
    <x v="34"/>
    <x v="6"/>
    <n v="20.9"/>
    <n v="288.60000000000002"/>
  </r>
  <r>
    <x v="34"/>
    <x v="7"/>
    <n v="20.5"/>
    <n v="335.5"/>
  </r>
  <r>
    <x v="34"/>
    <x v="8"/>
    <n v="20.5"/>
    <n v="230"/>
  </r>
  <r>
    <x v="34"/>
    <x v="9"/>
    <n v="20.100000000000001"/>
    <n v="296.3"/>
  </r>
  <r>
    <x v="34"/>
    <x v="10"/>
    <n v="20"/>
    <n v="485.4"/>
  </r>
  <r>
    <x v="34"/>
    <x v="11"/>
    <n v="20.5"/>
    <n v="135.80000000000001"/>
  </r>
  <r>
    <x v="35"/>
    <x v="0"/>
    <n v="20.7"/>
    <n v="140.19999999999999"/>
  </r>
  <r>
    <x v="35"/>
    <x v="1"/>
    <n v="21"/>
    <n v="107.1"/>
  </r>
  <r>
    <x v="35"/>
    <x v="2"/>
    <n v="21.5"/>
    <n v="164.4"/>
  </r>
  <r>
    <x v="35"/>
    <x v="3"/>
    <n v="21.4"/>
    <n v="186.3"/>
  </r>
  <r>
    <x v="35"/>
    <x v="4"/>
    <n v="21"/>
    <n v="299"/>
  </r>
  <r>
    <x v="35"/>
    <x v="5"/>
    <n v="20.6"/>
    <n v="290.89999999999998"/>
  </r>
  <r>
    <x v="35"/>
    <x v="6"/>
    <n v="20.9"/>
    <n v="266.60000000000002"/>
  </r>
  <r>
    <x v="35"/>
    <x v="7"/>
    <n v="21.1"/>
    <n v="244.4"/>
  </r>
  <r>
    <x v="35"/>
    <x v="8"/>
    <n v="20.9"/>
    <n v="209.6"/>
  </r>
  <r>
    <x v="35"/>
    <x v="9"/>
    <n v="20.100000000000001"/>
    <n v="339.4"/>
  </r>
  <r>
    <x v="35"/>
    <x v="10"/>
    <n v="20.9"/>
    <n v="222.3"/>
  </r>
  <r>
    <x v="35"/>
    <x v="11"/>
    <n v="20.2"/>
    <n v="291.89999999999998"/>
  </r>
  <r>
    <x v="36"/>
    <x v="0"/>
    <n v="20.399999999999999"/>
    <n v="275.2"/>
  </r>
  <r>
    <x v="36"/>
    <x v="1"/>
    <n v="20.8"/>
    <n v="152.1"/>
  </r>
  <r>
    <x v="36"/>
    <x v="2"/>
    <n v="21.5"/>
    <n v="221.3"/>
  </r>
  <r>
    <x v="36"/>
    <x v="3"/>
    <n v="21.3"/>
    <n v="174.8"/>
  </r>
  <r>
    <x v="36"/>
    <x v="4"/>
    <n v="20.6"/>
    <n v="264.8"/>
  </r>
  <r>
    <x v="36"/>
    <x v="5"/>
    <n v="20.5"/>
    <n v="207.2"/>
  </r>
  <r>
    <x v="36"/>
    <x v="6"/>
    <n v="20.8"/>
    <n v="246.5"/>
  </r>
  <r>
    <x v="36"/>
    <x v="7"/>
    <n v="20.6"/>
    <n v="213.9"/>
  </r>
  <r>
    <x v="36"/>
    <x v="8"/>
    <n v="20.399999999999999"/>
    <n v="352.8"/>
  </r>
  <r>
    <x v="36"/>
    <x v="9"/>
    <n v="20"/>
    <n v="298.8"/>
  </r>
  <r>
    <x v="36"/>
    <x v="10"/>
    <n v="20.3"/>
    <n v="314.5"/>
  </r>
  <r>
    <x v="36"/>
    <x v="11"/>
    <n v="20.7"/>
    <n v="332.9"/>
  </r>
  <r>
    <x v="37"/>
    <x v="0"/>
    <n v="20.7"/>
    <n v="276.39999999999998"/>
  </r>
  <r>
    <x v="37"/>
    <x v="1"/>
    <n v="20.8"/>
    <n v="139.5"/>
  </r>
  <r>
    <x v="37"/>
    <x v="2"/>
    <n v="20.5"/>
    <n v="236.1"/>
  </r>
  <r>
    <x v="37"/>
    <x v="3"/>
    <n v="20.3"/>
    <n v="428.2"/>
  </r>
  <r>
    <x v="37"/>
    <x v="4"/>
    <n v="20.3"/>
    <n v="354.2"/>
  </r>
  <r>
    <x v="37"/>
    <x v="5"/>
    <n v="20.6"/>
    <n v="211.5"/>
  </r>
  <r>
    <x v="37"/>
    <x v="6"/>
    <n v="20.8"/>
    <n v="314.3"/>
  </r>
  <r>
    <x v="37"/>
    <x v="7"/>
    <n v="20.3"/>
    <n v="329.8"/>
  </r>
  <r>
    <x v="37"/>
    <x v="8"/>
    <n v="20.6"/>
    <n v="161.30000000000001"/>
  </r>
  <r>
    <x v="37"/>
    <x v="9"/>
    <n v="20.100000000000001"/>
    <n v="378.7"/>
  </r>
  <r>
    <x v="37"/>
    <x v="10"/>
    <n v="19.899999999999999"/>
    <n v="385.8"/>
  </r>
  <r>
    <x v="37"/>
    <x v="11"/>
    <n v="20.100000000000001"/>
    <n v="330.2"/>
  </r>
  <r>
    <x v="38"/>
    <x v="0"/>
    <n v="20.399999999999999"/>
    <n v="116.5"/>
  </r>
  <r>
    <x v="38"/>
    <x v="1"/>
    <n v="20.2"/>
    <n v="89.3"/>
  </r>
  <r>
    <x v="38"/>
    <x v="2"/>
    <n v="20.5"/>
    <n v="160.80000000000001"/>
  </r>
  <r>
    <x v="38"/>
    <x v="3"/>
    <n v="20.6"/>
    <n v="193.4"/>
  </r>
  <r>
    <x v="38"/>
    <x v="4"/>
    <n v="20.7"/>
    <n v="225.4"/>
  </r>
  <r>
    <x v="38"/>
    <x v="5"/>
    <n v="20.5"/>
    <n v="285"/>
  </r>
  <r>
    <x v="38"/>
    <x v="6"/>
    <n v="20.8"/>
    <n v="235.3"/>
  </r>
  <r>
    <x v="38"/>
    <x v="7"/>
    <n v="21"/>
    <n v="199.7"/>
  </r>
  <r>
    <x v="38"/>
    <x v="8"/>
    <n v="20.9"/>
    <n v="197.4"/>
  </r>
  <r>
    <x v="38"/>
    <x v="9"/>
    <n v="20.100000000000001"/>
    <n v="357"/>
  </r>
  <r>
    <x v="38"/>
    <x v="10"/>
    <n v="20.3"/>
    <n v="249.9"/>
  </r>
  <r>
    <x v="38"/>
    <x v="11"/>
    <n v="20.8"/>
    <n v="232.1"/>
  </r>
  <r>
    <x v="39"/>
    <x v="0"/>
    <n v="19.8"/>
    <n v="185.8"/>
  </r>
  <r>
    <x v="39"/>
    <x v="1"/>
    <n v="20.9"/>
    <n v="135.6"/>
  </r>
  <r>
    <x v="39"/>
    <x v="2"/>
    <n v="20.7"/>
    <n v="107.1"/>
  </r>
  <r>
    <x v="39"/>
    <x v="3"/>
    <n v="21.4"/>
    <n v="176.9"/>
  </r>
  <r>
    <x v="39"/>
    <x v="4"/>
    <n v="21.4"/>
    <n v="251.2"/>
  </r>
  <r>
    <x v="39"/>
    <x v="5"/>
    <n v="21"/>
    <n v="248.1"/>
  </r>
  <r>
    <x v="39"/>
    <x v="6"/>
    <n v="21.4"/>
    <n v="168.4"/>
  </r>
  <r>
    <x v="39"/>
    <x v="7"/>
    <n v="21.2"/>
    <n v="170.7"/>
  </r>
  <r>
    <x v="39"/>
    <x v="8"/>
    <n v="20.9"/>
    <n v="236"/>
  </r>
  <r>
    <x v="39"/>
    <x v="9"/>
    <n v="20.2"/>
    <n v="375.5"/>
  </r>
  <r>
    <x v="39"/>
    <x v="10"/>
    <n v="20.3"/>
    <n v="384.4"/>
  </r>
  <r>
    <x v="39"/>
    <x v="11"/>
    <n v="19.600000000000001"/>
    <n v="219"/>
  </r>
  <r>
    <x v="40"/>
    <x v="0"/>
    <n v="20.399999999999999"/>
    <n v="180.3"/>
  </r>
  <r>
    <x v="40"/>
    <x v="1"/>
    <n v="20.7"/>
    <n v="133.30000000000001"/>
  </r>
  <r>
    <x v="40"/>
    <x v="2"/>
    <n v="21.5"/>
    <n v="46.6"/>
  </r>
  <r>
    <x v="40"/>
    <x v="3"/>
    <n v="21.2"/>
    <n v="116.6"/>
  </r>
  <r>
    <x v="40"/>
    <x v="4"/>
    <n v="21.8"/>
    <n v="67.8"/>
  </r>
  <r>
    <x v="40"/>
    <x v="5"/>
    <n v="21.1"/>
    <n v="116.8"/>
  </r>
  <r>
    <x v="40"/>
    <x v="6"/>
    <n v="21.2"/>
    <n v="133.30000000000001"/>
  </r>
  <r>
    <x v="40"/>
    <x v="7"/>
    <n v="21.4"/>
    <n v="175.8"/>
  </r>
  <r>
    <x v="40"/>
    <x v="8"/>
    <n v="21.4"/>
    <n v="183.4"/>
  </r>
  <r>
    <x v="40"/>
    <x v="9"/>
    <n v="21.1"/>
    <n v="146.30000000000001"/>
  </r>
  <r>
    <x v="40"/>
    <x v="10"/>
    <n v="21.4"/>
    <n v="228.8"/>
  </r>
  <r>
    <x v="40"/>
    <x v="11"/>
    <n v="21.7"/>
    <n v="139.69999999999999"/>
  </r>
  <r>
    <x v="41"/>
    <x v="0"/>
    <n v="20.399999999999999"/>
    <n v="89.2"/>
  </r>
  <r>
    <x v="41"/>
    <x v="1"/>
    <n v="20.5"/>
    <n v="88.2"/>
  </r>
  <r>
    <x v="41"/>
    <x v="2"/>
    <n v="20.9"/>
    <n v="125.8"/>
  </r>
  <r>
    <x v="41"/>
    <x v="3"/>
    <n v="20.5"/>
    <n v="196.5"/>
  </r>
  <r>
    <x v="41"/>
    <x v="4"/>
    <n v="20.5"/>
    <n v="243.8"/>
  </r>
  <r>
    <x v="41"/>
    <x v="5"/>
    <n v="20.5"/>
    <n v="165.3"/>
  </r>
  <r>
    <x v="41"/>
    <x v="6"/>
    <n v="20.5"/>
    <n v="215.3"/>
  </r>
  <r>
    <x v="41"/>
    <x v="7"/>
    <n v="20.7"/>
    <n v="115.8"/>
  </r>
  <r>
    <x v="41"/>
    <x v="8"/>
    <n v="20.8"/>
    <n v="186.2"/>
  </r>
  <r>
    <x v="41"/>
    <x v="9"/>
    <n v="19.8"/>
    <n v="207.2"/>
  </r>
  <r>
    <x v="41"/>
    <x v="10"/>
    <n v="19.600000000000001"/>
    <n v="188.1"/>
  </r>
  <r>
    <x v="41"/>
    <x v="11"/>
    <n v="20.2"/>
    <n v="157.6"/>
  </r>
  <r>
    <x v="42"/>
    <x v="0"/>
    <n v="20.399999999999999"/>
    <n v="396"/>
  </r>
  <r>
    <x v="42"/>
    <x v="1"/>
    <n v="20.3"/>
    <n v="177.8"/>
  </r>
  <r>
    <x v="42"/>
    <x v="2"/>
    <n v="19.899999999999999"/>
    <n v="121.3"/>
  </r>
  <r>
    <x v="42"/>
    <x v="3"/>
    <n v="20.399999999999999"/>
    <n v="250.6"/>
  </r>
  <r>
    <x v="42"/>
    <x v="4"/>
    <n v="20.100000000000001"/>
    <n v="181.7"/>
  </r>
  <r>
    <x v="42"/>
    <x v="5"/>
    <n v="20"/>
    <n v="295.39999999999998"/>
  </r>
  <r>
    <x v="42"/>
    <x v="6"/>
    <n v="20.399999999999999"/>
    <n v="144.6"/>
  </r>
  <r>
    <x v="42"/>
    <x v="7"/>
    <n v="20.5"/>
    <n v="361.9"/>
  </r>
  <r>
    <x v="42"/>
    <x v="8"/>
    <n v="21.1"/>
    <n v="103.6"/>
  </r>
  <r>
    <x v="42"/>
    <x v="9"/>
    <n v="20.100000000000001"/>
    <n v="387.9"/>
  </r>
  <r>
    <x v="42"/>
    <x v="10"/>
    <n v="20.399999999999999"/>
    <n v="372.4"/>
  </r>
  <r>
    <x v="42"/>
    <x v="11"/>
    <n v="19.899999999999999"/>
    <n v="162.9"/>
  </r>
  <r>
    <x v="43"/>
    <x v="0"/>
    <n v="20"/>
    <n v="97.1"/>
  </r>
  <r>
    <x v="43"/>
    <x v="1"/>
    <n v="19.899999999999999"/>
    <n v="105.1"/>
  </r>
  <r>
    <x v="43"/>
    <x v="2"/>
    <n v="20.399999999999999"/>
    <n v="127.6"/>
  </r>
  <r>
    <x v="43"/>
    <x v="3"/>
    <n v="20.5"/>
    <n v="138.30000000000001"/>
  </r>
  <r>
    <x v="43"/>
    <x v="4"/>
    <n v="20.2"/>
    <n v="253.7"/>
  </r>
  <r>
    <x v="43"/>
    <x v="5"/>
    <n v="20"/>
    <n v="318"/>
  </r>
  <r>
    <x v="43"/>
    <x v="6"/>
    <n v="21"/>
    <n v="64.599999999999994"/>
  </r>
  <r>
    <x v="43"/>
    <x v="7"/>
    <n v="20.7"/>
    <n v="166.8"/>
  </r>
  <r>
    <x v="43"/>
    <x v="8"/>
    <n v="20.3"/>
    <n v="95.5"/>
  </r>
  <r>
    <x v="43"/>
    <x v="9"/>
    <n v="20.2"/>
    <n v="277.89999999999998"/>
  </r>
  <r>
    <x v="43"/>
    <x v="10"/>
    <n v="19.7"/>
    <n v="146.30000000000001"/>
  </r>
  <r>
    <x v="43"/>
    <x v="11"/>
    <n v="19.899999999999999"/>
    <n v="159.69999999999999"/>
  </r>
  <r>
    <x v="44"/>
    <x v="0"/>
    <n v="20.100000000000001"/>
    <n v="97.3"/>
  </r>
  <r>
    <x v="44"/>
    <x v="1"/>
    <n v="20.2"/>
    <n v="67.400000000000006"/>
  </r>
  <r>
    <x v="44"/>
    <x v="2"/>
    <n v="20.9"/>
    <n v="56.3"/>
  </r>
  <r>
    <x v="44"/>
    <x v="3"/>
    <n v="19.7"/>
    <n v="234.4"/>
  </r>
  <r>
    <x v="44"/>
    <x v="4"/>
    <n v="19.399999999999999"/>
    <n v="359.4"/>
  </r>
  <r>
    <x v="44"/>
    <x v="5"/>
    <n v="20.5"/>
    <n v="85.3"/>
  </r>
  <r>
    <x v="44"/>
    <x v="6"/>
    <n v="20.6"/>
    <n v="201"/>
  </r>
  <r>
    <x v="44"/>
    <x v="7"/>
    <n v="20.7"/>
    <n v="243.6"/>
  </r>
  <r>
    <x v="44"/>
    <x v="8"/>
    <n v="20.8"/>
    <n v="163"/>
  </r>
  <r>
    <x v="44"/>
    <x v="9"/>
    <n v="19.899999999999999"/>
    <n v="267.3"/>
  </r>
  <r>
    <x v="44"/>
    <x v="10"/>
    <n v="20.100000000000001"/>
    <n v="421.1"/>
  </r>
  <r>
    <x v="44"/>
    <x v="11"/>
    <n v="20.5"/>
    <n v="395.5"/>
  </r>
  <r>
    <x v="45"/>
    <x v="0"/>
    <n v="20.399999999999999"/>
    <n v="298.10000000000002"/>
  </r>
  <r>
    <x v="45"/>
    <x v="1"/>
    <n v="20.100000000000001"/>
    <n v="115.5"/>
  </r>
  <r>
    <x v="45"/>
    <x v="2"/>
    <n v="20.5"/>
    <n v="157.80000000000001"/>
  </r>
  <r>
    <x v="45"/>
    <x v="3"/>
    <n v="20.100000000000001"/>
    <n v="223.7"/>
  </r>
  <r>
    <x v="45"/>
    <x v="4"/>
    <n v="20.399999999999999"/>
    <n v="223.1"/>
  </r>
  <r>
    <x v="45"/>
    <x v="5"/>
    <n v="20.6"/>
    <n v="69.7"/>
  </r>
  <r>
    <x v="45"/>
    <x v="6"/>
    <n v="20.7"/>
    <n v="127.3"/>
  </r>
  <r>
    <x v="45"/>
    <x v="7"/>
    <n v="20.6"/>
    <n v="116.4"/>
  </r>
  <r>
    <x v="45"/>
    <x v="8"/>
    <n v="20.9"/>
    <n v="112.2"/>
  </r>
  <r>
    <x v="45"/>
    <x v="9"/>
    <n v="20.100000000000001"/>
    <n v="327.3"/>
  </r>
  <r>
    <x v="45"/>
    <x v="10"/>
    <n v="20.100000000000001"/>
    <n v="302.7"/>
  </r>
  <r>
    <x v="45"/>
    <x v="11"/>
    <n v="20.100000000000001"/>
    <n v="149.69999999999999"/>
  </r>
  <r>
    <x v="46"/>
    <x v="0"/>
    <n v="20.8"/>
    <n v="202"/>
  </r>
  <r>
    <x v="46"/>
    <x v="1"/>
    <n v="21.2"/>
    <n v="113.3"/>
  </r>
  <r>
    <x v="46"/>
    <x v="2"/>
    <n v="21.5"/>
    <n v="90.8"/>
  </r>
  <r>
    <x v="46"/>
    <x v="3"/>
    <n v="21"/>
    <n v="116.5"/>
  </r>
  <r>
    <x v="46"/>
    <x v="4"/>
    <n v="20.7"/>
    <n v="241.5"/>
  </r>
  <r>
    <x v="46"/>
    <x v="5"/>
    <n v="20.7"/>
    <n v="269.2"/>
  </r>
  <r>
    <x v="46"/>
    <x v="6"/>
    <n v="20.6"/>
    <n v="392.7"/>
  </r>
  <r>
    <x v="46"/>
    <x v="7"/>
    <n v="20.7"/>
    <n v="218.5"/>
  </r>
  <r>
    <x v="46"/>
    <x v="8"/>
    <n v="20.8"/>
    <n v="337.8"/>
  </r>
  <r>
    <x v="46"/>
    <x v="9"/>
    <n v="20"/>
    <n v="477.7"/>
  </r>
  <r>
    <x v="46"/>
    <x v="10"/>
    <n v="20.6"/>
    <n v="181.4"/>
  </r>
  <r>
    <x v="46"/>
    <x v="11"/>
    <n v="20.8"/>
    <n v="136.80000000000001"/>
  </r>
  <r>
    <x v="47"/>
    <x v="0"/>
    <n v="20.8"/>
    <n v="34"/>
  </r>
  <r>
    <x v="47"/>
    <x v="1"/>
    <n v="21"/>
    <n v="76.7"/>
  </r>
  <r>
    <x v="47"/>
    <x v="2"/>
    <n v="21.3"/>
    <n v="133.4"/>
  </r>
  <r>
    <x v="47"/>
    <x v="3"/>
    <n v="20.6"/>
    <n v="361.7"/>
  </r>
  <r>
    <x v="47"/>
    <x v="4"/>
    <n v="20.8"/>
    <n v="257"/>
  </r>
  <r>
    <x v="47"/>
    <x v="5"/>
    <n v="20.5"/>
    <n v="144.6"/>
  </r>
  <r>
    <x v="47"/>
    <x v="6"/>
    <n v="20.5"/>
    <n v="157.1"/>
  </r>
  <r>
    <x v="47"/>
    <x v="7"/>
    <n v="20.8"/>
    <n v="182.8"/>
  </r>
  <r>
    <x v="47"/>
    <x v="8"/>
    <n v="21.2"/>
    <n v="266.7"/>
  </r>
  <r>
    <x v="47"/>
    <x v="9"/>
    <n v="20.100000000000001"/>
    <n v="226.7"/>
  </r>
  <r>
    <x v="47"/>
    <x v="10"/>
    <n v="20.7"/>
    <n v="195.2"/>
  </r>
  <r>
    <x v="47"/>
    <x v="11"/>
    <n v="20.8"/>
    <n v="166.9"/>
  </r>
  <r>
    <x v="48"/>
    <x v="0"/>
    <n v="20.399999999999999"/>
    <n v="179.2"/>
  </r>
  <r>
    <x v="48"/>
    <x v="1"/>
    <n v="20.8"/>
    <n v="113.1"/>
  </r>
  <r>
    <x v="48"/>
    <x v="2"/>
    <n v="21.1"/>
    <n v="127.4"/>
  </r>
  <r>
    <x v="48"/>
    <x v="3"/>
    <n v="21"/>
    <n v="140.1"/>
  </r>
  <r>
    <x v="48"/>
    <x v="4"/>
    <n v="20.7"/>
    <n v="225.7"/>
  </r>
  <r>
    <x v="48"/>
    <x v="5"/>
    <n v="20"/>
    <n v="325.2"/>
  </r>
  <r>
    <x v="48"/>
    <x v="6"/>
    <n v="20"/>
    <n v="300.39999999999998"/>
  </r>
  <r>
    <x v="48"/>
    <x v="7"/>
    <n v="20.2"/>
    <n v="325.89999999999998"/>
  </r>
  <r>
    <x v="48"/>
    <x v="8"/>
    <n v="20.3"/>
    <n v="240.1"/>
  </r>
  <r>
    <x v="48"/>
    <x v="9"/>
    <n v="20"/>
    <n v="359.1"/>
  </r>
  <r>
    <x v="48"/>
    <x v="10"/>
    <n v="20.2"/>
    <n v="209.2"/>
  </r>
  <r>
    <x v="48"/>
    <x v="11"/>
    <n v="20"/>
    <n v="135.4"/>
  </r>
  <r>
    <x v="49"/>
    <x v="0"/>
    <n v="19.600000000000001"/>
    <n v="275.8"/>
  </r>
  <r>
    <x v="49"/>
    <x v="1"/>
    <n v="19.8"/>
    <n v="300.5"/>
  </r>
  <r>
    <x v="49"/>
    <x v="2"/>
    <n v="19.899999999999999"/>
    <n v="264.5"/>
  </r>
  <r>
    <x v="49"/>
    <x v="3"/>
    <n v="20.2"/>
    <n v="288.7"/>
  </r>
  <r>
    <x v="49"/>
    <x v="4"/>
    <n v="19.899999999999999"/>
    <n v="319.8"/>
  </r>
  <r>
    <x v="49"/>
    <x v="5"/>
    <n v="19.600000000000001"/>
    <n v="530.1"/>
  </r>
  <r>
    <x v="49"/>
    <x v="6"/>
    <n v="19.899999999999999"/>
    <n v="211.7"/>
  </r>
  <r>
    <x v="49"/>
    <x v="7"/>
    <n v="19.899999999999999"/>
    <n v="382.3"/>
  </r>
  <r>
    <x v="49"/>
    <x v="8"/>
    <n v="20.8"/>
    <n v="227.7"/>
  </r>
  <r>
    <x v="49"/>
    <x v="9"/>
    <n v="19.600000000000001"/>
    <n v="388.2"/>
  </r>
  <r>
    <x v="49"/>
    <x v="10"/>
    <n v="20"/>
    <n v="253.7"/>
  </r>
  <r>
    <x v="49"/>
    <x v="11"/>
    <n v="20.3"/>
    <n v="308.10000000000002"/>
  </r>
  <r>
    <x v="50"/>
    <x v="0"/>
    <n v="19.7"/>
    <n v="197.2"/>
  </r>
  <r>
    <x v="50"/>
    <x v="1"/>
    <n v="19.8"/>
    <n v="206.7"/>
  </r>
  <r>
    <x v="50"/>
    <x v="2"/>
    <n v="20.399999999999999"/>
    <n v="136.30000000000001"/>
  </r>
  <r>
    <x v="50"/>
    <x v="3"/>
    <n v="21.2"/>
    <n v="298.39999999999998"/>
  </r>
  <r>
    <x v="50"/>
    <x v="4"/>
    <n v="20.9"/>
    <n v="243.1"/>
  </r>
  <r>
    <x v="50"/>
    <x v="5"/>
    <n v="20.8"/>
    <n v="223.9"/>
  </r>
  <r>
    <x v="50"/>
    <x v="6"/>
    <n v="20.5"/>
    <n v="259.3"/>
  </r>
  <r>
    <x v="50"/>
    <x v="7"/>
    <n v="21.2"/>
    <n v="188.6"/>
  </r>
  <r>
    <x v="50"/>
    <x v="8"/>
    <n v="21"/>
    <n v="154.5"/>
  </r>
  <r>
    <x v="50"/>
    <x v="9"/>
    <n v="20.5"/>
    <n v="342.9"/>
  </r>
  <r>
    <x v="50"/>
    <x v="10"/>
    <n v="20.399999999999999"/>
    <n v="269.39999999999998"/>
  </r>
  <r>
    <x v="50"/>
    <x v="11"/>
    <n v="20.5"/>
    <n v="238.7"/>
  </r>
  <r>
    <x v="51"/>
    <x v="0"/>
    <n v="20.7"/>
    <n v="195.1"/>
  </r>
  <r>
    <x v="51"/>
    <x v="1"/>
    <n v="21"/>
    <n v="92.5"/>
  </r>
  <r>
    <x v="51"/>
    <x v="2"/>
    <n v="21.4"/>
    <n v="150.19999999999999"/>
  </r>
  <r>
    <x v="51"/>
    <x v="3"/>
    <n v="21.1"/>
    <n v="301.7"/>
  </r>
  <r>
    <x v="51"/>
    <x v="4"/>
    <n v="20.9"/>
    <n v="328.6"/>
  </r>
  <r>
    <x v="51"/>
    <x v="5"/>
    <n v="20.7"/>
    <n v="244.9"/>
  </r>
  <r>
    <x v="51"/>
    <x v="6"/>
    <n v="20.7"/>
    <n v="327.9"/>
  </r>
  <r>
    <x v="51"/>
    <x v="7"/>
    <n v="20.9"/>
    <n v="189.9"/>
  </r>
  <r>
    <x v="51"/>
    <x v="8"/>
    <n v="20.8"/>
    <n v="214.7"/>
  </r>
  <r>
    <x v="51"/>
    <x v="9"/>
    <n v="20.3"/>
    <n v="178.5"/>
  </r>
  <r>
    <x v="51"/>
    <x v="10"/>
    <n v="20.100000000000001"/>
    <n v="429.3"/>
  </r>
  <r>
    <x v="51"/>
    <x v="11"/>
    <n v="20.3"/>
    <n v="257.7"/>
  </r>
  <r>
    <x v="52"/>
    <x v="0"/>
    <n v="20.399999999999999"/>
    <n v="174.9"/>
  </r>
  <r>
    <x v="52"/>
    <x v="1"/>
    <n v="20.7"/>
    <n v="110.4"/>
  </r>
  <r>
    <x v="52"/>
    <x v="2"/>
    <n v="20.5"/>
    <n v="167.1"/>
  </r>
  <r>
    <x v="52"/>
    <x v="3"/>
    <n v="21.4"/>
    <n v="195.2"/>
  </r>
  <r>
    <x v="52"/>
    <x v="4"/>
    <n v="20.5"/>
    <n v="311.2"/>
  </r>
  <r>
    <x v="52"/>
    <x v="5"/>
    <n v="21"/>
    <n v="262.8"/>
  </r>
  <r>
    <x v="52"/>
    <x v="6"/>
    <n v="21"/>
    <n v="134.9"/>
  </r>
  <r>
    <x v="52"/>
    <x v="7"/>
    <n v="21.3"/>
    <n v="61.8"/>
  </r>
  <r>
    <x v="52"/>
    <x v="8"/>
    <n v="20.399999999999999"/>
    <n v="375.2"/>
  </r>
  <r>
    <x v="52"/>
    <x v="9"/>
    <n v="19.8"/>
    <n v="334.7"/>
  </r>
  <r>
    <x v="52"/>
    <x v="10"/>
    <n v="20.399999999999999"/>
    <n v="370.5"/>
  </r>
  <r>
    <x v="52"/>
    <x v="11"/>
    <n v="20.3"/>
    <n v="223.5"/>
  </r>
  <r>
    <x v="53"/>
    <x v="0"/>
    <n v="20.3"/>
    <n v="118.8"/>
  </r>
  <r>
    <x v="53"/>
    <x v="1"/>
    <n v="20.5"/>
    <n v="127.2"/>
  </r>
  <r>
    <x v="53"/>
    <x v="2"/>
    <n v="21.1"/>
    <n v="133.9"/>
  </r>
  <r>
    <x v="53"/>
    <x v="3"/>
    <n v="20.2"/>
    <n v="214.9"/>
  </r>
  <r>
    <x v="53"/>
    <x v="4"/>
    <n v="20.2"/>
    <n v="253.4"/>
  </r>
  <r>
    <x v="53"/>
    <x v="5"/>
    <n v="19.7"/>
    <n v="324.10000000000002"/>
  </r>
  <r>
    <x v="53"/>
    <x v="6"/>
    <n v="19.7"/>
    <n v="316.2"/>
  </r>
  <r>
    <x v="53"/>
    <x v="7"/>
    <n v="19.5"/>
    <n v="197.3"/>
  </r>
  <r>
    <x v="53"/>
    <x v="8"/>
    <n v="20.2"/>
    <n v="166.4"/>
  </r>
  <r>
    <x v="53"/>
    <x v="9"/>
    <n v="19"/>
    <n v="356.6"/>
  </r>
  <r>
    <x v="53"/>
    <x v="10"/>
    <n v="19.600000000000001"/>
    <n v="283.2"/>
  </r>
  <r>
    <x v="53"/>
    <x v="11"/>
    <n v="19.8"/>
    <n v="285.10000000000002"/>
  </r>
  <r>
    <x v="54"/>
    <x v="0"/>
    <n v="20.2"/>
    <n v="155.19999999999999"/>
  </r>
  <r>
    <x v="54"/>
    <x v="1"/>
    <n v="20.7"/>
    <n v="163.19999999999999"/>
  </r>
  <r>
    <x v="54"/>
    <x v="2"/>
    <n v="20.3"/>
    <n v="223.2"/>
  </r>
  <r>
    <x v="54"/>
    <x v="3"/>
    <n v="20.100000000000001"/>
    <n v="404.9"/>
  </r>
  <r>
    <x v="54"/>
    <x v="4"/>
    <n v="20.5"/>
    <n v="216.2"/>
  </r>
  <r>
    <x v="54"/>
    <x v="5"/>
    <n v="20"/>
    <n v="356"/>
  </r>
  <r>
    <x v="54"/>
    <x v="6"/>
    <n v="20.100000000000001"/>
    <n v="418.4"/>
  </r>
  <r>
    <x v="54"/>
    <x v="7"/>
    <n v="20.3"/>
    <n v="209.6"/>
  </r>
  <r>
    <x v="54"/>
    <x v="8"/>
    <n v="20"/>
    <n v="292.10000000000002"/>
  </r>
  <r>
    <x v="54"/>
    <x v="9"/>
    <n v="19.100000000000001"/>
    <n v="384.9"/>
  </r>
  <r>
    <x v="54"/>
    <x v="10"/>
    <n v="19.899999999999999"/>
    <n v="286.5"/>
  </r>
  <r>
    <x v="54"/>
    <x v="11"/>
    <n v="19.899999999999999"/>
    <n v="398.9"/>
  </r>
  <r>
    <x v="55"/>
    <x v="0"/>
    <n v="19.3"/>
    <n v="286"/>
  </r>
  <r>
    <x v="55"/>
    <x v="1"/>
    <n v="20.2"/>
    <n v="277.39999999999998"/>
  </r>
  <r>
    <x v="55"/>
    <x v="2"/>
    <n v="20.8"/>
    <n v="187.1"/>
  </r>
  <r>
    <x v="55"/>
    <x v="3"/>
    <n v="21.1"/>
    <n v="213.6"/>
  </r>
  <r>
    <x v="55"/>
    <x v="4"/>
    <n v="20.3"/>
    <n v="306.5"/>
  </r>
  <r>
    <x v="55"/>
    <x v="5"/>
    <n v="20.2"/>
    <n v="305.7"/>
  </r>
  <r>
    <x v="55"/>
    <x v="6"/>
    <n v="20.5"/>
    <n v="185.8"/>
  </r>
  <r>
    <x v="55"/>
    <x v="7"/>
    <n v="20.5"/>
    <n v="238.3"/>
  </r>
  <r>
    <x v="55"/>
    <x v="8"/>
    <n v="20.2"/>
    <n v="266.8"/>
  </r>
  <r>
    <x v="55"/>
    <x v="9"/>
    <n v="19.7"/>
    <n v="432.9"/>
  </r>
  <r>
    <x v="55"/>
    <x v="10"/>
    <n v="20"/>
    <n v="202.8"/>
  </r>
  <r>
    <x v="55"/>
    <x v="11"/>
    <n v="19.899999999999999"/>
    <n v="330.2"/>
  </r>
  <r>
    <x v="56"/>
    <x v="0"/>
    <n v="20.3"/>
    <n v="80.5"/>
  </r>
  <r>
    <x v="56"/>
    <x v="1"/>
    <n v="20.9"/>
    <n v="127.8"/>
  </r>
  <r>
    <x v="56"/>
    <x v="2"/>
    <n v="20.9"/>
    <n v="180.7"/>
  </r>
  <r>
    <x v="56"/>
    <x v="3"/>
    <n v="20.9"/>
    <n v="293.7"/>
  </r>
  <r>
    <x v="56"/>
    <x v="4"/>
    <n v="20.6"/>
    <n v="442.3"/>
  </r>
  <r>
    <x v="56"/>
    <x v="5"/>
    <n v="21"/>
    <n v="105.3"/>
  </r>
  <r>
    <x v="56"/>
    <x v="6"/>
    <n v="21.2"/>
    <n v="156.19999999999999"/>
  </r>
  <r>
    <x v="56"/>
    <x v="7"/>
    <n v="21.3"/>
    <n v="134.4"/>
  </r>
  <r>
    <x v="56"/>
    <x v="8"/>
    <n v="21.2"/>
    <n v="202.9"/>
  </r>
  <r>
    <x v="56"/>
    <x v="9"/>
    <n v="20.3"/>
    <n v="428.4"/>
  </r>
  <r>
    <x v="56"/>
    <x v="10"/>
    <n v="20.9"/>
    <n v="219.6"/>
  </r>
  <r>
    <x v="56"/>
    <x v="11"/>
    <n v="21.1"/>
    <n v="132.80000000000001"/>
  </r>
  <r>
    <x v="57"/>
    <x v="0"/>
    <n v="21.6"/>
    <n v="106.3"/>
  </r>
  <r>
    <x v="57"/>
    <x v="1"/>
    <n v="22"/>
    <n v="78.900000000000006"/>
  </r>
  <r>
    <x v="57"/>
    <x v="2"/>
    <n v="22.6"/>
    <n v="102.7"/>
  </r>
  <r>
    <x v="57"/>
    <x v="3"/>
    <n v="22"/>
    <n v="233.5"/>
  </r>
  <r>
    <x v="57"/>
    <x v="4"/>
    <n v="21.3"/>
    <n v="291.39999999999998"/>
  </r>
  <r>
    <x v="57"/>
    <x v="5"/>
    <n v="21.4"/>
    <n v="122.2"/>
  </r>
  <r>
    <x v="57"/>
    <x v="6"/>
    <n v="21.2"/>
    <n v="92.5"/>
  </r>
  <r>
    <x v="57"/>
    <x v="7"/>
    <n v="20.9"/>
    <n v="201.5"/>
  </r>
  <r>
    <x v="57"/>
    <x v="8"/>
    <n v="21.3"/>
    <n v="89.5"/>
  </r>
  <r>
    <x v="57"/>
    <x v="9"/>
    <n v="20.6"/>
    <n v="226.2"/>
  </r>
  <r>
    <x v="57"/>
    <x v="10"/>
    <n v="20.5"/>
    <n v="256.89999999999998"/>
  </r>
  <r>
    <x v="57"/>
    <x v="11"/>
    <n v="20.6"/>
    <n v="231.1"/>
  </r>
  <r>
    <x v="58"/>
    <x v="0"/>
    <n v="21.1"/>
    <n v="93.8"/>
  </r>
  <r>
    <x v="58"/>
    <x v="1"/>
    <n v="21.2"/>
    <n v="37.1"/>
  </r>
  <r>
    <x v="58"/>
    <x v="2"/>
    <n v="21.7"/>
    <n v="98.3"/>
  </r>
  <r>
    <x v="58"/>
    <x v="3"/>
    <n v="21.4"/>
    <n v="143.9"/>
  </r>
  <r>
    <x v="58"/>
    <x v="4"/>
    <n v="20.7"/>
    <n v="772"/>
  </r>
  <r>
    <x v="58"/>
    <x v="5"/>
    <n v="20.399999999999999"/>
    <n v="280.89999999999998"/>
  </r>
  <r>
    <x v="58"/>
    <x v="6"/>
    <n v="20.9"/>
    <n v="267.8"/>
  </r>
  <r>
    <x v="58"/>
    <x v="7"/>
    <n v="20.5"/>
    <n v="274.39999999999998"/>
  </r>
  <r>
    <x v="58"/>
    <x v="8"/>
    <n v="20.9"/>
    <n v="219.1"/>
  </r>
  <r>
    <x v="58"/>
    <x v="9"/>
    <n v="20"/>
    <n v="271.10000000000002"/>
  </r>
  <r>
    <x v="58"/>
    <x v="10"/>
    <n v="20.2"/>
    <n v="230.9"/>
  </r>
  <r>
    <x v="58"/>
    <x v="11"/>
    <n v="20.9"/>
    <n v="209.9"/>
  </r>
  <r>
    <x v="59"/>
    <x v="0"/>
    <n v="20.7"/>
    <n v="256.5"/>
  </r>
  <r>
    <x v="59"/>
    <x v="1"/>
    <n v="21.3"/>
    <n v="161.5"/>
  </r>
  <r>
    <x v="59"/>
    <x v="2"/>
    <n v="21"/>
    <n v="142.1"/>
  </r>
  <r>
    <x v="59"/>
    <x v="3"/>
    <n v="21"/>
    <n v="231.4"/>
  </r>
  <r>
    <x v="59"/>
    <x v="4"/>
    <n v="20.9"/>
    <n v="238.3"/>
  </r>
  <r>
    <x v="59"/>
    <x v="5"/>
    <n v="20.8"/>
    <n v="213"/>
  </r>
  <r>
    <x v="59"/>
    <x v="6"/>
    <n v="20.7"/>
    <n v="239.1"/>
  </r>
  <r>
    <x v="59"/>
    <x v="7"/>
    <n v="20.5"/>
    <n v="370.7"/>
  </r>
  <r>
    <x v="59"/>
    <x v="8"/>
    <n v="20.6"/>
    <n v="227.7"/>
  </r>
  <r>
    <x v="59"/>
    <x v="9"/>
    <n v="20.2"/>
    <n v="324.7"/>
  </r>
  <r>
    <x v="59"/>
    <x v="10"/>
    <n v="20.399999999999999"/>
    <n v="226.2"/>
  </r>
  <r>
    <x v="59"/>
    <x v="11"/>
    <n v="20.100000000000001"/>
    <n v="304.7"/>
  </r>
  <r>
    <x v="60"/>
    <x v="0"/>
    <n v="20.6"/>
    <n v="160.80000000000001"/>
  </r>
  <r>
    <x v="60"/>
    <x v="1"/>
    <n v="20.9"/>
    <n v="83.8"/>
  </r>
  <r>
    <x v="60"/>
    <x v="2"/>
    <n v="21.3"/>
    <n v="192.6"/>
  </r>
  <r>
    <x v="60"/>
    <x v="3"/>
    <n v="21.1"/>
    <n v="259.5"/>
  </r>
  <r>
    <x v="60"/>
    <x v="4"/>
    <n v="21.3"/>
    <n v="137.6"/>
  </r>
  <r>
    <x v="60"/>
    <x v="5"/>
    <n v="20.6"/>
    <n v="246.4"/>
  </r>
  <r>
    <x v="60"/>
    <x v="6"/>
    <n v="20.5"/>
    <n v="454.2"/>
  </r>
  <r>
    <x v="60"/>
    <x v="7"/>
    <n v="20.8"/>
    <n v="73.599999999999994"/>
  </r>
  <r>
    <x v="60"/>
    <x v="8"/>
    <n v="20.399999999999999"/>
    <n v="189.4"/>
  </r>
  <r>
    <x v="60"/>
    <x v="9"/>
    <n v="20.100000000000001"/>
    <n v="272"/>
  </r>
  <r>
    <x v="60"/>
    <x v="10"/>
    <n v="19.600000000000001"/>
    <n v="393.9"/>
  </r>
  <r>
    <x v="60"/>
    <x v="11"/>
    <n v="20.5"/>
    <n v="189.1"/>
  </r>
  <r>
    <x v="61"/>
    <x v="0"/>
    <n v="20.399999999999999"/>
    <n v="106"/>
  </r>
  <r>
    <x v="61"/>
    <x v="1"/>
    <n v="20.8"/>
    <n v="121"/>
  </r>
  <r>
    <x v="61"/>
    <x v="2"/>
    <n v="20.6"/>
    <n v="200.8"/>
  </r>
  <r>
    <x v="61"/>
    <x v="3"/>
    <n v="20.6"/>
    <n v="194"/>
  </r>
  <r>
    <x v="61"/>
    <x v="4"/>
    <n v="20.2"/>
    <n v="305.3"/>
  </r>
  <r>
    <x v="61"/>
    <x v="5"/>
    <n v="19.899999999999999"/>
    <n v="336.5"/>
  </r>
  <r>
    <x v="61"/>
    <x v="6"/>
    <n v="21.1"/>
    <n v="156.19999999999999"/>
  </r>
  <r>
    <x v="61"/>
    <x v="7"/>
    <n v="20.399999999999999"/>
    <n v="228.7"/>
  </r>
  <r>
    <x v="61"/>
    <x v="8"/>
    <n v="20.7"/>
    <n v="269.60000000000002"/>
  </r>
  <r>
    <x v="61"/>
    <x v="9"/>
    <n v="20.100000000000001"/>
    <n v="269"/>
  </r>
  <r>
    <x v="61"/>
    <x v="10"/>
    <n v="20.2"/>
    <n v="257.60000000000002"/>
  </r>
  <r>
    <x v="61"/>
    <x v="11"/>
    <n v="20.7"/>
    <n v="286.10000000000002"/>
  </r>
  <r>
    <x v="62"/>
    <x v="0"/>
    <n v="20.6"/>
    <n v="141.6"/>
  </r>
  <r>
    <x v="62"/>
    <x v="1"/>
    <n v="20.399999999999999"/>
    <n v="221.8"/>
  </r>
  <r>
    <x v="62"/>
    <x v="2"/>
    <n v="21"/>
    <n v="183.4"/>
  </r>
  <r>
    <x v="62"/>
    <x v="3"/>
    <n v="20.7"/>
    <n v="276.10000000000002"/>
  </r>
  <r>
    <x v="62"/>
    <x v="4"/>
    <n v="20.5"/>
    <n v="270.10000000000002"/>
  </r>
  <r>
    <x v="62"/>
    <x v="5"/>
    <n v="21"/>
    <n v="205.5"/>
  </r>
  <r>
    <x v="62"/>
    <x v="6"/>
    <n v="20.9"/>
    <n v="325.8"/>
  </r>
  <r>
    <x v="62"/>
    <x v="7"/>
    <n v="21.1"/>
    <n v="225.5"/>
  </r>
  <r>
    <x v="62"/>
    <x v="8"/>
    <n v="21"/>
    <n v="185.7"/>
  </r>
  <r>
    <x v="62"/>
    <x v="9"/>
    <n v="20.6"/>
    <n v="258.2"/>
  </r>
  <r>
    <x v="62"/>
    <x v="10"/>
    <n v="20.100000000000001"/>
    <n v="308"/>
  </r>
  <r>
    <x v="62"/>
    <x v="11"/>
    <n v="21.1"/>
    <n v="171.9"/>
  </r>
  <r>
    <x v="63"/>
    <x v="0"/>
    <n v="21.1"/>
    <n v="86"/>
  </r>
  <r>
    <x v="63"/>
    <x v="1"/>
    <n v="21.7"/>
    <n v="128.80000000000001"/>
  </r>
  <r>
    <x v="63"/>
    <x v="2"/>
    <n v="21.5"/>
    <n v="83.7"/>
  </r>
  <r>
    <x v="63"/>
    <x v="3"/>
    <n v="20.7"/>
    <n v="276"/>
  </r>
  <r>
    <x v="63"/>
    <x v="4"/>
    <n v="20.7"/>
    <n v="243.1"/>
  </r>
  <r>
    <x v="63"/>
    <x v="5"/>
    <n v="19.600000000000001"/>
    <n v="371.2"/>
  </r>
  <r>
    <x v="63"/>
    <x v="6"/>
    <n v="20.100000000000001"/>
    <n v="488.9"/>
  </r>
  <r>
    <x v="63"/>
    <x v="7"/>
    <n v="20"/>
    <n v="283.10000000000002"/>
  </r>
  <r>
    <x v="63"/>
    <x v="8"/>
    <n v="20.100000000000001"/>
    <n v="239.8"/>
  </r>
  <r>
    <x v="63"/>
    <x v="9"/>
    <n v="19.5"/>
    <n v="315.8"/>
  </r>
  <r>
    <x v="63"/>
    <x v="10"/>
    <n v="19.899999999999999"/>
    <n v="305.10000000000002"/>
  </r>
  <r>
    <x v="63"/>
    <x v="11"/>
    <n v="19.3"/>
    <n v="195.3"/>
  </r>
  <r>
    <x v="64"/>
    <x v="0"/>
    <n v="19.7"/>
    <n v="133.6"/>
  </r>
  <r>
    <x v="64"/>
    <x v="1"/>
    <n v="20.6"/>
    <n v="94.2"/>
  </r>
  <r>
    <x v="64"/>
    <x v="2"/>
    <n v="21"/>
    <n v="123.9"/>
  </r>
  <r>
    <x v="64"/>
    <x v="3"/>
    <n v="20.100000000000001"/>
    <n v="296"/>
  </r>
  <r>
    <x v="64"/>
    <x v="4"/>
    <n v="20.2"/>
    <n v="253"/>
  </r>
  <r>
    <x v="64"/>
    <x v="5"/>
    <n v="20.8"/>
    <n v="144.4"/>
  </r>
  <r>
    <x v="64"/>
    <x v="6"/>
    <n v="21"/>
    <n v="103"/>
  </r>
  <r>
    <x v="64"/>
    <x v="7"/>
    <n v="20.6"/>
    <n v="239.3"/>
  </r>
  <r>
    <x v="64"/>
    <x v="8"/>
    <n v="20.5"/>
    <n v="270"/>
  </r>
  <r>
    <x v="64"/>
    <x v="9"/>
    <n v="20.100000000000001"/>
    <n v="288.2"/>
  </r>
  <r>
    <x v="64"/>
    <x v="10"/>
    <n v="20.100000000000001"/>
    <n v="376"/>
  </r>
  <r>
    <x v="64"/>
    <x v="11"/>
    <n v="20.5"/>
    <n v="184.9"/>
  </r>
  <r>
    <x v="65"/>
    <x v="0"/>
    <n v="21.5"/>
    <n v="118.5"/>
  </r>
  <r>
    <x v="65"/>
    <x v="1"/>
    <n v="21.4"/>
    <n v="116.5"/>
  </r>
  <r>
    <x v="65"/>
    <x v="2"/>
    <n v="21.1"/>
    <n v="151.69999999999999"/>
  </r>
  <r>
    <x v="65"/>
    <x v="3"/>
    <n v="21.1"/>
    <n v="214.1"/>
  </r>
  <r>
    <x v="65"/>
    <x v="4"/>
    <n v="20.6"/>
    <n v="256.7"/>
  </r>
  <r>
    <x v="65"/>
    <x v="5"/>
    <n v="20.3"/>
    <n v="362.5"/>
  </r>
  <r>
    <x v="65"/>
    <x v="6"/>
    <n v="20.8"/>
    <n v="173.8"/>
  </r>
  <r>
    <x v="65"/>
    <x v="7"/>
    <n v="20.5"/>
    <n v="325.2"/>
  </r>
  <r>
    <x v="65"/>
    <x v="8"/>
    <n v="20.399999999999999"/>
    <n v="242.2"/>
  </r>
  <r>
    <x v="65"/>
    <x v="9"/>
    <n v="19.7"/>
    <n v="262.3"/>
  </r>
  <r>
    <x v="65"/>
    <x v="10"/>
    <n v="19.7"/>
    <n v="394.4"/>
  </r>
  <r>
    <x v="65"/>
    <x v="11"/>
    <n v="19.899999999999999"/>
    <n v="286"/>
  </r>
  <r>
    <x v="66"/>
    <x v="0"/>
    <n v="20.100000000000001"/>
    <n v="116.9"/>
  </r>
  <r>
    <x v="66"/>
    <x v="1"/>
    <n v="20.3"/>
    <n v="124.3"/>
  </r>
  <r>
    <x v="66"/>
    <x v="2"/>
    <n v="20.2"/>
    <n v="192.9"/>
  </r>
  <r>
    <x v="66"/>
    <x v="3"/>
    <n v="20.2"/>
    <n v="251.5"/>
  </r>
  <r>
    <x v="66"/>
    <x v="4"/>
    <n v="20.2"/>
    <n v="712.4"/>
  </r>
  <r>
    <x v="66"/>
    <x v="5"/>
    <n v="20"/>
    <n v="308.5"/>
  </r>
  <r>
    <x v="66"/>
    <x v="6"/>
    <n v="20.100000000000001"/>
    <n v="166.8"/>
  </r>
  <r>
    <x v="66"/>
    <x v="7"/>
    <n v="20.399999999999999"/>
    <n v="75.7"/>
  </r>
  <r>
    <x v="66"/>
    <x v="8"/>
    <n v="20"/>
    <n v="236.2"/>
  </r>
  <r>
    <x v="66"/>
    <x v="9"/>
    <n v="20"/>
    <n v="260.3"/>
  </r>
  <r>
    <x v="66"/>
    <x v="10"/>
    <n v="19.899999999999999"/>
    <n v="294.60000000000002"/>
  </r>
  <r>
    <x v="66"/>
    <x v="11"/>
    <n v="20.2"/>
    <n v="180"/>
  </r>
  <r>
    <x v="67"/>
    <x v="0"/>
    <n v="19.899999999999999"/>
    <n v="168.9"/>
  </r>
  <r>
    <x v="67"/>
    <x v="1"/>
    <n v="20.3"/>
    <n v="201.9"/>
  </r>
  <r>
    <x v="67"/>
    <x v="2"/>
    <n v="20.399999999999999"/>
    <n v="160.30000000000001"/>
  </r>
  <r>
    <x v="67"/>
    <x v="3"/>
    <n v="20.2"/>
    <n v="271.89999999999998"/>
  </r>
  <r>
    <x v="67"/>
    <x v="4"/>
    <n v="20.100000000000001"/>
    <n v="189.1"/>
  </r>
  <r>
    <x v="67"/>
    <x v="5"/>
    <n v="19.8"/>
    <n v="344.1"/>
  </r>
  <r>
    <x v="67"/>
    <x v="6"/>
    <n v="20.7"/>
    <n v="208.1"/>
  </r>
  <r>
    <x v="67"/>
    <x v="7"/>
    <n v="20.5"/>
    <n v="262"/>
  </r>
  <r>
    <x v="67"/>
    <x v="8"/>
    <n v="20.2"/>
    <n v="256"/>
  </r>
  <r>
    <x v="67"/>
    <x v="9"/>
    <n v="19.600000000000001"/>
    <n v="344.5"/>
  </r>
  <r>
    <x v="67"/>
    <x v="10"/>
    <n v="20.2"/>
    <n v="341.3"/>
  </r>
  <r>
    <x v="67"/>
    <x v="11"/>
    <n v="20.100000000000001"/>
    <n v="181.7"/>
  </r>
  <r>
    <x v="68"/>
    <x v="0"/>
    <n v="20.3"/>
    <n v="170.7"/>
  </r>
  <r>
    <x v="68"/>
    <x v="1"/>
    <n v="21"/>
    <n v="90.9"/>
  </r>
  <r>
    <x v="68"/>
    <x v="2"/>
    <n v="21.8"/>
    <n v="72"/>
  </r>
  <r>
    <x v="68"/>
    <x v="3"/>
    <n v="21.1"/>
    <n v="314.3"/>
  </r>
  <r>
    <x v="68"/>
    <x v="4"/>
    <n v="21.4"/>
    <n v="268.8"/>
  </r>
  <r>
    <x v="68"/>
    <x v="5"/>
    <n v="21.2"/>
    <n v="224.7"/>
  </r>
  <r>
    <x v="68"/>
    <x v="6"/>
    <n v="21.3"/>
    <n v="95.2"/>
  </r>
  <r>
    <x v="68"/>
    <x v="7"/>
    <n v="20.5"/>
    <n v="257"/>
  </r>
  <r>
    <x v="68"/>
    <x v="8"/>
    <n v="20.6"/>
    <n v="313.3"/>
  </r>
  <r>
    <x v="68"/>
    <x v="9"/>
    <n v="19.600000000000001"/>
    <n v="400"/>
  </r>
  <r>
    <x v="68"/>
    <x v="10"/>
    <n v="20.100000000000001"/>
    <n v="215.9"/>
  </r>
  <r>
    <x v="68"/>
    <x v="11"/>
    <n v="20.5"/>
    <n v="169.6"/>
  </r>
  <r>
    <x v="69"/>
    <x v="0"/>
    <n v="20.7"/>
    <n v="188.5"/>
  </r>
  <r>
    <x v="69"/>
    <x v="1"/>
    <n v="20.9"/>
    <n v="157.4"/>
  </r>
  <r>
    <x v="69"/>
    <x v="2"/>
    <n v="21.2"/>
    <n v="128.5"/>
  </r>
  <r>
    <x v="69"/>
    <x v="3"/>
    <n v="21.1"/>
    <n v="513.4"/>
  </r>
  <r>
    <x v="69"/>
    <x v="4"/>
    <n v="20.399999999999999"/>
    <n v="311"/>
  </r>
  <r>
    <x v="69"/>
    <x v="5"/>
    <n v="20.7"/>
    <n v="257.60000000000002"/>
  </r>
  <r>
    <x v="69"/>
    <x v="6"/>
    <n v="20.5"/>
    <n v="196.1"/>
  </r>
  <r>
    <x v="69"/>
    <x v="7"/>
    <n v="20.3"/>
    <n v="226.2"/>
  </r>
  <r>
    <x v="69"/>
    <x v="8"/>
    <n v="20"/>
    <n v="297.89999999999998"/>
  </r>
  <r>
    <x v="69"/>
    <x v="9"/>
    <n v="19.7"/>
    <n v="370.2"/>
  </r>
  <r>
    <x v="69"/>
    <x v="10"/>
    <n v="19.5"/>
    <n v="363.6"/>
  </r>
  <r>
    <x v="69"/>
    <x v="11"/>
    <n v="20.2"/>
    <n v="206.5"/>
  </r>
  <r>
    <x v="70"/>
    <x v="0"/>
    <n v="19.8"/>
    <n v="377.9"/>
  </r>
  <r>
    <x v="70"/>
    <x v="1"/>
    <n v="19.8"/>
    <n v="253.3"/>
  </r>
  <r>
    <x v="70"/>
    <x v="2"/>
    <n v="20"/>
    <n v="313.39999999999998"/>
  </r>
  <r>
    <x v="70"/>
    <x v="3"/>
    <n v="20.3"/>
    <n v="237.8"/>
  </r>
  <r>
    <x v="70"/>
    <x v="4"/>
    <n v="19.8"/>
    <n v="376.6"/>
  </r>
  <r>
    <x v="70"/>
    <x v="5"/>
    <n v="20.100000000000001"/>
    <n v="308.89999999999998"/>
  </r>
  <r>
    <x v="70"/>
    <x v="6"/>
    <n v="20.399999999999999"/>
    <n v="248.7"/>
  </r>
  <r>
    <x v="70"/>
    <x v="7"/>
    <n v="19.7"/>
    <n v="367.7"/>
  </r>
  <r>
    <x v="70"/>
    <x v="8"/>
    <n v="19.5"/>
    <n v="290"/>
  </r>
  <r>
    <x v="70"/>
    <x v="9"/>
    <n v="19.3"/>
    <n v="228.1"/>
  </r>
  <r>
    <x v="70"/>
    <x v="10"/>
    <n v="19.600000000000001"/>
    <n v="273.2"/>
  </r>
  <r>
    <x v="70"/>
    <x v="11"/>
    <n v="19.600000000000001"/>
    <n v="187.6"/>
  </r>
  <r>
    <x v="71"/>
    <x v="0"/>
    <n v="20"/>
    <n v="261"/>
  </r>
  <r>
    <x v="71"/>
    <x v="1"/>
    <n v="20.399999999999999"/>
    <n v="120.1"/>
  </r>
  <r>
    <x v="71"/>
    <x v="2"/>
    <n v="20.7"/>
    <n v="136.80000000000001"/>
  </r>
  <r>
    <x v="71"/>
    <x v="3"/>
    <n v="20.5"/>
    <n v="220.3"/>
  </r>
  <r>
    <x v="71"/>
    <x v="4"/>
    <n v="20.6"/>
    <n v="267.10000000000002"/>
  </r>
  <r>
    <x v="71"/>
    <x v="5"/>
    <n v="20.9"/>
    <n v="277.10000000000002"/>
  </r>
  <r>
    <x v="71"/>
    <x v="6"/>
    <n v="21.4"/>
    <n v="95.1"/>
  </r>
  <r>
    <x v="71"/>
    <x v="7"/>
    <n v="20.5"/>
    <n v="269.3"/>
  </r>
  <r>
    <x v="71"/>
    <x v="8"/>
    <n v="20.9"/>
    <n v="194.2"/>
  </r>
  <r>
    <x v="71"/>
    <x v="9"/>
    <n v="20.2"/>
    <n v="197.2"/>
  </r>
  <r>
    <x v="71"/>
    <x v="10"/>
    <n v="20.399999999999999"/>
    <n v="343.4"/>
  </r>
  <r>
    <x v="71"/>
    <x v="11"/>
    <n v="20.5"/>
    <n v="204.4"/>
  </r>
  <r>
    <x v="72"/>
    <x v="0"/>
    <n v="21.6"/>
    <n v="81.3"/>
  </r>
  <r>
    <x v="72"/>
    <x v="1"/>
    <n v="21.4"/>
    <n v="150"/>
  </r>
  <r>
    <x v="72"/>
    <x v="2"/>
    <n v="21.8"/>
    <n v="75.5"/>
  </r>
  <r>
    <x v="72"/>
    <x v="3"/>
    <n v="21.2"/>
    <n v="136.1"/>
  </r>
  <r>
    <x v="72"/>
    <x v="4"/>
    <n v="20.7"/>
    <n v="209.4"/>
  </r>
  <r>
    <x v="72"/>
    <x v="5"/>
    <n v="20.2"/>
    <n v="239.2"/>
  </r>
  <r>
    <x v="72"/>
    <x v="6"/>
    <n v="20.6"/>
    <n v="281.5"/>
  </r>
  <r>
    <x v="72"/>
    <x v="7"/>
    <n v="20"/>
    <n v="389.5"/>
  </r>
  <r>
    <x v="72"/>
    <x v="8"/>
    <n v="19.5"/>
    <n v="342.8"/>
  </r>
  <r>
    <x v="72"/>
    <x v="9"/>
    <n v="19.5"/>
    <n v="680.3"/>
  </r>
  <r>
    <x v="72"/>
    <x v="10"/>
    <n v="19.5"/>
    <n v="389.7"/>
  </r>
  <r>
    <x v="72"/>
    <x v="11"/>
    <n v="19.100000000000001"/>
    <n v="438.8"/>
  </r>
  <r>
    <x v="73"/>
    <x v="0"/>
    <n v="19.399999999999999"/>
    <n v="328.7"/>
  </r>
  <r>
    <x v="73"/>
    <x v="1"/>
    <n v="19.899999999999999"/>
    <n v="288.39999999999998"/>
  </r>
  <r>
    <x v="73"/>
    <x v="2"/>
    <n v="19.7"/>
    <n v="287.60000000000002"/>
  </r>
  <r>
    <x v="73"/>
    <x v="3"/>
    <n v="20"/>
    <n v="493.8"/>
  </r>
  <r>
    <x v="73"/>
    <x v="4"/>
    <n v="19.8"/>
    <n v="243.2"/>
  </r>
  <r>
    <x v="73"/>
    <x v="5"/>
    <n v="20.3"/>
    <n v="289.10000000000002"/>
  </r>
  <r>
    <x v="73"/>
    <x v="6"/>
    <n v="20.3"/>
    <n v="263.10000000000002"/>
  </r>
  <r>
    <x v="73"/>
    <x v="7"/>
    <n v="20.399999999999999"/>
    <n v="288"/>
  </r>
  <r>
    <x v="73"/>
    <x v="8"/>
    <n v="19.399999999999999"/>
    <n v="293.7"/>
  </r>
  <r>
    <x v="73"/>
    <x v="9"/>
    <n v="19.3"/>
    <n v="332.1"/>
  </r>
  <r>
    <x v="73"/>
    <x v="10"/>
    <n v="19.7"/>
    <n v="360.7"/>
  </r>
  <r>
    <x v="73"/>
    <x v="11"/>
    <n v="19.7"/>
    <n v="127"/>
  </r>
  <r>
    <x v="74"/>
    <x v="0"/>
    <n v="19.899999999999999"/>
    <n v="102.4"/>
  </r>
  <r>
    <x v="74"/>
    <x v="1"/>
    <n v="20.100000000000001"/>
    <n v="271.60000000000002"/>
  </r>
  <r>
    <x v="74"/>
    <x v="2"/>
    <n v="20.5"/>
    <n v="194.3"/>
  </r>
  <r>
    <x v="74"/>
    <x v="3"/>
    <n v="20.3"/>
    <n v="431"/>
  </r>
  <r>
    <x v="74"/>
    <x v="4"/>
    <n v="20"/>
    <n v="395"/>
  </r>
  <r>
    <x v="74"/>
    <x v="5"/>
    <n v="20.3"/>
    <n v="239.4"/>
  </r>
  <r>
    <x v="74"/>
    <x v="6"/>
    <n v="19.600000000000001"/>
    <n v="679.1"/>
  </r>
  <r>
    <x v="74"/>
    <x v="7"/>
    <n v="20.399999999999999"/>
    <n v="280.3"/>
  </r>
  <r>
    <x v="74"/>
    <x v="8"/>
    <n v="19.600000000000001"/>
    <n v="191.6"/>
  </r>
  <r>
    <x v="74"/>
    <x v="9"/>
    <n v="19"/>
    <n v="764.9"/>
  </r>
  <r>
    <x v="74"/>
    <x v="10"/>
    <n v="19.2"/>
    <n v="284"/>
  </r>
  <r>
    <x v="74"/>
    <x v="11"/>
    <n v="18.7"/>
    <n v="353.7"/>
  </r>
  <r>
    <x v="75"/>
    <x v="0"/>
    <n v="19.600000000000001"/>
    <n v="120.4"/>
  </r>
  <r>
    <x v="75"/>
    <x v="1"/>
    <n v="19.5"/>
    <n v="136.4"/>
  </r>
  <r>
    <x v="75"/>
    <x v="2"/>
    <n v="19.899999999999999"/>
    <n v="195.8"/>
  </r>
  <r>
    <x v="75"/>
    <x v="3"/>
    <n v="20.2"/>
    <n v="217.3"/>
  </r>
  <r>
    <x v="75"/>
    <x v="4"/>
    <n v="20.100000000000001"/>
    <n v="227.2"/>
  </r>
  <r>
    <x v="75"/>
    <x v="5"/>
    <n v="20.100000000000001"/>
    <n v="211.5"/>
  </r>
  <r>
    <x v="75"/>
    <x v="6"/>
    <n v="20.5"/>
    <n v="248.6"/>
  </r>
  <r>
    <x v="75"/>
    <x v="7"/>
    <n v="20.399999999999999"/>
    <n v="88.4"/>
  </r>
  <r>
    <x v="75"/>
    <x v="8"/>
    <n v="20.8"/>
    <n v="178.2"/>
  </r>
  <r>
    <x v="75"/>
    <x v="9"/>
    <n v="19.600000000000001"/>
    <n v="347.1"/>
  </r>
  <r>
    <x v="75"/>
    <x v="10"/>
    <n v="20"/>
    <n v="241.2"/>
  </r>
  <r>
    <x v="75"/>
    <x v="11"/>
    <n v="20.100000000000001"/>
    <n v="188.2"/>
  </r>
  <r>
    <x v="76"/>
    <x v="0"/>
    <n v="20.7"/>
    <n v="73.3"/>
  </r>
  <r>
    <x v="76"/>
    <x v="1"/>
    <n v="21.2"/>
    <n v="77.5"/>
  </r>
  <r>
    <x v="76"/>
    <x v="2"/>
    <n v="21.5"/>
    <n v="157.19999999999999"/>
  </r>
  <r>
    <x v="76"/>
    <x v="3"/>
    <n v="20.8"/>
    <n v="384.6"/>
  </r>
  <r>
    <x v="76"/>
    <x v="4"/>
    <n v="20.399999999999999"/>
    <n v="155.30000000000001"/>
  </r>
  <r>
    <x v="76"/>
    <x v="5"/>
    <n v="20.399999999999999"/>
    <n v="279.3"/>
  </r>
  <r>
    <x v="76"/>
    <x v="6"/>
    <n v="20.8"/>
    <n v="199.1"/>
  </r>
  <r>
    <x v="76"/>
    <x v="7"/>
    <n v="20.5"/>
    <n v="261"/>
  </r>
  <r>
    <x v="76"/>
    <x v="8"/>
    <n v="20.5"/>
    <n v="306.3"/>
  </r>
  <r>
    <x v="76"/>
    <x v="9"/>
    <n v="20.100000000000001"/>
    <n v="275.8"/>
  </r>
  <r>
    <x v="76"/>
    <x v="10"/>
    <n v="20.3"/>
    <n v="214.4"/>
  </r>
  <r>
    <x v="76"/>
    <x v="11"/>
    <n v="20.8"/>
    <n v="143.80000000000001"/>
  </r>
  <r>
    <x v="77"/>
    <x v="0"/>
    <n v="20.5"/>
    <n v="122.9"/>
  </r>
  <r>
    <x v="77"/>
    <x v="1"/>
    <n v="21.4"/>
    <n v="89.5"/>
  </r>
  <r>
    <x v="77"/>
    <x v="2"/>
    <n v="20.9"/>
    <n v="192.9"/>
  </r>
  <r>
    <x v="77"/>
    <x v="3"/>
    <n v="20.399999999999999"/>
    <n v="310"/>
  </r>
  <r>
    <x v="77"/>
    <x v="4"/>
    <n v="20.6"/>
    <n v="248.1"/>
  </r>
  <r>
    <x v="77"/>
    <x v="5"/>
    <n v="20.3"/>
    <n v="259.89999999999998"/>
  </r>
  <r>
    <x v="77"/>
    <x v="6"/>
    <n v="20.5"/>
    <n v="210.1"/>
  </r>
  <r>
    <x v="77"/>
    <x v="7"/>
    <n v="20.5"/>
    <n v="169.1"/>
  </r>
  <r>
    <x v="77"/>
    <x v="8"/>
    <n v="20.3"/>
    <n v="246.9"/>
  </r>
  <r>
    <x v="77"/>
    <x v="9"/>
    <n v="20.100000000000001"/>
    <n v="256.7"/>
  </r>
  <r>
    <x v="77"/>
    <x v="10"/>
    <n v="20.399999999999999"/>
    <n v="233.8"/>
  </r>
  <r>
    <x v="77"/>
    <x v="11"/>
    <n v="20.2"/>
    <n v="270.2"/>
  </r>
  <r>
    <x v="78"/>
    <x v="0"/>
    <n v="20.3"/>
    <n v="130.1"/>
  </r>
  <r>
    <x v="78"/>
    <x v="1"/>
    <n v="21.1"/>
    <n v="114.2"/>
  </r>
  <r>
    <x v="78"/>
    <x v="2"/>
    <n v="20.9"/>
    <n v="181.4"/>
  </r>
  <r>
    <x v="78"/>
    <x v="3"/>
    <n v="21"/>
    <n v="235"/>
  </r>
  <r>
    <x v="78"/>
    <x v="4"/>
    <n v="20.5"/>
    <n v="280.3"/>
  </r>
  <r>
    <x v="78"/>
    <x v="5"/>
    <n v="20.5"/>
    <n v="270.5"/>
  </r>
  <r>
    <x v="78"/>
    <x v="6"/>
    <n v="20.9"/>
    <n v="218.4"/>
  </r>
  <r>
    <x v="78"/>
    <x v="7"/>
    <n v="20.7"/>
    <n v="345"/>
  </r>
  <r>
    <x v="78"/>
    <x v="8"/>
    <n v="20.100000000000001"/>
    <n v="240.8"/>
  </r>
  <r>
    <x v="78"/>
    <x v="9"/>
    <n v="20"/>
    <n v="267.60000000000002"/>
  </r>
  <r>
    <x v="78"/>
    <x v="10"/>
    <n v="20.100000000000001"/>
    <n v="353.2"/>
  </r>
  <r>
    <x v="78"/>
    <x v="11"/>
    <n v="20.2"/>
    <n v="154"/>
  </r>
  <r>
    <x v="79"/>
    <x v="0"/>
    <n v="20.7"/>
    <n v="231"/>
  </r>
  <r>
    <x v="79"/>
    <x v="1"/>
    <n v="20.8"/>
    <n v="167.5"/>
  </r>
  <r>
    <x v="79"/>
    <x v="2"/>
    <n v="21.6"/>
    <n v="98.8"/>
  </r>
  <r>
    <x v="79"/>
    <x v="3"/>
    <n v="21.4"/>
    <n v="331.3"/>
  </r>
  <r>
    <x v="79"/>
    <x v="4"/>
    <n v="21.3"/>
    <n v="162.5"/>
  </r>
  <r>
    <x v="79"/>
    <x v="5"/>
    <n v="21"/>
    <n v="291.39999999999998"/>
  </r>
  <r>
    <x v="79"/>
    <x v="6"/>
    <n v="21"/>
    <n v="128"/>
  </r>
  <r>
    <x v="79"/>
    <x v="7"/>
    <n v="20.5"/>
    <n v="212.8"/>
  </r>
  <r>
    <x v="79"/>
    <x v="8"/>
    <n v="20.7"/>
    <n v="272.39999999999998"/>
  </r>
  <r>
    <x v="79"/>
    <x v="9"/>
    <n v="20.100000000000001"/>
    <n v="227.7"/>
  </r>
  <r>
    <x v="79"/>
    <x v="10"/>
    <n v="20"/>
    <n v="251.8"/>
  </r>
  <r>
    <x v="79"/>
    <x v="11"/>
    <n v="20.100000000000001"/>
    <n v="263.3"/>
  </r>
  <r>
    <x v="80"/>
    <x v="0"/>
    <n v="20.5"/>
    <n v="56.5"/>
  </r>
  <r>
    <x v="80"/>
    <x v="1"/>
    <n v="21"/>
    <n v="165.3"/>
  </r>
  <r>
    <x v="80"/>
    <x v="2"/>
    <n v="21.2"/>
    <n v="188.5"/>
  </r>
  <r>
    <x v="80"/>
    <x v="3"/>
    <n v="20.6"/>
    <n v="315.3"/>
  </r>
  <r>
    <x v="80"/>
    <x v="4"/>
    <n v="20.100000000000001"/>
    <n v="365.4"/>
  </r>
  <r>
    <x v="80"/>
    <x v="5"/>
    <n v="20.2"/>
    <n v="300.39999999999998"/>
  </r>
  <r>
    <x v="80"/>
    <x v="6"/>
    <n v="20.6"/>
    <n v="201.5"/>
  </r>
  <r>
    <x v="80"/>
    <x v="7"/>
    <n v="20.2"/>
    <n v="381.9"/>
  </r>
  <r>
    <x v="80"/>
    <x v="8"/>
    <n v="20.100000000000001"/>
    <n v="206.5"/>
  </r>
  <r>
    <x v="80"/>
    <x v="9"/>
    <n v="19.7"/>
    <n v="625.20000000000005"/>
  </r>
  <r>
    <x v="80"/>
    <x v="10"/>
    <n v="20.2"/>
    <n v="237.9"/>
  </r>
  <r>
    <x v="80"/>
    <x v="11"/>
    <n v="20.5"/>
    <n v="240.7"/>
  </r>
  <r>
    <x v="81"/>
    <x v="0"/>
    <n v="20.3"/>
    <n v="327.10000000000002"/>
  </r>
  <r>
    <x v="81"/>
    <x v="1"/>
    <n v="20.6"/>
    <n v="209.7"/>
  </r>
  <r>
    <x v="81"/>
    <x v="2"/>
    <n v="20.6"/>
    <n v="189.2"/>
  </r>
  <r>
    <x v="81"/>
    <x v="3"/>
    <n v="20.399999999999999"/>
    <n v="283.3"/>
  </r>
  <r>
    <x v="81"/>
    <x v="4"/>
    <n v="20.3"/>
    <n v="280.60000000000002"/>
  </r>
  <r>
    <x v="81"/>
    <x v="5"/>
    <n v="21"/>
    <n v="133.9"/>
  </r>
  <r>
    <x v="81"/>
    <x v="6"/>
    <n v="20.9"/>
    <n v="130.4"/>
  </r>
  <r>
    <x v="81"/>
    <x v="7"/>
    <n v="21.2"/>
    <n v="109.7"/>
  </r>
  <r>
    <x v="81"/>
    <x v="8"/>
    <n v="20.8"/>
    <n v="265.10000000000002"/>
  </r>
  <r>
    <x v="81"/>
    <x v="9"/>
    <n v="19.8"/>
    <n v="305.8"/>
  </r>
  <r>
    <x v="81"/>
    <x v="10"/>
    <n v="20.2"/>
    <n v="256.8"/>
  </r>
  <r>
    <x v="81"/>
    <x v="11"/>
    <n v="20.5"/>
    <n v="249.5"/>
  </r>
  <r>
    <x v="82"/>
    <x v="0"/>
    <n v="21.7"/>
    <n v="102.4"/>
  </r>
  <r>
    <x v="82"/>
    <x v="1"/>
    <n v="22.2"/>
    <n v="93.8"/>
  </r>
  <r>
    <x v="82"/>
    <x v="2"/>
    <n v="22.2"/>
    <n v="201.2"/>
  </r>
  <r>
    <x v="82"/>
    <x v="3"/>
    <n v="21.3"/>
    <n v="310.60000000000002"/>
  </r>
  <r>
    <x v="82"/>
    <x v="4"/>
    <n v="21.3"/>
    <n v="232.1"/>
  </r>
  <r>
    <x v="82"/>
    <x v="5"/>
    <n v="21.4"/>
    <n v="140.9"/>
  </r>
  <r>
    <x v="82"/>
    <x v="6"/>
    <n v="21.5"/>
    <n v="171.2"/>
  </r>
  <r>
    <x v="82"/>
    <x v="7"/>
    <n v="21.2"/>
    <n v="121.8"/>
  </r>
  <r>
    <x v="82"/>
    <x v="8"/>
    <n v="20.9"/>
    <n v="190"/>
  </r>
  <r>
    <x v="82"/>
    <x v="9"/>
    <n v="20"/>
    <n v="227.4"/>
  </r>
  <r>
    <x v="82"/>
    <x v="10"/>
    <n v="20.6"/>
    <n v="238"/>
  </r>
  <r>
    <x v="82"/>
    <x v="11"/>
    <n v="20"/>
    <n v="296"/>
  </r>
  <r>
    <x v="83"/>
    <x v="0"/>
    <n v="19.8"/>
    <n v="277.10000000000002"/>
  </r>
  <r>
    <x v="83"/>
    <x v="1"/>
    <n v="20.5"/>
    <n v="196.4"/>
  </r>
  <r>
    <x v="83"/>
    <x v="2"/>
    <n v="20.8"/>
    <n v="162.5"/>
  </r>
  <r>
    <x v="83"/>
    <x v="3"/>
    <n v="20.7"/>
    <n v="252.1"/>
  </r>
  <r>
    <x v="83"/>
    <x v="4"/>
    <n v="20.2"/>
    <n v="276"/>
  </r>
  <r>
    <x v="83"/>
    <x v="5"/>
    <n v="20.399999999999999"/>
    <n v="387.3"/>
  </r>
  <r>
    <x v="83"/>
    <x v="6"/>
    <n v="20.2"/>
    <n v="222.5"/>
  </r>
  <r>
    <x v="83"/>
    <x v="7"/>
    <n v="20"/>
    <n v="387.9"/>
  </r>
  <r>
    <x v="83"/>
    <x v="8"/>
    <n v="19.600000000000001"/>
    <n v="420.1"/>
  </r>
  <r>
    <x v="83"/>
    <x v="9"/>
    <n v="19.7"/>
    <n v="357.2"/>
  </r>
  <r>
    <x v="83"/>
    <x v="10"/>
    <n v="19.8"/>
    <n v="357.4"/>
  </r>
  <r>
    <x v="83"/>
    <x v="11"/>
    <n v="19.7"/>
    <n v="185.5"/>
  </r>
  <r>
    <x v="84"/>
    <x v="0"/>
    <n v="19.7"/>
    <n v="178.5"/>
  </r>
  <r>
    <x v="84"/>
    <x v="1"/>
    <n v="20.5"/>
    <n v="59.3"/>
  </r>
  <r>
    <x v="84"/>
    <x v="2"/>
    <n v="20.8"/>
    <n v="171.2"/>
  </r>
  <r>
    <x v="84"/>
    <x v="3"/>
    <n v="20.6"/>
    <n v="169.8"/>
  </r>
  <r>
    <x v="84"/>
    <x v="4"/>
    <n v="20.399999999999999"/>
    <n v="244.9"/>
  </r>
  <r>
    <x v="84"/>
    <x v="5"/>
    <n v="20.7"/>
    <n v="165.2"/>
  </r>
  <r>
    <x v="84"/>
    <x v="6"/>
    <n v="20.6"/>
    <n v="185.3"/>
  </r>
  <r>
    <x v="84"/>
    <x v="7"/>
    <n v="20.2"/>
    <n v="387.7"/>
  </r>
  <r>
    <x v="84"/>
    <x v="8"/>
    <n v="20.100000000000001"/>
    <n v="317.3"/>
  </r>
  <r>
    <x v="84"/>
    <x v="9"/>
    <n v="19.8"/>
    <n v="282.10000000000002"/>
  </r>
  <r>
    <x v="84"/>
    <x v="10"/>
    <n v="19.7"/>
    <n v="274.5"/>
  </r>
  <r>
    <x v="84"/>
    <x v="11"/>
    <n v="19.8"/>
    <n v="174.9"/>
  </r>
  <r>
    <x v="85"/>
    <x v="0"/>
    <n v="20.2"/>
    <n v="183.8"/>
  </r>
  <r>
    <x v="85"/>
    <x v="1"/>
    <n v="20"/>
    <n v="222"/>
  </r>
  <r>
    <x v="85"/>
    <x v="2"/>
    <n v="20.399999999999999"/>
    <n v="161.69999999999999"/>
  </r>
  <r>
    <x v="85"/>
    <x v="3"/>
    <n v="20.6"/>
    <n v="272.60000000000002"/>
  </r>
  <r>
    <x v="85"/>
    <x v="4"/>
    <n v="20.399999999999999"/>
    <n v="550.4"/>
  </r>
  <r>
    <x v="85"/>
    <x v="5"/>
    <n v="20.399999999999999"/>
    <n v="241.9"/>
  </r>
  <r>
    <x v="85"/>
    <x v="6"/>
    <n v="20.9"/>
    <n v="80.099999999999994"/>
  </r>
  <r>
    <x v="85"/>
    <x v="7"/>
    <n v="20.8"/>
    <n v="192.8"/>
  </r>
  <r>
    <x v="85"/>
    <x v="8"/>
    <n v="20.6"/>
    <n v="214.3"/>
  </r>
  <r>
    <x v="85"/>
    <x v="9"/>
    <n v="19.600000000000001"/>
    <n v="429.9"/>
  </r>
  <r>
    <x v="85"/>
    <x v="10"/>
    <n v="20"/>
    <n v="249.4"/>
  </r>
  <r>
    <x v="85"/>
    <x v="11"/>
    <n v="20.5"/>
    <n v="79"/>
  </r>
  <r>
    <x v="86"/>
    <x v="0"/>
    <n v="20.7"/>
    <n v="98.8"/>
  </r>
  <r>
    <x v="86"/>
    <x v="1"/>
    <n v="21.4"/>
    <n v="62.3"/>
  </r>
  <r>
    <x v="86"/>
    <x v="2"/>
    <n v="21.3"/>
    <n v="161.9"/>
  </r>
  <r>
    <x v="86"/>
    <x v="3"/>
    <n v="21.4"/>
    <n v="218.3"/>
  </r>
  <r>
    <x v="86"/>
    <x v="4"/>
    <n v="20.7"/>
    <n v="289.2"/>
  </r>
  <r>
    <x v="86"/>
    <x v="5"/>
    <n v="21.2"/>
    <n v="149.6"/>
  </r>
  <r>
    <x v="86"/>
    <x v="6"/>
    <n v="21.2"/>
    <n v="349.8"/>
  </r>
  <r>
    <x v="86"/>
    <x v="7"/>
    <n v="20.9"/>
    <n v="205.4"/>
  </r>
  <r>
    <x v="86"/>
    <x v="8"/>
    <n v="20.6"/>
    <n v="313.5"/>
  </r>
  <r>
    <x v="86"/>
    <x v="9"/>
    <n v="20.3"/>
    <n v="388"/>
  </r>
  <r>
    <x v="86"/>
    <x v="10"/>
    <n v="20.6"/>
    <n v="295.39999999999998"/>
  </r>
  <r>
    <x v="86"/>
    <x v="11"/>
    <n v="20.8"/>
    <n v="142.69999999999999"/>
  </r>
  <r>
    <x v="87"/>
    <x v="0"/>
    <n v="20.8"/>
    <n v="141.19999999999999"/>
  </r>
  <r>
    <x v="87"/>
    <x v="1"/>
    <n v="21"/>
    <n v="188.1"/>
  </r>
  <r>
    <x v="87"/>
    <x v="2"/>
    <n v="21.2"/>
    <n v="89.2"/>
  </r>
  <r>
    <x v="87"/>
    <x v="3"/>
    <n v="20.8"/>
    <n v="291.5"/>
  </r>
  <r>
    <x v="87"/>
    <x v="4"/>
    <n v="21"/>
    <n v="206.9"/>
  </r>
  <r>
    <x v="87"/>
    <x v="5"/>
    <n v="20.100000000000001"/>
    <n v="258"/>
  </r>
  <r>
    <x v="87"/>
    <x v="6"/>
    <n v="20.5"/>
    <n v="302.89999999999998"/>
  </r>
  <r>
    <x v="87"/>
    <x v="7"/>
    <n v="19.600000000000001"/>
    <n v="475.9"/>
  </r>
  <r>
    <x v="87"/>
    <x v="8"/>
    <n v="19.8"/>
    <n v="337.4"/>
  </r>
  <r>
    <x v="87"/>
    <x v="9"/>
    <n v="19.7"/>
    <n v="274.7"/>
  </r>
  <r>
    <x v="87"/>
    <x v="10"/>
    <n v="19.7"/>
    <n v="453.4"/>
  </r>
  <r>
    <x v="87"/>
    <x v="11"/>
    <n v="19.399999999999999"/>
    <n v="339.7"/>
  </r>
  <r>
    <x v="88"/>
    <x v="0"/>
    <n v="20"/>
    <n v="223.1"/>
  </r>
  <r>
    <x v="88"/>
    <x v="1"/>
    <n v="19.8"/>
    <n v="167"/>
  </r>
  <r>
    <x v="88"/>
    <x v="2"/>
    <n v="20"/>
    <n v="258.8"/>
  </r>
  <r>
    <x v="88"/>
    <x v="3"/>
    <n v="20.8"/>
    <n v="179.1"/>
  </r>
  <r>
    <x v="88"/>
    <x v="4"/>
    <n v="20.3"/>
    <n v="232.1"/>
  </r>
  <r>
    <x v="88"/>
    <x v="5"/>
    <n v="20.399999999999999"/>
    <n v="298.10000000000002"/>
  </r>
  <r>
    <x v="88"/>
    <x v="6"/>
    <n v="20.9"/>
    <n v="170"/>
  </r>
  <r>
    <x v="88"/>
    <x v="7"/>
    <n v="20.6"/>
    <n v="264.8"/>
  </r>
  <r>
    <x v="88"/>
    <x v="8"/>
    <n v="20.100000000000001"/>
    <n v="324.10000000000002"/>
  </r>
  <r>
    <x v="88"/>
    <x v="9"/>
    <n v="19.8"/>
    <n v="266.10000000000002"/>
  </r>
  <r>
    <x v="88"/>
    <x v="10"/>
    <n v="20.399999999999999"/>
    <n v="215.9"/>
  </r>
  <r>
    <x v="88"/>
    <x v="11"/>
    <n v="20"/>
    <n v="229.9"/>
  </r>
  <r>
    <x v="89"/>
    <x v="0"/>
    <n v="20.399999999999999"/>
    <n v="155.69999999999999"/>
  </r>
  <r>
    <x v="89"/>
    <x v="1"/>
    <n v="20.2"/>
    <n v="171.4"/>
  </r>
  <r>
    <x v="89"/>
    <x v="2"/>
    <n v="20.8"/>
    <n v="218"/>
  </r>
  <r>
    <x v="89"/>
    <x v="3"/>
    <n v="20.8"/>
    <n v="225.1"/>
  </r>
  <r>
    <x v="89"/>
    <x v="4"/>
    <n v="20.8"/>
    <n v="201.3"/>
  </r>
  <r>
    <x v="89"/>
    <x v="5"/>
    <n v="21.2"/>
    <n v="181.6"/>
  </r>
  <r>
    <x v="89"/>
    <x v="6"/>
    <n v="21"/>
    <n v="319.60000000000002"/>
  </r>
  <r>
    <x v="89"/>
    <x v="7"/>
    <n v="21"/>
    <n v="186.5"/>
  </r>
  <r>
    <x v="89"/>
    <x v="8"/>
    <n v="20.9"/>
    <n v="235.5"/>
  </r>
  <r>
    <x v="89"/>
    <x v="9"/>
    <n v="20.100000000000001"/>
    <n v="376"/>
  </r>
  <r>
    <x v="89"/>
    <x v="10"/>
    <n v="20.5"/>
    <n v="305.60000000000002"/>
  </r>
  <r>
    <x v="89"/>
    <x v="11"/>
    <n v="20.2"/>
    <n v="229"/>
  </r>
  <r>
    <x v="90"/>
    <x v="0"/>
    <n v="20.399999999999999"/>
    <n v="138.6"/>
  </r>
  <r>
    <x v="90"/>
    <x v="1"/>
    <n v="21.2"/>
    <n v="76.400000000000006"/>
  </r>
  <r>
    <x v="90"/>
    <x v="2"/>
    <n v="21.2"/>
    <n v="285.3"/>
  </r>
  <r>
    <x v="90"/>
    <x v="3"/>
    <n v="20.9"/>
    <n v="180.2"/>
  </r>
  <r>
    <x v="90"/>
    <x v="4"/>
    <n v="20.9"/>
    <n v="257.2"/>
  </r>
  <r>
    <x v="90"/>
    <x v="5"/>
    <n v="21.2"/>
    <n v="199.8"/>
  </r>
  <r>
    <x v="90"/>
    <x v="6"/>
    <n v="21"/>
    <n v="255"/>
  </r>
  <r>
    <x v="90"/>
    <x v="7"/>
    <n v="20.7"/>
    <n v="226"/>
  </r>
  <r>
    <x v="90"/>
    <x v="8"/>
    <n v="20.8"/>
    <n v="256.5"/>
  </r>
  <r>
    <x v="90"/>
    <x v="9"/>
    <n v="20.2"/>
    <n v="188.5"/>
  </r>
  <r>
    <x v="90"/>
    <x v="10"/>
    <n v="20.399999999999999"/>
    <n v="296.89999999999998"/>
  </r>
  <r>
    <x v="90"/>
    <x v="11"/>
    <n v="20.6"/>
    <n v="213.9"/>
  </r>
  <r>
    <x v="91"/>
    <x v="0"/>
    <n v="21"/>
    <n v="126"/>
  </r>
  <r>
    <x v="91"/>
    <x v="1"/>
    <n v="21.4"/>
    <n v="97.5"/>
  </r>
  <r>
    <x v="91"/>
    <x v="2"/>
    <n v="21.9"/>
    <n v="94.7"/>
  </r>
  <r>
    <x v="91"/>
    <x v="3"/>
    <n v="21.6"/>
    <n v="141.9"/>
  </r>
  <r>
    <x v="91"/>
    <x v="4"/>
    <n v="21"/>
    <n v="175.1"/>
  </r>
  <r>
    <x v="91"/>
    <x v="5"/>
    <n v="21.4"/>
    <n v="144.1"/>
  </r>
  <r>
    <x v="91"/>
    <x v="6"/>
    <n v="20.7"/>
    <n v="153.5"/>
  </r>
  <r>
    <x v="91"/>
    <x v="7"/>
    <n v="20.8"/>
    <n v="201.9"/>
  </r>
  <r>
    <x v="91"/>
    <x v="8"/>
    <n v="20.3"/>
    <n v="315.89999999999998"/>
  </r>
  <r>
    <x v="91"/>
    <x v="9"/>
    <n v="20.2"/>
    <n v="143.1"/>
  </r>
  <r>
    <x v="91"/>
    <x v="10"/>
    <n v="20.399999999999999"/>
    <n v="283.7"/>
  </r>
  <r>
    <x v="91"/>
    <x v="11"/>
    <n v="20.3"/>
    <n v="221.2"/>
  </r>
  <r>
    <x v="92"/>
    <x v="0"/>
    <n v="20.8"/>
    <n v="199.4"/>
  </r>
  <r>
    <x v="92"/>
    <x v="1"/>
    <n v="20.9"/>
    <n v="148.4"/>
  </r>
  <r>
    <x v="92"/>
    <x v="2"/>
    <n v="21.1"/>
    <n v="197"/>
  </r>
  <r>
    <x v="92"/>
    <x v="3"/>
    <n v="21.2"/>
    <n v="224.9"/>
  </r>
  <r>
    <x v="92"/>
    <x v="4"/>
    <n v="20.7"/>
    <n v="150.30000000000001"/>
  </r>
  <r>
    <x v="92"/>
    <x v="5"/>
    <n v="21.3"/>
    <n v="72.8"/>
  </r>
  <r>
    <x v="92"/>
    <x v="6"/>
    <n v="21.3"/>
    <n v="154.69999999999999"/>
  </r>
  <r>
    <x v="92"/>
    <x v="7"/>
    <n v="21"/>
    <n v="186.8"/>
  </r>
  <r>
    <x v="92"/>
    <x v="8"/>
    <n v="20.5"/>
    <n v="344.3"/>
  </r>
  <r>
    <x v="92"/>
    <x v="9"/>
    <n v="20.5"/>
    <n v="219.6"/>
  </r>
  <r>
    <x v="92"/>
    <x v="10"/>
    <n v="20.399999999999999"/>
    <n v="383.9"/>
  </r>
  <r>
    <x v="92"/>
    <x v="11"/>
    <n v="20.7"/>
    <n v="248.5"/>
  </r>
  <r>
    <x v="93"/>
    <x v="0"/>
    <n v="20.399999999999999"/>
    <n v="223.2"/>
  </r>
  <r>
    <x v="93"/>
    <x v="1"/>
    <n v="20.9"/>
    <n v="186.4"/>
  </r>
  <r>
    <x v="93"/>
    <x v="2"/>
    <n v="20.9"/>
    <n v="211.6"/>
  </r>
  <r>
    <x v="93"/>
    <x v="3"/>
    <n v="20.9"/>
    <n v="241.8"/>
  </r>
  <r>
    <x v="93"/>
    <x v="4"/>
    <n v="20.7"/>
    <n v="214.1"/>
  </r>
  <r>
    <x v="93"/>
    <x v="5"/>
    <n v="20.9"/>
    <n v="204.5"/>
  </r>
  <r>
    <x v="93"/>
    <x v="6"/>
    <n v="20.8"/>
    <n v="170.7"/>
  </r>
  <r>
    <x v="93"/>
    <x v="7"/>
    <n v="20.8"/>
    <n v="147.1"/>
  </r>
  <r>
    <x v="93"/>
    <x v="8"/>
    <n v="20.9"/>
    <n v="171.2"/>
  </r>
  <r>
    <x v="93"/>
    <x v="9"/>
    <n v="20"/>
    <n v="279.3"/>
  </r>
  <r>
    <x v="93"/>
    <x v="10"/>
    <n v="20.399999999999999"/>
    <n v="384.7"/>
  </r>
  <r>
    <x v="93"/>
    <x v="11"/>
    <n v="20.6"/>
    <n v="164.1"/>
  </r>
  <r>
    <x v="94"/>
    <x v="0"/>
    <n v="21"/>
    <n v="80.8"/>
  </r>
  <r>
    <x v="94"/>
    <x v="1"/>
    <n v="21.2"/>
    <n v="96.4"/>
  </r>
  <r>
    <x v="94"/>
    <x v="2"/>
    <n v="21.3"/>
    <n v="192.2"/>
  </r>
  <r>
    <x v="94"/>
    <x v="3"/>
    <n v="21.4"/>
    <n v="229.7"/>
  </r>
  <r>
    <x v="94"/>
    <x v="4"/>
    <n v="20.9"/>
    <n v="286.89999999999998"/>
  </r>
  <r>
    <x v="94"/>
    <x v="5"/>
    <n v="21"/>
    <n v="288.39999999999998"/>
  </r>
  <r>
    <x v="94"/>
    <x v="6"/>
    <n v="21.1"/>
    <n v="326.8"/>
  </r>
  <r>
    <x v="94"/>
    <x v="7"/>
    <n v="20.3"/>
    <n v="263.5"/>
  </r>
  <r>
    <x v="94"/>
    <x v="8"/>
    <n v="21.1"/>
    <n v="253.2"/>
  </r>
  <r>
    <x v="94"/>
    <x v="9"/>
    <n v="20.100000000000001"/>
    <n v="259.10000000000002"/>
  </r>
  <r>
    <x v="94"/>
    <x v="10"/>
    <n v="20.5"/>
    <n v="299.8"/>
  </r>
  <r>
    <x v="94"/>
    <x v="11"/>
    <n v="20.5"/>
    <n v="296.5"/>
  </r>
  <r>
    <x v="95"/>
    <x v="0"/>
    <n v="20.399999999999999"/>
    <n v="281.60000000000002"/>
  </r>
  <r>
    <x v="95"/>
    <x v="1"/>
    <n v="20.9"/>
    <n v="201.4"/>
  </r>
  <r>
    <x v="95"/>
    <x v="2"/>
    <n v="20.9"/>
    <n v="265.7"/>
  </r>
  <r>
    <x v="95"/>
    <x v="3"/>
    <n v="20.7"/>
    <n v="207.9"/>
  </r>
  <r>
    <x v="95"/>
    <x v="4"/>
    <n v="20.399999999999999"/>
    <n v="324.2"/>
  </r>
  <r>
    <x v="95"/>
    <x v="5"/>
    <n v="20.5"/>
    <n v="312"/>
  </r>
  <r>
    <x v="95"/>
    <x v="6"/>
    <n v="20.7"/>
    <n v="303.5"/>
  </r>
  <r>
    <x v="95"/>
    <x v="7"/>
    <n v="20.5"/>
    <n v="305.10000000000002"/>
  </r>
  <r>
    <x v="95"/>
    <x v="8"/>
    <n v="20.6"/>
    <n v="221.1"/>
  </r>
  <r>
    <x v="95"/>
    <x v="9"/>
    <n v="19.8"/>
    <n v="290.39999999999998"/>
  </r>
  <r>
    <x v="95"/>
    <x v="10"/>
    <n v="20"/>
    <n v="212.2"/>
  </r>
  <r>
    <x v="95"/>
    <x v="11"/>
    <n v="20.2"/>
    <n v="200.3"/>
  </r>
  <r>
    <x v="96"/>
    <x v="0"/>
    <n v="20.3"/>
    <n v="388.8"/>
  </r>
  <r>
    <x v="96"/>
    <x v="1"/>
    <n v="20.9"/>
    <n v="137"/>
  </r>
  <r>
    <x v="96"/>
    <x v="2"/>
    <n v="20.6"/>
    <n v="143.1"/>
  </r>
  <r>
    <x v="96"/>
    <x v="3"/>
    <n v="21"/>
    <n v="229.8"/>
  </r>
  <r>
    <x v="96"/>
    <x v="4"/>
    <n v="21"/>
    <n v="176.4"/>
  </r>
  <r>
    <x v="96"/>
    <x v="5"/>
    <n v="20.9"/>
    <n v="354.7"/>
  </r>
  <r>
    <x v="96"/>
    <x v="6"/>
    <n v="21.3"/>
    <n v="76.400000000000006"/>
  </r>
  <r>
    <x v="96"/>
    <x v="7"/>
    <n v="21.3"/>
    <n v="70.599999999999994"/>
  </r>
  <r>
    <x v="96"/>
    <x v="8"/>
    <n v="21"/>
    <n v="223.4"/>
  </r>
  <r>
    <x v="96"/>
    <x v="9"/>
    <n v="20.8"/>
    <n v="171.6"/>
  </r>
  <r>
    <x v="96"/>
    <x v="10"/>
    <n v="20.7"/>
    <n v="279.89999999999998"/>
  </r>
  <r>
    <x v="96"/>
    <x v="11"/>
    <n v="21.5"/>
    <n v="102.2"/>
  </r>
  <r>
    <x v="97"/>
    <x v="0"/>
    <n v="22.1"/>
    <n v="54.4"/>
  </r>
  <r>
    <x v="97"/>
    <x v="1"/>
    <n v="22.3"/>
    <n v="128.1"/>
  </r>
  <r>
    <x v="97"/>
    <x v="2"/>
    <n v="22.1"/>
    <n v="131.1"/>
  </r>
  <r>
    <x v="97"/>
    <x v="3"/>
    <n v="21.8"/>
    <n v="236.5"/>
  </r>
  <r>
    <x v="97"/>
    <x v="4"/>
    <n v="21.3"/>
    <n v="343"/>
  </r>
  <r>
    <x v="97"/>
    <x v="5"/>
    <n v="21"/>
    <n v="221.4"/>
  </r>
  <r>
    <x v="97"/>
    <x v="6"/>
    <n v="21.1"/>
    <n v="336.4"/>
  </r>
  <r>
    <x v="97"/>
    <x v="7"/>
    <n v="20.9"/>
    <n v="298.89999999999998"/>
  </r>
  <r>
    <x v="97"/>
    <x v="8"/>
    <n v="20.6"/>
    <n v="350.3"/>
  </r>
  <r>
    <x v="97"/>
    <x v="9"/>
    <n v="20.399999999999999"/>
    <n v="308.5"/>
  </r>
  <r>
    <x v="97"/>
    <x v="10"/>
    <n v="20.399999999999999"/>
    <n v="333.3"/>
  </r>
  <r>
    <x v="97"/>
    <x v="11"/>
    <n v="20.3"/>
    <n v="371.4"/>
  </r>
  <r>
    <x v="98"/>
    <x v="0"/>
    <n v="20.399999999999999"/>
    <n v="260.5"/>
  </r>
  <r>
    <x v="98"/>
    <x v="1"/>
    <n v="20.2"/>
    <n v="320"/>
  </r>
  <r>
    <x v="98"/>
    <x v="2"/>
    <n v="20.6"/>
    <n v="220.8"/>
  </r>
  <r>
    <x v="98"/>
    <x v="3"/>
    <n v="20.8"/>
    <n v="248.6"/>
  </r>
  <r>
    <x v="98"/>
    <x v="4"/>
    <n v="20.399999999999999"/>
    <n v="204.7"/>
  </r>
  <r>
    <x v="98"/>
    <x v="5"/>
    <n v="20.3"/>
    <n v="361.7"/>
  </r>
  <r>
    <x v="98"/>
    <x v="6"/>
    <n v="20.6"/>
    <n v="158.19999999999999"/>
  </r>
  <r>
    <x v="98"/>
    <x v="7"/>
    <n v="20.3"/>
    <n v="272.60000000000002"/>
  </r>
  <r>
    <x v="98"/>
    <x v="8"/>
    <n v="19.899999999999999"/>
    <n v="450.5"/>
  </r>
  <r>
    <x v="98"/>
    <x v="9"/>
    <n v="19.5"/>
    <n v="353.3"/>
  </r>
  <r>
    <x v="98"/>
    <x v="10"/>
    <n v="20"/>
    <n v="379.4"/>
  </r>
  <r>
    <x v="98"/>
    <x v="11"/>
    <n v="20.100000000000001"/>
    <n v="325.10000000000002"/>
  </r>
  <r>
    <x v="99"/>
    <x v="0"/>
    <n v="19.600000000000001"/>
    <n v="220.1"/>
  </r>
  <r>
    <x v="99"/>
    <x v="1"/>
    <n v="20"/>
    <n v="295"/>
  </r>
  <r>
    <x v="99"/>
    <x v="2"/>
    <n v="20.2"/>
    <n v="243.7"/>
  </r>
  <r>
    <x v="99"/>
    <x v="3"/>
    <n v="20.5"/>
    <n v="197"/>
  </r>
  <r>
    <x v="99"/>
    <x v="4"/>
    <n v="20.2"/>
    <n v="361.5"/>
  </r>
  <r>
    <x v="99"/>
    <x v="5"/>
    <n v="20.3"/>
    <n v="331.4"/>
  </r>
  <r>
    <x v="99"/>
    <x v="6"/>
    <n v="20.3"/>
    <n v="358.1"/>
  </r>
  <r>
    <x v="99"/>
    <x v="7"/>
    <n v="20.5"/>
    <n v="257.2"/>
  </r>
  <r>
    <x v="99"/>
    <x v="8"/>
    <n v="19.8"/>
    <n v="368.9"/>
  </r>
  <r>
    <x v="99"/>
    <x v="9"/>
    <n v="20.100000000000001"/>
    <n v="239.7"/>
  </r>
  <r>
    <x v="99"/>
    <x v="10"/>
    <n v="20"/>
    <n v="263.2"/>
  </r>
  <r>
    <x v="99"/>
    <x v="11"/>
    <n v="20.3"/>
    <n v="238.5"/>
  </r>
  <r>
    <x v="100"/>
    <x v="0"/>
    <n v="20.100000000000001"/>
    <n v="196.1"/>
  </r>
  <r>
    <x v="100"/>
    <x v="1"/>
    <n v="20.399999999999999"/>
    <n v="99.4"/>
  </r>
  <r>
    <x v="100"/>
    <x v="2"/>
    <n v="20.8"/>
    <n v="235"/>
  </r>
  <r>
    <x v="100"/>
    <x v="3"/>
    <n v="20.9"/>
    <n v="120.4"/>
  </r>
  <r>
    <x v="100"/>
    <x v="4"/>
    <n v="20.8"/>
    <n v="283.10000000000002"/>
  </r>
  <r>
    <x v="100"/>
    <x v="5"/>
    <n v="20.5"/>
    <n v="242.5"/>
  </r>
  <r>
    <x v="100"/>
    <x v="6"/>
    <n v="20.8"/>
    <n v="151.9"/>
  </r>
  <r>
    <x v="100"/>
    <x v="7"/>
    <n v="21.3"/>
    <n v="230.6"/>
  </r>
  <r>
    <x v="100"/>
    <x v="8"/>
    <n v="20.5"/>
    <n v="286"/>
  </r>
  <r>
    <x v="100"/>
    <x v="9"/>
    <n v="20.5"/>
    <n v="182.8"/>
  </r>
  <r>
    <x v="100"/>
    <x v="10"/>
    <n v="20.399999999999999"/>
    <n v="384.8"/>
  </r>
  <r>
    <x v="100"/>
    <x v="11"/>
    <n v="21"/>
    <n v="316.39999999999998"/>
  </r>
  <r>
    <x v="101"/>
    <x v="0"/>
    <n v="20.9"/>
    <n v="113.4"/>
  </r>
  <r>
    <x v="101"/>
    <x v="1"/>
    <n v="21"/>
    <n v="56.5"/>
  </r>
  <r>
    <x v="101"/>
    <x v="2"/>
    <n v="20.9"/>
    <n v="208.8"/>
  </r>
  <r>
    <x v="101"/>
    <x v="3"/>
    <n v="20.6"/>
    <n v="301.89999999999998"/>
  </r>
  <r>
    <x v="101"/>
    <x v="4"/>
    <n v="20.9"/>
    <n v="258.89999999999998"/>
  </r>
  <r>
    <x v="101"/>
    <x v="5"/>
    <n v="20.399999999999999"/>
    <n v="254.6"/>
  </r>
  <r>
    <x v="101"/>
    <x v="6"/>
    <n v="21.1"/>
    <n v="218"/>
  </r>
  <r>
    <x v="101"/>
    <x v="7"/>
    <n v="21.1"/>
    <n v="234.4"/>
  </r>
  <r>
    <x v="101"/>
    <x v="8"/>
    <n v="20.8"/>
    <n v="300.5"/>
  </r>
  <r>
    <x v="101"/>
    <x v="9"/>
    <n v="20.399999999999999"/>
    <n v="240.9"/>
  </r>
  <r>
    <x v="101"/>
    <x v="10"/>
    <n v="20.6"/>
    <n v="239.9"/>
  </r>
  <r>
    <x v="101"/>
    <x v="11"/>
    <n v="21.2"/>
    <n v="269.39999999999998"/>
  </r>
  <r>
    <x v="102"/>
    <x v="0"/>
    <n v="21.3"/>
    <n v="56"/>
  </r>
  <r>
    <x v="102"/>
    <x v="1"/>
    <n v="21.7"/>
    <n v="114.8"/>
  </r>
  <r>
    <x v="102"/>
    <x v="2"/>
    <n v="21.5"/>
    <n v="194.3"/>
  </r>
  <r>
    <x v="102"/>
    <x v="3"/>
    <n v="21.3"/>
    <n v="236.1"/>
  </r>
  <r>
    <x v="102"/>
    <x v="4"/>
    <n v="21.4"/>
    <n v="183.6"/>
  </r>
  <r>
    <x v="102"/>
    <x v="5"/>
    <n v="20.3"/>
    <n v="307.39999999999998"/>
  </r>
  <r>
    <x v="102"/>
    <x v="6"/>
    <n v="20.8"/>
    <n v="166.2"/>
  </r>
  <r>
    <x v="102"/>
    <x v="7"/>
    <n v="20.7"/>
    <n v="276.3"/>
  </r>
  <r>
    <x v="102"/>
    <x v="8"/>
    <n v="20.5"/>
    <n v="268"/>
  </r>
  <r>
    <x v="102"/>
    <x v="9"/>
    <n v="20.100000000000001"/>
    <n v="289.60000000000002"/>
  </r>
  <r>
    <x v="102"/>
    <x v="10"/>
    <n v="20.3"/>
    <n v="375.2"/>
  </r>
  <r>
    <x v="102"/>
    <x v="11"/>
    <n v="20.5"/>
    <n v="206.7"/>
  </r>
  <r>
    <x v="103"/>
    <x v="0"/>
    <n v="20.3"/>
    <n v="148.5"/>
  </r>
  <r>
    <x v="103"/>
    <x v="1"/>
    <n v="21.1"/>
    <n v="172.7"/>
  </r>
  <r>
    <x v="103"/>
    <x v="2"/>
    <n v="21.5"/>
    <n v="120.2"/>
  </r>
  <r>
    <x v="103"/>
    <x v="3"/>
    <n v="21"/>
    <n v="261.60000000000002"/>
  </r>
  <r>
    <x v="103"/>
    <x v="4"/>
    <n v="20.5"/>
    <n v="242.1"/>
  </r>
  <r>
    <x v="103"/>
    <x v="5"/>
    <n v="21.1"/>
    <n v="182"/>
  </r>
  <r>
    <x v="103"/>
    <x v="6"/>
    <n v="20.6"/>
    <n v="222.9"/>
  </r>
  <r>
    <x v="103"/>
    <x v="7"/>
    <n v="20.9"/>
    <n v="190.6"/>
  </r>
  <r>
    <x v="103"/>
    <x v="8"/>
    <n v="20.100000000000001"/>
    <n v="243.1"/>
  </r>
  <r>
    <x v="103"/>
    <x v="9"/>
    <n v="20.399999999999999"/>
    <n v="337"/>
  </r>
  <r>
    <x v="103"/>
    <x v="10"/>
    <n v="20.100000000000001"/>
    <n v="343.4"/>
  </r>
  <r>
    <x v="103"/>
    <x v="11"/>
    <n v="20.3"/>
    <n v="221.8"/>
  </r>
  <r>
    <x v="104"/>
    <x v="0"/>
    <n v="20.5"/>
    <n v="153.19999999999999"/>
  </r>
  <r>
    <x v="104"/>
    <x v="1"/>
    <n v="20.7"/>
    <n v="173.3"/>
  </r>
  <r>
    <x v="104"/>
    <x v="2"/>
    <n v="21.6"/>
    <n v="216.9"/>
  </r>
  <r>
    <x v="104"/>
    <x v="3"/>
    <n v="21.7"/>
    <n v="222.2"/>
  </r>
  <r>
    <x v="104"/>
    <x v="4"/>
    <n v="20.8"/>
    <n v="286.2"/>
  </r>
  <r>
    <x v="104"/>
    <x v="5"/>
    <n v="21.1"/>
    <n v="207.3"/>
  </r>
  <r>
    <x v="104"/>
    <x v="6"/>
    <n v="21.5"/>
    <n v="166.9"/>
  </r>
  <r>
    <x v="104"/>
    <x v="7"/>
    <n v="21"/>
    <n v="303.39999999999998"/>
  </r>
  <r>
    <x v="104"/>
    <x v="8"/>
    <n v="20.9"/>
    <n v="259.10000000000002"/>
  </r>
  <r>
    <x v="104"/>
    <x v="9"/>
    <n v="19.8"/>
    <n v="325.60000000000002"/>
  </r>
  <r>
    <x v="104"/>
    <x v="10"/>
    <n v="19.899999999999999"/>
    <n v="303.3"/>
  </r>
  <r>
    <x v="104"/>
    <x v="11"/>
    <n v="20"/>
    <n v="290.10000000000002"/>
  </r>
  <r>
    <x v="105"/>
    <x v="0"/>
    <n v="20.3"/>
    <n v="308.8"/>
  </r>
  <r>
    <x v="105"/>
    <x v="1"/>
    <n v="20.9"/>
    <n v="181.9"/>
  </r>
  <r>
    <x v="105"/>
    <x v="2"/>
    <n v="20.5"/>
    <n v="311.89999999999998"/>
  </r>
  <r>
    <x v="105"/>
    <x v="3"/>
    <n v="20.5"/>
    <n v="258.8"/>
  </r>
  <r>
    <x v="105"/>
    <x v="4"/>
    <n v="20.5"/>
    <n v="347.7"/>
  </r>
  <r>
    <x v="105"/>
    <x v="5"/>
    <n v="20.6"/>
    <n v="392.3"/>
  </r>
  <r>
    <x v="105"/>
    <x v="6"/>
    <n v="21.1"/>
    <n v="158.4"/>
  </r>
  <r>
    <x v="105"/>
    <x v="7"/>
    <n v="21"/>
    <n v="238.8"/>
  </r>
  <r>
    <x v="105"/>
    <x v="8"/>
    <n v="20.9"/>
    <n v="244.7"/>
  </r>
  <r>
    <x v="105"/>
    <x v="9"/>
    <n v="20.399999999999999"/>
    <n v="298"/>
  </r>
  <r>
    <x v="105"/>
    <x v="10"/>
    <n v="20.2"/>
    <n v="347.4"/>
  </r>
  <r>
    <x v="105"/>
    <x v="11"/>
    <n v="20.6"/>
    <n v="313.8"/>
  </r>
  <r>
    <x v="106"/>
    <x v="0"/>
    <n v="20.7"/>
    <n v="142.19999999999999"/>
  </r>
  <r>
    <x v="106"/>
    <x v="1"/>
    <n v="20.8"/>
    <n v="66.3"/>
  </r>
  <r>
    <x v="106"/>
    <x v="2"/>
    <n v="21"/>
    <n v="230.2"/>
  </r>
  <r>
    <x v="106"/>
    <x v="3"/>
    <n v="20.9"/>
    <n v="306.8"/>
  </r>
  <r>
    <x v="106"/>
    <x v="4"/>
    <n v="20.8"/>
    <n v="293.3"/>
  </r>
  <r>
    <x v="106"/>
    <x v="5"/>
    <n v="20.8"/>
    <n v="293.39999999999998"/>
  </r>
  <r>
    <x v="106"/>
    <x v="6"/>
    <n v="21"/>
    <n v="249.3"/>
  </r>
  <r>
    <x v="106"/>
    <x v="7"/>
    <n v="20.2"/>
    <n v="388.3"/>
  </r>
  <r>
    <x v="106"/>
    <x v="8"/>
    <n v="20.399999999999999"/>
    <n v="253"/>
  </r>
  <r>
    <x v="106"/>
    <x v="9"/>
    <n v="19.5"/>
    <n v="318.7"/>
  </r>
  <r>
    <x v="106"/>
    <x v="10"/>
    <n v="20"/>
    <n v="362"/>
  </r>
  <r>
    <x v="106"/>
    <x v="11"/>
    <n v="20"/>
    <n v="309.8"/>
  </r>
  <r>
    <x v="107"/>
    <x v="0"/>
    <n v="20.2"/>
    <n v="180.1"/>
  </r>
  <r>
    <x v="107"/>
    <x v="1"/>
    <n v="20.5"/>
    <n v="218.8"/>
  </r>
  <r>
    <x v="107"/>
    <x v="2"/>
    <n v="20.5"/>
    <n v="175.4"/>
  </r>
  <r>
    <x v="107"/>
    <x v="3"/>
    <n v="20.7"/>
    <n v="261.60000000000002"/>
  </r>
  <r>
    <x v="107"/>
    <x v="4"/>
    <n v="20.100000000000001"/>
    <n v="455.4"/>
  </r>
  <r>
    <x v="107"/>
    <x v="5"/>
    <n v="20.399999999999999"/>
    <n v="384.4"/>
  </r>
  <r>
    <x v="107"/>
    <x v="6"/>
    <n v="20.399999999999999"/>
    <n v="466.9"/>
  </r>
  <r>
    <x v="107"/>
    <x v="7"/>
    <n v="20.2"/>
    <n v="389.3"/>
  </r>
  <r>
    <x v="107"/>
    <x v="8"/>
    <n v="20.399999999999999"/>
    <n v="240.2"/>
  </r>
  <r>
    <x v="107"/>
    <x v="9"/>
    <n v="19.7"/>
    <n v="266.2"/>
  </r>
  <r>
    <x v="107"/>
    <x v="10"/>
    <n v="19.899999999999999"/>
    <n v="382.2"/>
  </r>
  <r>
    <x v="107"/>
    <x v="11"/>
    <n v="19.899999999999999"/>
    <n v="359.2"/>
  </r>
  <r>
    <x v="108"/>
    <x v="0"/>
    <n v="20.3"/>
    <n v="261"/>
  </r>
  <r>
    <x v="108"/>
    <x v="1"/>
    <n v="20.3"/>
    <n v="177.5"/>
  </r>
  <r>
    <x v="108"/>
    <x v="2"/>
    <n v="19.899999999999999"/>
    <n v="285.7"/>
  </r>
  <r>
    <x v="108"/>
    <x v="3"/>
    <n v="20.8"/>
    <n v="163.4"/>
  </r>
  <r>
    <x v="108"/>
    <x v="4"/>
    <n v="20.6"/>
    <n v="165.4"/>
  </r>
  <r>
    <x v="108"/>
    <x v="5"/>
    <n v="20.8"/>
    <n v="268.3"/>
  </r>
  <r>
    <x v="108"/>
    <x v="6"/>
    <n v="21.2"/>
    <n v="148.1"/>
  </r>
  <r>
    <x v="108"/>
    <x v="7"/>
    <n v="21.4"/>
    <n v="296.2"/>
  </r>
  <r>
    <x v="108"/>
    <x v="8"/>
    <n v="21.5"/>
    <n v="222.4"/>
  </r>
  <r>
    <x v="108"/>
    <x v="9"/>
    <n v="20.7"/>
    <n v="330.4"/>
  </r>
  <r>
    <x v="108"/>
    <x v="10"/>
    <n v="21.2"/>
    <n v="241.3"/>
  </r>
  <r>
    <x v="108"/>
    <x v="11"/>
    <n v="21.3"/>
    <n v="228"/>
  </r>
  <r>
    <x v="109"/>
    <x v="0"/>
    <n v="21.6"/>
    <n v="24.9"/>
  </r>
  <r>
    <x v="109"/>
    <x v="1"/>
    <n v="21.8"/>
    <n v="111"/>
  </r>
  <r>
    <x v="109"/>
    <x v="2"/>
    <n v="22.7"/>
    <n v="178.9"/>
  </r>
  <r>
    <x v="109"/>
    <x v="3"/>
    <n v="21.8"/>
    <n v="346.2"/>
  </r>
  <r>
    <x v="109"/>
    <x v="4"/>
    <n v="21.3"/>
    <n v="375"/>
  </r>
  <r>
    <x v="109"/>
    <x v="5"/>
    <n v="20.9"/>
    <n v="338.5"/>
  </r>
  <r>
    <x v="109"/>
    <x v="6"/>
    <n v="20.7"/>
    <n v="285.5"/>
  </r>
  <r>
    <x v="109"/>
    <x v="7"/>
    <n v="20.8"/>
    <n v="228.5"/>
  </r>
  <r>
    <x v="109"/>
    <x v="8"/>
    <n v="20.2"/>
    <n v="276.3"/>
  </r>
  <r>
    <x v="109"/>
    <x v="9"/>
    <n v="20.2"/>
    <n v="277.60000000000002"/>
  </r>
  <r>
    <x v="109"/>
    <x v="10"/>
    <n v="19.7"/>
    <n v="553.20000000000005"/>
  </r>
  <r>
    <x v="109"/>
    <x v="11"/>
    <n v="20.100000000000001"/>
    <n v="454"/>
  </r>
  <r>
    <x v="110"/>
    <x v="0"/>
    <n v="20.5"/>
    <n v="188.5"/>
  </r>
  <r>
    <x v="110"/>
    <x v="1"/>
    <n v="20.7"/>
    <n v="261.8"/>
  </r>
  <r>
    <x v="110"/>
    <x v="2"/>
    <n v="20.3"/>
    <n v="236.9"/>
  </r>
  <r>
    <x v="110"/>
    <x v="3"/>
    <n v="20.5"/>
    <n v="345.6"/>
  </r>
  <r>
    <x v="110"/>
    <x v="4"/>
    <n v="20.7"/>
    <n v="305.89999999999998"/>
  </r>
  <r>
    <x v="110"/>
    <x v="5"/>
    <n v="21"/>
    <n v="347.7"/>
  </r>
  <r>
    <x v="110"/>
    <x v="6"/>
    <n v="21"/>
    <n v="311.7"/>
  </r>
  <r>
    <x v="110"/>
    <x v="7"/>
    <n v="21.1"/>
    <n v="221.3"/>
  </r>
  <r>
    <x v="110"/>
    <x v="8"/>
    <n v="20.9"/>
    <n v="288"/>
  </r>
  <r>
    <x v="110"/>
    <x v="9"/>
    <n v="19.7"/>
    <n v="402.6"/>
  </r>
  <r>
    <x v="110"/>
    <x v="10"/>
    <n v="20.3"/>
    <n v="401.5"/>
  </r>
  <r>
    <x v="110"/>
    <x v="11"/>
    <n v="20.3"/>
    <n v="480.6"/>
  </r>
  <r>
    <x v="111"/>
    <x v="0"/>
    <n v="20.399999999999999"/>
    <n v="281.8"/>
  </r>
  <r>
    <x v="111"/>
    <x v="1"/>
    <n v="20.5"/>
    <n v="138.9"/>
  </r>
  <r>
    <x v="111"/>
    <x v="2"/>
    <n v="20.9"/>
    <n v="208.6"/>
  </r>
  <r>
    <x v="111"/>
    <x v="3"/>
    <n v="20.7"/>
    <n v="317.7"/>
  </r>
  <r>
    <x v="111"/>
    <x v="4"/>
    <n v="20.9"/>
    <n v="208.1"/>
  </r>
  <r>
    <x v="111"/>
    <x v="5"/>
    <n v="21.3"/>
    <n v="189.8"/>
  </r>
  <r>
    <x v="111"/>
    <x v="6"/>
    <n v="21.5"/>
    <n v="147.19999999999999"/>
  </r>
  <r>
    <x v="111"/>
    <x v="7"/>
    <n v="21.1"/>
    <n v="222.3"/>
  </r>
  <r>
    <x v="111"/>
    <x v="8"/>
    <n v="21.2"/>
    <n v="150.30000000000001"/>
  </r>
  <r>
    <x v="111"/>
    <x v="9"/>
    <n v="20.5"/>
    <n v="286.8"/>
  </r>
  <r>
    <x v="111"/>
    <x v="10"/>
    <n v="20.5"/>
    <n v="303.8"/>
  </r>
  <r>
    <x v="111"/>
    <x v="11"/>
    <n v="21.1"/>
    <n v="210.3"/>
  </r>
  <r>
    <x v="112"/>
    <x v="0"/>
    <n v="21.2"/>
    <n v="85.8"/>
  </r>
  <r>
    <x v="112"/>
    <x v="1"/>
    <n v="21.2"/>
    <n v="269.10000000000002"/>
  </r>
  <r>
    <x v="112"/>
    <x v="2"/>
    <n v="21.7"/>
    <n v="190.6"/>
  </r>
  <r>
    <x v="112"/>
    <x v="3"/>
    <n v="21.7"/>
    <n v="181.5"/>
  </r>
  <r>
    <x v="112"/>
    <x v="4"/>
    <n v="20.7"/>
    <n v="349"/>
  </r>
  <r>
    <x v="112"/>
    <x v="5"/>
    <n v="21.3"/>
    <n v="175.9"/>
  </r>
  <r>
    <x v="112"/>
    <x v="6"/>
    <n v="21.4"/>
    <n v="107.5"/>
  </r>
  <r>
    <x v="112"/>
    <x v="7"/>
    <n v="20.9"/>
    <n v="325.39999999999998"/>
  </r>
  <r>
    <x v="112"/>
    <x v="8"/>
    <n v="21.1"/>
    <n v="219.7"/>
  </r>
  <r>
    <x v="112"/>
    <x v="9"/>
    <n v="20.6"/>
    <n v="274.8"/>
  </r>
  <r>
    <x v="112"/>
    <x v="10"/>
    <n v="20.7"/>
    <n v="334.5"/>
  </r>
  <r>
    <x v="112"/>
    <x v="11"/>
    <n v="20.8"/>
    <n v="295.89999999999998"/>
  </r>
  <r>
    <x v="113"/>
    <x v="0"/>
    <n v="21.1"/>
    <n v="184.9"/>
  </r>
  <r>
    <x v="113"/>
    <x v="1"/>
    <n v="21.3"/>
    <n v="195"/>
  </r>
  <r>
    <x v="113"/>
    <x v="2"/>
    <n v="21.4"/>
    <n v="208.9"/>
  </r>
  <r>
    <x v="113"/>
    <x v="3"/>
    <n v="21.7"/>
    <n v="237"/>
  </r>
  <r>
    <x v="113"/>
    <x v="4"/>
    <n v="21.1"/>
    <n v="244"/>
  </r>
  <r>
    <x v="113"/>
    <x v="5"/>
    <n v="21.7"/>
    <n v="203.3"/>
  </r>
  <r>
    <x v="113"/>
    <x v="6"/>
    <n v="22.1"/>
    <n v="102.4"/>
  </r>
  <r>
    <x v="113"/>
    <x v="7"/>
    <n v="21.4"/>
    <n v="188.8"/>
  </r>
  <r>
    <x v="113"/>
    <x v="8"/>
    <n v="21.3"/>
    <n v="242.5"/>
  </r>
  <r>
    <x v="113"/>
    <x v="9"/>
    <n v="20.7"/>
    <n v="268.3"/>
  </r>
  <r>
    <x v="113"/>
    <x v="10"/>
    <n v="20.9"/>
    <n v="366.7"/>
  </r>
  <r>
    <x v="113"/>
    <x v="11"/>
    <n v="21.2"/>
    <n v="281.2"/>
  </r>
  <r>
    <x v="114"/>
    <x v="0"/>
    <n v="21.3"/>
    <n v="180"/>
  </r>
  <r>
    <x v="114"/>
    <x v="1"/>
    <n v="21.7"/>
    <n v="140.80000000000001"/>
  </r>
  <r>
    <x v="114"/>
    <x v="2"/>
    <n v="21.3"/>
    <n v="221.7"/>
  </r>
  <r>
    <x v="114"/>
    <x v="3"/>
    <n v="21.5"/>
    <n v="208"/>
  </r>
  <r>
    <x v="114"/>
    <x v="4"/>
    <n v="21.5"/>
    <n v="163.19999999999999"/>
  </r>
  <r>
    <x v="114"/>
    <x v="5"/>
    <n v="21.7"/>
    <n v="105.8"/>
  </r>
  <r>
    <x v="114"/>
    <x v="6"/>
    <n v="21.9"/>
    <n v="165.7"/>
  </r>
  <r>
    <x v="114"/>
    <x v="7"/>
    <n v="22"/>
    <n v="193.7"/>
  </r>
  <r>
    <x v="114"/>
    <x v="8"/>
    <n v="21.8"/>
    <n v="182.6"/>
  </r>
  <r>
    <x v="114"/>
    <x v="9"/>
    <n v="21.1"/>
    <n v="213.1"/>
  </r>
  <r>
    <x v="114"/>
    <x v="10"/>
    <n v="21.1"/>
    <n v="232"/>
  </r>
  <r>
    <x v="114"/>
    <x v="11"/>
    <n v="22"/>
    <n v="76.3"/>
  </r>
  <r>
    <x v="115"/>
    <x v="0"/>
    <n v="22"/>
    <n v="103.9"/>
  </r>
  <r>
    <x v="115"/>
    <x v="1"/>
    <n v="22.4"/>
    <n v="66.900000000000006"/>
  </r>
  <r>
    <x v="115"/>
    <x v="2"/>
    <n v="21.7"/>
    <n v="159.69999999999999"/>
  </r>
  <r>
    <x v="115"/>
    <x v="3"/>
    <n v="21.9"/>
    <n v="248.1"/>
  </r>
  <r>
    <x v="115"/>
    <x v="4"/>
    <n v="21.7"/>
    <n v="226.5"/>
  </r>
  <r>
    <x v="115"/>
    <x v="5"/>
    <n v="21.5"/>
    <n v="142"/>
  </r>
  <r>
    <x v="115"/>
    <x v="6"/>
    <n v="21.6"/>
    <n v="200.9"/>
  </r>
  <r>
    <x v="115"/>
    <x v="7"/>
    <n v="21.9"/>
    <n v="257.89999999999998"/>
  </r>
  <r>
    <x v="115"/>
    <x v="8"/>
    <n v="21.2"/>
    <n v="282.2"/>
  </r>
  <r>
    <x v="115"/>
    <x v="9"/>
    <n v="20.8"/>
    <n v="251.8"/>
  </r>
  <r>
    <x v="115"/>
    <x v="10"/>
    <n v="20.6"/>
    <n v="308.7"/>
  </r>
  <r>
    <x v="115"/>
    <x v="11"/>
    <n v="20.8"/>
    <n v="339.4"/>
  </r>
  <r>
    <x v="116"/>
    <x v="0"/>
    <n v="20.5"/>
    <n v="210.2"/>
  </r>
  <r>
    <x v="116"/>
    <x v="1"/>
    <n v="21"/>
    <n v="174.9"/>
  </r>
  <r>
    <x v="116"/>
    <x v="2"/>
    <n v="20.8"/>
    <n v="290.39999999999998"/>
  </r>
  <r>
    <x v="116"/>
    <x v="3"/>
    <n v="21.5"/>
    <n v="222.9"/>
  </r>
  <r>
    <x v="116"/>
    <x v="4"/>
    <n v="21"/>
    <n v="365.4"/>
  </r>
  <r>
    <x v="116"/>
    <x v="5"/>
    <n v="21"/>
    <n v="326.39999999999998"/>
  </r>
  <r>
    <x v="116"/>
    <x v="6"/>
    <n v="21.5"/>
    <n v="124.2"/>
  </r>
  <r>
    <x v="116"/>
    <x v="7"/>
    <n v="20.6"/>
    <n v="366.3"/>
  </r>
  <r>
    <x v="116"/>
    <x v="8"/>
    <n v="21.5"/>
    <n v="253.5"/>
  </r>
  <r>
    <x v="116"/>
    <x v="9"/>
    <n v="20.7"/>
    <n v="337"/>
  </r>
  <r>
    <x v="116"/>
    <x v="10"/>
    <n v="20.7"/>
    <n v="331.1"/>
  </r>
  <r>
    <x v="116"/>
    <x v="11"/>
    <n v="20.6"/>
    <n v="259.8"/>
  </r>
  <r>
    <x v="117"/>
    <x v="0"/>
    <n v="20.6"/>
    <n v="251.3"/>
  </r>
  <r>
    <x v="117"/>
    <x v="1"/>
    <n v="21"/>
    <n v="144.9"/>
  </r>
  <r>
    <x v="117"/>
    <x v="2"/>
    <n v="21.4"/>
    <n v="164.7"/>
  </r>
  <r>
    <x v="117"/>
    <x v="3"/>
    <n v="20.8"/>
    <n v="259.39999999999998"/>
  </r>
  <r>
    <x v="117"/>
    <x v="4"/>
    <n v="20.6"/>
    <n v="369.9"/>
  </r>
  <r>
    <x v="117"/>
    <x v="5"/>
    <n v="21"/>
    <n v="252"/>
  </r>
  <r>
    <x v="117"/>
    <x v="6"/>
    <n v="21.4"/>
    <n v="214.6"/>
  </r>
  <r>
    <x v="117"/>
    <x v="7"/>
    <n v="21.1"/>
    <n v="226.2"/>
  </r>
  <r>
    <x v="117"/>
    <x v="8"/>
    <n v="21"/>
    <n v="306.3"/>
  </r>
  <r>
    <x v="117"/>
    <x v="9"/>
    <n v="20.5"/>
    <n v="289.60000000000002"/>
  </r>
  <r>
    <x v="117"/>
    <x v="10"/>
    <n v="20.8"/>
    <n v="365.4"/>
  </r>
  <r>
    <x v="117"/>
    <x v="11"/>
    <n v="20.8"/>
    <n v="110.4"/>
  </r>
  <r>
    <x v="118"/>
    <x v="0"/>
    <n v="21.2"/>
    <n v="114.5"/>
  </r>
  <r>
    <x v="118"/>
    <x v="1"/>
    <n v="21.7"/>
    <n v="150.6"/>
  </r>
  <r>
    <x v="118"/>
    <x v="2"/>
    <n v="21.4"/>
    <n v="234.5"/>
  </r>
  <r>
    <x v="118"/>
    <x v="3"/>
    <n v="21.6"/>
    <n v="255.8"/>
  </r>
  <r>
    <x v="118"/>
    <x v="4"/>
    <n v="21.1"/>
    <n v="369.5"/>
  </r>
  <r>
    <x v="118"/>
    <x v="5"/>
    <n v="21.5"/>
    <n v="222.6"/>
  </r>
  <r>
    <x v="118"/>
    <x v="6"/>
    <n v="21.7"/>
    <n v="184.7"/>
  </r>
  <r>
    <x v="118"/>
    <x v="7"/>
    <n v="21.8"/>
    <n v="146.30000000000001"/>
  </r>
  <r>
    <x v="118"/>
    <x v="8"/>
    <n v="21.5"/>
    <n v="282.39999999999998"/>
  </r>
  <r>
    <x v="118"/>
    <x v="9"/>
    <n v="20.3"/>
    <n v="282.89999999999998"/>
  </r>
  <r>
    <x v="118"/>
    <x v="10"/>
    <n v="21"/>
    <n v="315.89999999999998"/>
  </r>
  <r>
    <x v="118"/>
    <x v="11"/>
    <n v="21.3"/>
    <n v="233.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28">
  <r>
    <x v="0"/>
    <x v="0"/>
    <n v="20.399999999999999"/>
    <n v="109.1"/>
  </r>
  <r>
    <x v="0"/>
    <x v="1"/>
    <n v="20.7"/>
    <n v="130.4"/>
  </r>
  <r>
    <x v="0"/>
    <x v="2"/>
    <n v="20.9"/>
    <n v="143.69999999999999"/>
  </r>
  <r>
    <x v="0"/>
    <x v="3"/>
    <n v="20.7"/>
    <n v="175.4"/>
  </r>
  <r>
    <x v="0"/>
    <x v="4"/>
    <n v="20.5"/>
    <n v="230.3"/>
  </r>
  <r>
    <x v="0"/>
    <x v="5"/>
    <n v="20.5"/>
    <n v="148.69999999999999"/>
  </r>
  <r>
    <x v="0"/>
    <x v="6"/>
    <n v="20.7"/>
    <n v="329.1"/>
  </r>
  <r>
    <x v="0"/>
    <x v="7"/>
    <n v="20.5"/>
    <n v="481.4"/>
  </r>
  <r>
    <x v="0"/>
    <x v="8"/>
    <n v="20.3"/>
    <n v="212.2"/>
  </r>
  <r>
    <x v="0"/>
    <x v="9"/>
    <n v="19.8"/>
    <n v="410.9"/>
  </r>
  <r>
    <x v="0"/>
    <x v="10"/>
    <n v="20"/>
    <n v="416.4"/>
  </r>
  <r>
    <x v="0"/>
    <x v="11"/>
    <n v="20.100000000000001"/>
    <n v="192.5"/>
  </r>
  <r>
    <x v="1"/>
    <x v="0"/>
    <n v="20.399999999999999"/>
    <n v="309"/>
  </r>
  <r>
    <x v="1"/>
    <x v="1"/>
    <n v="20.7"/>
    <n v="114.3"/>
  </r>
  <r>
    <x v="1"/>
    <x v="2"/>
    <n v="20.9"/>
    <n v="267"/>
  </r>
  <r>
    <x v="1"/>
    <x v="3"/>
    <n v="20.7"/>
    <n v="224.5"/>
  </r>
  <r>
    <x v="1"/>
    <x v="4"/>
    <n v="20.5"/>
    <n v="196.7"/>
  </r>
  <r>
    <x v="1"/>
    <x v="5"/>
    <n v="20.5"/>
    <n v="167.2"/>
  </r>
  <r>
    <x v="1"/>
    <x v="6"/>
    <n v="20.7"/>
    <n v="139.5"/>
  </r>
  <r>
    <x v="1"/>
    <x v="7"/>
    <n v="20.5"/>
    <n v="193.9"/>
  </r>
  <r>
    <x v="1"/>
    <x v="8"/>
    <n v="20.3"/>
    <n v="233.8"/>
  </r>
  <r>
    <x v="1"/>
    <x v="9"/>
    <n v="19.8"/>
    <n v="258.39999999999998"/>
  </r>
  <r>
    <x v="1"/>
    <x v="10"/>
    <n v="20"/>
    <n v="274.2"/>
  </r>
  <r>
    <x v="1"/>
    <x v="11"/>
    <n v="20.100000000000001"/>
    <n v="139.69999999999999"/>
  </r>
  <r>
    <x v="2"/>
    <x v="0"/>
    <n v="20.399999999999999"/>
    <n v="134.5"/>
  </r>
  <r>
    <x v="2"/>
    <x v="1"/>
    <n v="20.7"/>
    <n v="117.8"/>
  </r>
  <r>
    <x v="2"/>
    <x v="2"/>
    <n v="20.9"/>
    <n v="111.3"/>
  </r>
  <r>
    <x v="2"/>
    <x v="3"/>
    <n v="20.7"/>
    <n v="241.7"/>
  </r>
  <r>
    <x v="2"/>
    <x v="4"/>
    <n v="20.5"/>
    <n v="235"/>
  </r>
  <r>
    <x v="2"/>
    <x v="5"/>
    <n v="20.5"/>
    <n v="372.8"/>
  </r>
  <r>
    <x v="2"/>
    <x v="6"/>
    <n v="20.7"/>
    <n v="141.19999999999999"/>
  </r>
  <r>
    <x v="2"/>
    <x v="7"/>
    <n v="20.5"/>
    <n v="469.5"/>
  </r>
  <r>
    <x v="2"/>
    <x v="8"/>
    <n v="20.3"/>
    <n v="210"/>
  </r>
  <r>
    <x v="2"/>
    <x v="9"/>
    <n v="19.8"/>
    <n v="231.3"/>
  </r>
  <r>
    <x v="2"/>
    <x v="10"/>
    <n v="20"/>
    <n v="330.9"/>
  </r>
  <r>
    <x v="2"/>
    <x v="11"/>
    <n v="20.100000000000001"/>
    <n v="275.2"/>
  </r>
  <r>
    <x v="3"/>
    <x v="0"/>
    <n v="20.399999999999999"/>
    <n v="170"/>
  </r>
  <r>
    <x v="3"/>
    <x v="1"/>
    <n v="20.7"/>
    <n v="156.5"/>
  </r>
  <r>
    <x v="3"/>
    <x v="2"/>
    <n v="20.9"/>
    <n v="269.89999999999998"/>
  </r>
  <r>
    <x v="3"/>
    <x v="3"/>
    <n v="20.7"/>
    <n v="330.1"/>
  </r>
  <r>
    <x v="3"/>
    <x v="4"/>
    <n v="20.5"/>
    <n v="294.8"/>
  </r>
  <r>
    <x v="3"/>
    <x v="5"/>
    <n v="20.5"/>
    <n v="163.69999999999999"/>
  </r>
  <r>
    <x v="3"/>
    <x v="6"/>
    <n v="20.7"/>
    <n v="240.5"/>
  </r>
  <r>
    <x v="3"/>
    <x v="7"/>
    <n v="20.5"/>
    <n v="213.1"/>
  </r>
  <r>
    <x v="3"/>
    <x v="8"/>
    <n v="20.3"/>
    <n v="196.5"/>
  </r>
  <r>
    <x v="3"/>
    <x v="9"/>
    <n v="19.8"/>
    <n v="356.7"/>
  </r>
  <r>
    <x v="3"/>
    <x v="10"/>
    <n v="20"/>
    <n v="174.8"/>
  </r>
  <r>
    <x v="3"/>
    <x v="11"/>
    <n v="20.100000000000001"/>
    <n v="138.80000000000001"/>
  </r>
  <r>
    <x v="4"/>
    <x v="0"/>
    <n v="20.399999999999999"/>
    <n v="205.6"/>
  </r>
  <r>
    <x v="4"/>
    <x v="1"/>
    <n v="20.7"/>
    <n v="84.2"/>
  </r>
  <r>
    <x v="4"/>
    <x v="2"/>
    <n v="20.9"/>
    <n v="131.69999999999999"/>
  </r>
  <r>
    <x v="4"/>
    <x v="3"/>
    <n v="20.7"/>
    <n v="254.3"/>
  </r>
  <r>
    <x v="4"/>
    <x v="4"/>
    <n v="20.5"/>
    <n v="263.89999999999998"/>
  </r>
  <r>
    <x v="4"/>
    <x v="5"/>
    <n v="20.5"/>
    <n v="228.6"/>
  </r>
  <r>
    <x v="4"/>
    <x v="6"/>
    <n v="20.7"/>
    <n v="194.9"/>
  </r>
  <r>
    <x v="4"/>
    <x v="7"/>
    <n v="20.5"/>
    <n v="159.30000000000001"/>
  </r>
  <r>
    <x v="4"/>
    <x v="8"/>
    <n v="20.3"/>
    <n v="346.1"/>
  </r>
  <r>
    <x v="4"/>
    <x v="9"/>
    <n v="19.8"/>
    <n v="318.60000000000002"/>
  </r>
  <r>
    <x v="4"/>
    <x v="10"/>
    <n v="20"/>
    <n v="397.6"/>
  </r>
  <r>
    <x v="4"/>
    <x v="11"/>
    <n v="20.100000000000001"/>
    <n v="344.1"/>
  </r>
  <r>
    <x v="5"/>
    <x v="0"/>
    <n v="20.399999999999999"/>
    <n v="111.5"/>
  </r>
  <r>
    <x v="5"/>
    <x v="1"/>
    <n v="20.7"/>
    <n v="159.19999999999999"/>
  </r>
  <r>
    <x v="5"/>
    <x v="2"/>
    <n v="20.9"/>
    <n v="144"/>
  </r>
  <r>
    <x v="5"/>
    <x v="3"/>
    <n v="20.7"/>
    <n v="334.6"/>
  </r>
  <r>
    <x v="5"/>
    <x v="4"/>
    <n v="20.5"/>
    <n v="281.3"/>
  </r>
  <r>
    <x v="5"/>
    <x v="5"/>
    <n v="20.5"/>
    <n v="309.89999999999998"/>
  </r>
  <r>
    <x v="5"/>
    <x v="6"/>
    <n v="20.7"/>
    <n v="290.5"/>
  </r>
  <r>
    <x v="5"/>
    <x v="7"/>
    <n v="20.5"/>
    <n v="226"/>
  </r>
  <r>
    <x v="5"/>
    <x v="8"/>
    <n v="20.3"/>
    <n v="138.1"/>
  </r>
  <r>
    <x v="5"/>
    <x v="9"/>
    <n v="19.8"/>
    <n v="330.8"/>
  </r>
  <r>
    <x v="5"/>
    <x v="10"/>
    <n v="20"/>
    <n v="262.89999999999998"/>
  </r>
  <r>
    <x v="5"/>
    <x v="11"/>
    <n v="20.100000000000001"/>
    <n v="178.8"/>
  </r>
  <r>
    <x v="6"/>
    <x v="0"/>
    <n v="20.399999999999999"/>
    <n v="132.30000000000001"/>
  </r>
  <r>
    <x v="6"/>
    <x v="1"/>
    <n v="20.7"/>
    <n v="216.8"/>
  </r>
  <r>
    <x v="6"/>
    <x v="2"/>
    <n v="20.9"/>
    <n v="326.7"/>
  </r>
  <r>
    <x v="6"/>
    <x v="3"/>
    <n v="20.7"/>
    <n v="352.2"/>
  </r>
  <r>
    <x v="6"/>
    <x v="4"/>
    <n v="20.5"/>
    <n v="253.8"/>
  </r>
  <r>
    <x v="6"/>
    <x v="5"/>
    <n v="20.5"/>
    <n v="259.8"/>
  </r>
  <r>
    <x v="6"/>
    <x v="6"/>
    <n v="20.7"/>
    <n v="379.6"/>
  </r>
  <r>
    <x v="6"/>
    <x v="7"/>
    <n v="20.5"/>
    <n v="239.3"/>
  </r>
  <r>
    <x v="6"/>
    <x v="8"/>
    <n v="20.3"/>
    <n v="291.60000000000002"/>
  </r>
  <r>
    <x v="6"/>
    <x v="9"/>
    <n v="19.8"/>
    <n v="288.39999999999998"/>
  </r>
  <r>
    <x v="6"/>
    <x v="10"/>
    <n v="20"/>
    <n v="251.5"/>
  </r>
  <r>
    <x v="6"/>
    <x v="11"/>
    <n v="20.100000000000001"/>
    <n v="210.5"/>
  </r>
  <r>
    <x v="7"/>
    <x v="0"/>
    <n v="20.399999999999999"/>
    <n v="231.7"/>
  </r>
  <r>
    <x v="7"/>
    <x v="1"/>
    <n v="20.7"/>
    <n v="136.5"/>
  </r>
  <r>
    <x v="7"/>
    <x v="2"/>
    <n v="20.9"/>
    <n v="220.2"/>
  </r>
  <r>
    <x v="7"/>
    <x v="3"/>
    <n v="20.7"/>
    <n v="226.8"/>
  </r>
  <r>
    <x v="7"/>
    <x v="4"/>
    <n v="20.5"/>
    <n v="170.9"/>
  </r>
  <r>
    <x v="7"/>
    <x v="5"/>
    <n v="20.5"/>
    <n v="190"/>
  </r>
  <r>
    <x v="7"/>
    <x v="6"/>
    <n v="20.7"/>
    <n v="257.10000000000002"/>
  </r>
  <r>
    <x v="7"/>
    <x v="7"/>
    <n v="20.5"/>
    <n v="300.39999999999998"/>
  </r>
  <r>
    <x v="7"/>
    <x v="8"/>
    <n v="20.3"/>
    <n v="304.89999999999998"/>
  </r>
  <r>
    <x v="7"/>
    <x v="9"/>
    <n v="19.8"/>
    <n v="512.9"/>
  </r>
  <r>
    <x v="7"/>
    <x v="10"/>
    <n v="20"/>
    <n v="273.2"/>
  </r>
  <r>
    <x v="7"/>
    <x v="11"/>
    <n v="20.100000000000001"/>
    <n v="300.2"/>
  </r>
  <r>
    <x v="8"/>
    <x v="0"/>
    <n v="20.399999999999999"/>
    <n v="154.69999999999999"/>
  </r>
  <r>
    <x v="8"/>
    <x v="1"/>
    <n v="20.7"/>
    <n v="220.2"/>
  </r>
  <r>
    <x v="8"/>
    <x v="2"/>
    <n v="20.9"/>
    <n v="83.6"/>
  </r>
  <r>
    <x v="8"/>
    <x v="3"/>
    <n v="20.7"/>
    <n v="256.2"/>
  </r>
  <r>
    <x v="8"/>
    <x v="4"/>
    <n v="20.5"/>
    <n v="326.3"/>
  </r>
  <r>
    <x v="8"/>
    <x v="5"/>
    <n v="20.5"/>
    <n v="283.39999999999998"/>
  </r>
  <r>
    <x v="8"/>
    <x v="6"/>
    <n v="20.7"/>
    <n v="456.1"/>
  </r>
  <r>
    <x v="8"/>
    <x v="7"/>
    <n v="20.5"/>
    <n v="311.3"/>
  </r>
  <r>
    <x v="8"/>
    <x v="8"/>
    <n v="20.3"/>
    <n v="226.4"/>
  </r>
  <r>
    <x v="8"/>
    <x v="9"/>
    <n v="19.8"/>
    <n v="296.10000000000002"/>
  </r>
  <r>
    <x v="8"/>
    <x v="10"/>
    <n v="20"/>
    <n v="248.3"/>
  </r>
  <r>
    <x v="8"/>
    <x v="11"/>
    <n v="20.100000000000001"/>
    <n v="185.9"/>
  </r>
  <r>
    <x v="9"/>
    <x v="0"/>
    <n v="20.399999999999999"/>
    <n v="351.4"/>
  </r>
  <r>
    <x v="9"/>
    <x v="1"/>
    <n v="20.7"/>
    <n v="133.9"/>
  </r>
  <r>
    <x v="9"/>
    <x v="2"/>
    <n v="20.9"/>
    <n v="341"/>
  </r>
  <r>
    <x v="9"/>
    <x v="3"/>
    <n v="20.7"/>
    <n v="214.9"/>
  </r>
  <r>
    <x v="9"/>
    <x v="4"/>
    <n v="20.5"/>
    <n v="480.6"/>
  </r>
  <r>
    <x v="9"/>
    <x v="5"/>
    <n v="20.5"/>
    <n v="318.3"/>
  </r>
  <r>
    <x v="9"/>
    <x v="6"/>
    <n v="20.7"/>
    <n v="235"/>
  </r>
  <r>
    <x v="9"/>
    <x v="7"/>
    <n v="20.5"/>
    <n v="215.9"/>
  </r>
  <r>
    <x v="9"/>
    <x v="8"/>
    <n v="20.3"/>
    <n v="304.89999999999998"/>
  </r>
  <r>
    <x v="9"/>
    <x v="9"/>
    <n v="19.8"/>
    <n v="432.2"/>
  </r>
  <r>
    <x v="9"/>
    <x v="10"/>
    <n v="20"/>
    <n v="235.8"/>
  </r>
  <r>
    <x v="9"/>
    <x v="11"/>
    <n v="20.100000000000001"/>
    <n v="305"/>
  </r>
  <r>
    <x v="10"/>
    <x v="0"/>
    <n v="20.399999999999999"/>
    <n v="170.7"/>
  </r>
  <r>
    <x v="10"/>
    <x v="1"/>
    <n v="20.7"/>
    <n v="238.8"/>
  </r>
  <r>
    <x v="10"/>
    <x v="2"/>
    <n v="20.9"/>
    <n v="185.1"/>
  </r>
  <r>
    <x v="10"/>
    <x v="3"/>
    <n v="20.7"/>
    <n v="335.3"/>
  </r>
  <r>
    <x v="10"/>
    <x v="4"/>
    <n v="20.5"/>
    <n v="277.8"/>
  </r>
  <r>
    <x v="10"/>
    <x v="5"/>
    <n v="20.5"/>
    <n v="233.3"/>
  </r>
  <r>
    <x v="10"/>
    <x v="6"/>
    <n v="20.7"/>
    <n v="242.5"/>
  </r>
  <r>
    <x v="10"/>
    <x v="7"/>
    <n v="20.5"/>
    <n v="171.5"/>
  </r>
  <r>
    <x v="10"/>
    <x v="8"/>
    <n v="20.3"/>
    <n v="125.4"/>
  </r>
  <r>
    <x v="10"/>
    <x v="9"/>
    <n v="19.8"/>
    <n v="206.7"/>
  </r>
  <r>
    <x v="10"/>
    <x v="10"/>
    <n v="20"/>
    <n v="247.5"/>
  </r>
  <r>
    <x v="10"/>
    <x v="11"/>
    <n v="20.100000000000001"/>
    <n v="155.5"/>
  </r>
  <r>
    <x v="11"/>
    <x v="0"/>
    <n v="20.399999999999999"/>
    <n v="180.9"/>
  </r>
  <r>
    <x v="11"/>
    <x v="1"/>
    <n v="20.7"/>
    <n v="142.6"/>
  </r>
  <r>
    <x v="11"/>
    <x v="2"/>
    <n v="20.9"/>
    <n v="138.5"/>
  </r>
  <r>
    <x v="11"/>
    <x v="3"/>
    <n v="20.7"/>
    <n v="244.8"/>
  </r>
  <r>
    <x v="11"/>
    <x v="4"/>
    <n v="20.5"/>
    <n v="197.9"/>
  </r>
  <r>
    <x v="11"/>
    <x v="5"/>
    <n v="20.5"/>
    <n v="174.8"/>
  </r>
  <r>
    <x v="11"/>
    <x v="6"/>
    <n v="20.7"/>
    <n v="287.2"/>
  </r>
  <r>
    <x v="11"/>
    <x v="7"/>
    <n v="20.5"/>
    <n v="504.5"/>
  </r>
  <r>
    <x v="11"/>
    <x v="8"/>
    <n v="20.3"/>
    <n v="254.1"/>
  </r>
  <r>
    <x v="11"/>
    <x v="9"/>
    <n v="19.8"/>
    <n v="280.7"/>
  </r>
  <r>
    <x v="11"/>
    <x v="10"/>
    <n v="20"/>
    <n v="388.9"/>
  </r>
  <r>
    <x v="11"/>
    <x v="11"/>
    <n v="20.100000000000001"/>
    <n v="246.9"/>
  </r>
  <r>
    <x v="12"/>
    <x v="0"/>
    <n v="20.399999999999999"/>
    <n v="112.3"/>
  </r>
  <r>
    <x v="12"/>
    <x v="1"/>
    <n v="20.7"/>
    <n v="109.7"/>
  </r>
  <r>
    <x v="12"/>
    <x v="2"/>
    <n v="20.9"/>
    <n v="169.8"/>
  </r>
  <r>
    <x v="12"/>
    <x v="3"/>
    <n v="20.7"/>
    <n v="414"/>
  </r>
  <r>
    <x v="12"/>
    <x v="4"/>
    <n v="20.5"/>
    <n v="268.7"/>
  </r>
  <r>
    <x v="12"/>
    <x v="5"/>
    <n v="20.5"/>
    <n v="224.2"/>
  </r>
  <r>
    <x v="12"/>
    <x v="6"/>
    <n v="20.7"/>
    <n v="169.6"/>
  </r>
  <r>
    <x v="12"/>
    <x v="7"/>
    <n v="20.5"/>
    <n v="171.2"/>
  </r>
  <r>
    <x v="12"/>
    <x v="8"/>
    <n v="20.3"/>
    <n v="553.1"/>
  </r>
  <r>
    <x v="12"/>
    <x v="9"/>
    <n v="19.8"/>
    <n v="318.39999999999998"/>
  </r>
  <r>
    <x v="12"/>
    <x v="10"/>
    <n v="20"/>
    <n v="314.7"/>
  </r>
  <r>
    <x v="12"/>
    <x v="11"/>
    <n v="20.100000000000001"/>
    <n v="237.9"/>
  </r>
  <r>
    <x v="13"/>
    <x v="0"/>
    <n v="20.399999999999999"/>
    <n v="132.5"/>
  </r>
  <r>
    <x v="13"/>
    <x v="1"/>
    <n v="20.7"/>
    <n v="104.7"/>
  </r>
  <r>
    <x v="13"/>
    <x v="2"/>
    <n v="20.9"/>
    <n v="101.3"/>
  </r>
  <r>
    <x v="13"/>
    <x v="3"/>
    <n v="20.7"/>
    <n v="326.5"/>
  </r>
  <r>
    <x v="13"/>
    <x v="4"/>
    <n v="20.5"/>
    <n v="151.30000000000001"/>
  </r>
  <r>
    <x v="13"/>
    <x v="5"/>
    <n v="20.5"/>
    <n v="163.5"/>
  </r>
  <r>
    <x v="13"/>
    <x v="6"/>
    <n v="20.7"/>
    <n v="152.5"/>
  </r>
  <r>
    <x v="13"/>
    <x v="7"/>
    <n v="20.5"/>
    <n v="246.6"/>
  </r>
  <r>
    <x v="13"/>
    <x v="8"/>
    <n v="20.3"/>
    <n v="144.80000000000001"/>
  </r>
  <r>
    <x v="13"/>
    <x v="9"/>
    <n v="19.8"/>
    <n v="330.9"/>
  </r>
  <r>
    <x v="13"/>
    <x v="10"/>
    <n v="20"/>
    <n v="419.6"/>
  </r>
  <r>
    <x v="13"/>
    <x v="11"/>
    <n v="20.100000000000001"/>
    <n v="270.2"/>
  </r>
  <r>
    <x v="14"/>
    <x v="0"/>
    <n v="20.399999999999999"/>
    <n v="158.5"/>
  </r>
  <r>
    <x v="14"/>
    <x v="1"/>
    <n v="20.7"/>
    <n v="180.2"/>
  </r>
  <r>
    <x v="14"/>
    <x v="2"/>
    <n v="20.9"/>
    <n v="108.1"/>
  </r>
  <r>
    <x v="14"/>
    <x v="3"/>
    <n v="20.7"/>
    <n v="281.8"/>
  </r>
  <r>
    <x v="14"/>
    <x v="4"/>
    <n v="21.3"/>
    <n v="323"/>
  </r>
  <r>
    <x v="14"/>
    <x v="5"/>
    <n v="21.2"/>
    <n v="273.10000000000002"/>
  </r>
  <r>
    <x v="14"/>
    <x v="6"/>
    <n v="21.5"/>
    <n v="301.10000000000002"/>
  </r>
  <r>
    <x v="14"/>
    <x v="7"/>
    <n v="21.5"/>
    <n v="505.9"/>
  </r>
  <r>
    <x v="14"/>
    <x v="8"/>
    <n v="20.8"/>
    <n v="225.9"/>
  </r>
  <r>
    <x v="14"/>
    <x v="9"/>
    <n v="20.8"/>
    <n v="347.8"/>
  </r>
  <r>
    <x v="14"/>
    <x v="10"/>
    <n v="20.5"/>
    <n v="271"/>
  </r>
  <r>
    <x v="14"/>
    <x v="11"/>
    <n v="20.6"/>
    <n v="197"/>
  </r>
  <r>
    <x v="15"/>
    <x v="0"/>
    <n v="20.6"/>
    <n v="166"/>
  </r>
  <r>
    <x v="15"/>
    <x v="1"/>
    <n v="20.7"/>
    <n v="106.8"/>
  </r>
  <r>
    <x v="15"/>
    <x v="2"/>
    <n v="20.8"/>
    <n v="226"/>
  </r>
  <r>
    <x v="15"/>
    <x v="3"/>
    <n v="21.3"/>
    <n v="302.89999999999998"/>
  </r>
  <r>
    <x v="15"/>
    <x v="4"/>
    <n v="21.1"/>
    <n v="170"/>
  </r>
  <r>
    <x v="15"/>
    <x v="5"/>
    <n v="20.9"/>
    <n v="381.2"/>
  </r>
  <r>
    <x v="15"/>
    <x v="6"/>
    <n v="21.1"/>
    <n v="279.5"/>
  </r>
  <r>
    <x v="15"/>
    <x v="7"/>
    <n v="20.399999999999999"/>
    <n v="277.39999999999998"/>
  </r>
  <r>
    <x v="15"/>
    <x v="8"/>
    <n v="20.7"/>
    <n v="232.3"/>
  </r>
  <r>
    <x v="15"/>
    <x v="9"/>
    <n v="19.8"/>
    <n v="336.2"/>
  </r>
  <r>
    <x v="15"/>
    <x v="10"/>
    <n v="19.899999999999999"/>
    <n v="237"/>
  </r>
  <r>
    <x v="15"/>
    <x v="11"/>
    <n v="19.8"/>
    <n v="210.3"/>
  </r>
  <r>
    <x v="16"/>
    <x v="0"/>
    <n v="19.899999999999999"/>
    <n v="286.2"/>
  </r>
  <r>
    <x v="16"/>
    <x v="1"/>
    <n v="19.8"/>
    <n v="145.69999999999999"/>
  </r>
  <r>
    <x v="16"/>
    <x v="2"/>
    <n v="20.7"/>
    <n v="220.5"/>
  </r>
  <r>
    <x v="16"/>
    <x v="3"/>
    <n v="20.7"/>
    <n v="358.9"/>
  </r>
  <r>
    <x v="16"/>
    <x v="4"/>
    <n v="20.5"/>
    <n v="407.3"/>
  </r>
  <r>
    <x v="16"/>
    <x v="5"/>
    <n v="20.100000000000001"/>
    <n v="276.5"/>
  </r>
  <r>
    <x v="16"/>
    <x v="6"/>
    <n v="20.8"/>
    <n v="260"/>
  </r>
  <r>
    <x v="16"/>
    <x v="7"/>
    <n v="20.399999999999999"/>
    <n v="445.1"/>
  </r>
  <r>
    <x v="16"/>
    <x v="8"/>
    <n v="20.3"/>
    <n v="221.5"/>
  </r>
  <r>
    <x v="16"/>
    <x v="9"/>
    <n v="19.8"/>
    <n v="244.7"/>
  </r>
  <r>
    <x v="16"/>
    <x v="10"/>
    <n v="19.899999999999999"/>
    <n v="338.2"/>
  </r>
  <r>
    <x v="16"/>
    <x v="11"/>
    <n v="20.100000000000001"/>
    <n v="237.5"/>
  </r>
  <r>
    <x v="17"/>
    <x v="0"/>
    <n v="20.3"/>
    <n v="199.2"/>
  </r>
  <r>
    <x v="17"/>
    <x v="1"/>
    <n v="20.399999999999999"/>
    <n v="144.6"/>
  </r>
  <r>
    <x v="17"/>
    <x v="2"/>
    <n v="19.899999999999999"/>
    <n v="184.1"/>
  </r>
  <r>
    <x v="17"/>
    <x v="3"/>
    <n v="20.3"/>
    <n v="407.8"/>
  </r>
  <r>
    <x v="17"/>
    <x v="4"/>
    <n v="19.600000000000001"/>
    <n v="267.5"/>
  </r>
  <r>
    <x v="17"/>
    <x v="5"/>
    <n v="19.8"/>
    <n v="167.2"/>
  </r>
  <r>
    <x v="17"/>
    <x v="6"/>
    <n v="20.7"/>
    <n v="185.9"/>
  </r>
  <r>
    <x v="17"/>
    <x v="7"/>
    <n v="20.9"/>
    <n v="171.5"/>
  </r>
  <r>
    <x v="17"/>
    <x v="8"/>
    <n v="20.399999999999999"/>
    <n v="195.3"/>
  </r>
  <r>
    <x v="17"/>
    <x v="9"/>
    <n v="20.2"/>
    <n v="373.9"/>
  </r>
  <r>
    <x v="17"/>
    <x v="10"/>
    <n v="19.899999999999999"/>
    <n v="378.1"/>
  </r>
  <r>
    <x v="17"/>
    <x v="11"/>
    <n v="20.100000000000001"/>
    <n v="122.7"/>
  </r>
  <r>
    <x v="18"/>
    <x v="0"/>
    <n v="20.399999999999999"/>
    <n v="190"/>
  </r>
  <r>
    <x v="18"/>
    <x v="1"/>
    <n v="20.7"/>
    <n v="104.6"/>
  </r>
  <r>
    <x v="18"/>
    <x v="2"/>
    <n v="20.9"/>
    <n v="127.2"/>
  </r>
  <r>
    <x v="18"/>
    <x v="3"/>
    <n v="20.7"/>
    <n v="263.7"/>
  </r>
  <r>
    <x v="18"/>
    <x v="4"/>
    <n v="20.5"/>
    <n v="231.4"/>
  </r>
  <r>
    <x v="18"/>
    <x v="5"/>
    <n v="20.5"/>
    <n v="240.4"/>
  </r>
  <r>
    <x v="18"/>
    <x v="6"/>
    <n v="20.7"/>
    <n v="343.4"/>
  </r>
  <r>
    <x v="18"/>
    <x v="7"/>
    <n v="20.5"/>
    <n v="305.7"/>
  </r>
  <r>
    <x v="18"/>
    <x v="8"/>
    <n v="20.3"/>
    <n v="358.1"/>
  </r>
  <r>
    <x v="18"/>
    <x v="9"/>
    <n v="19.8"/>
    <n v="233"/>
  </r>
  <r>
    <x v="18"/>
    <x v="10"/>
    <n v="20"/>
    <n v="291.89999999999998"/>
  </r>
  <r>
    <x v="18"/>
    <x v="11"/>
    <n v="20.100000000000001"/>
    <n v="286.10000000000002"/>
  </r>
  <r>
    <x v="19"/>
    <x v="0"/>
    <n v="20.399999999999999"/>
    <n v="130.4"/>
  </r>
  <r>
    <x v="19"/>
    <x v="1"/>
    <n v="20.7"/>
    <n v="155.1"/>
  </r>
  <r>
    <x v="19"/>
    <x v="2"/>
    <n v="20.9"/>
    <n v="143.80000000000001"/>
  </r>
  <r>
    <x v="19"/>
    <x v="3"/>
    <n v="20.7"/>
    <n v="187.8"/>
  </r>
  <r>
    <x v="19"/>
    <x v="4"/>
    <n v="20.5"/>
    <n v="418.8"/>
  </r>
  <r>
    <x v="19"/>
    <x v="5"/>
    <n v="20.5"/>
    <n v="209.2"/>
  </r>
  <r>
    <x v="19"/>
    <x v="6"/>
    <n v="20.7"/>
    <n v="463"/>
  </r>
  <r>
    <x v="19"/>
    <x v="7"/>
    <n v="20.5"/>
    <n v="255"/>
  </r>
  <r>
    <x v="19"/>
    <x v="8"/>
    <n v="20.3"/>
    <n v="287"/>
  </r>
  <r>
    <x v="19"/>
    <x v="9"/>
    <n v="19.8"/>
    <n v="462.4"/>
  </r>
  <r>
    <x v="19"/>
    <x v="10"/>
    <n v="20"/>
    <n v="180.6"/>
  </r>
  <r>
    <x v="19"/>
    <x v="11"/>
    <n v="20.100000000000001"/>
    <n v="234.7"/>
  </r>
  <r>
    <x v="20"/>
    <x v="0"/>
    <n v="20.5"/>
    <n v="264.10000000000002"/>
  </r>
  <r>
    <x v="20"/>
    <x v="1"/>
    <n v="20.5"/>
    <n v="204.2"/>
  </r>
  <r>
    <x v="20"/>
    <x v="2"/>
    <n v="20.100000000000001"/>
    <n v="364.5"/>
  </r>
  <r>
    <x v="20"/>
    <x v="3"/>
    <n v="20.2"/>
    <n v="285.3"/>
  </r>
  <r>
    <x v="20"/>
    <x v="4"/>
    <n v="19.899999999999999"/>
    <n v="419.3"/>
  </r>
  <r>
    <x v="20"/>
    <x v="5"/>
    <n v="20.100000000000001"/>
    <n v="325.39999999999998"/>
  </r>
  <r>
    <x v="20"/>
    <x v="6"/>
    <n v="20.7"/>
    <n v="382.9"/>
  </r>
  <r>
    <x v="20"/>
    <x v="7"/>
    <n v="20.100000000000001"/>
    <n v="206.8"/>
  </r>
  <r>
    <x v="20"/>
    <x v="8"/>
    <n v="20.2"/>
    <n v="375.5"/>
  </r>
  <r>
    <x v="20"/>
    <x v="9"/>
    <n v="19.100000000000001"/>
    <n v="405"/>
  </r>
  <r>
    <x v="20"/>
    <x v="10"/>
    <n v="19.7"/>
    <n v="209.6"/>
  </r>
  <r>
    <x v="20"/>
    <x v="11"/>
    <n v="19.899999999999999"/>
    <n v="310.39999999999998"/>
  </r>
  <r>
    <x v="21"/>
    <x v="0"/>
    <n v="20.3"/>
    <n v="74.599999999999994"/>
  </r>
  <r>
    <x v="21"/>
    <x v="1"/>
    <n v="20.3"/>
    <n v="202.3"/>
  </r>
  <r>
    <x v="21"/>
    <x v="2"/>
    <n v="20.2"/>
    <n v="277"/>
  </r>
  <r>
    <x v="21"/>
    <x v="3"/>
    <n v="20.6"/>
    <n v="221.5"/>
  </r>
  <r>
    <x v="21"/>
    <x v="4"/>
    <n v="20.100000000000001"/>
    <n v="282"/>
  </r>
  <r>
    <x v="21"/>
    <x v="5"/>
    <n v="19.7"/>
    <n v="482.9"/>
  </r>
  <r>
    <x v="21"/>
    <x v="6"/>
    <n v="20.2"/>
    <n v="235"/>
  </r>
  <r>
    <x v="21"/>
    <x v="7"/>
    <n v="20.3"/>
    <n v="134.80000000000001"/>
  </r>
  <r>
    <x v="21"/>
    <x v="8"/>
    <n v="20.100000000000001"/>
    <n v="192.6"/>
  </r>
  <r>
    <x v="21"/>
    <x v="9"/>
    <n v="19.399999999999999"/>
    <n v="274.10000000000002"/>
  </r>
  <r>
    <x v="21"/>
    <x v="10"/>
    <n v="19.399999999999999"/>
    <n v="285.3"/>
  </r>
  <r>
    <x v="21"/>
    <x v="11"/>
    <n v="19.600000000000001"/>
    <n v="251.4"/>
  </r>
  <r>
    <x v="22"/>
    <x v="0"/>
    <n v="19.600000000000001"/>
    <n v="84.7"/>
  </r>
  <r>
    <x v="22"/>
    <x v="1"/>
    <n v="20.2"/>
    <n v="78.900000000000006"/>
  </r>
  <r>
    <x v="22"/>
    <x v="2"/>
    <n v="20.6"/>
    <n v="134.30000000000001"/>
  </r>
  <r>
    <x v="22"/>
    <x v="3"/>
    <n v="20.399999999999999"/>
    <n v="205.8"/>
  </r>
  <r>
    <x v="22"/>
    <x v="4"/>
    <n v="20"/>
    <n v="259.39999999999998"/>
  </r>
  <r>
    <x v="22"/>
    <x v="5"/>
    <n v="20.5"/>
    <n v="179.4"/>
  </r>
  <r>
    <x v="22"/>
    <x v="6"/>
    <n v="20"/>
    <n v="317.3"/>
  </r>
  <r>
    <x v="22"/>
    <x v="7"/>
    <n v="20.2"/>
    <n v="299.7"/>
  </r>
  <r>
    <x v="22"/>
    <x v="8"/>
    <n v="20.5"/>
    <n v="155.6"/>
  </r>
  <r>
    <x v="22"/>
    <x v="9"/>
    <n v="19.399999999999999"/>
    <n v="263"/>
  </r>
  <r>
    <x v="22"/>
    <x v="10"/>
    <n v="20.100000000000001"/>
    <n v="207.8"/>
  </r>
  <r>
    <x v="22"/>
    <x v="11"/>
    <n v="19.899999999999999"/>
    <n v="290.3"/>
  </r>
  <r>
    <x v="23"/>
    <x v="0"/>
    <n v="21"/>
    <n v="70"/>
  </r>
  <r>
    <x v="23"/>
    <x v="1"/>
    <n v="20.8"/>
    <n v="68.599999999999994"/>
  </r>
  <r>
    <x v="23"/>
    <x v="2"/>
    <n v="21.7"/>
    <n v="139.30000000000001"/>
  </r>
  <r>
    <x v="23"/>
    <x v="3"/>
    <n v="21.1"/>
    <n v="170.8"/>
  </r>
  <r>
    <x v="23"/>
    <x v="4"/>
    <n v="20.7"/>
    <n v="240.1"/>
  </r>
  <r>
    <x v="23"/>
    <x v="5"/>
    <n v="19.899999999999999"/>
    <n v="287.3"/>
  </r>
  <r>
    <x v="23"/>
    <x v="6"/>
    <n v="20.2"/>
    <n v="294.10000000000002"/>
  </r>
  <r>
    <x v="23"/>
    <x v="7"/>
    <n v="20.7"/>
    <n v="180.6"/>
  </r>
  <r>
    <x v="23"/>
    <x v="8"/>
    <n v="19.5"/>
    <n v="261"/>
  </r>
  <r>
    <x v="23"/>
    <x v="9"/>
    <n v="19.3"/>
    <n v="349.3"/>
  </r>
  <r>
    <x v="23"/>
    <x v="10"/>
    <n v="19.5"/>
    <n v="462.1"/>
  </r>
  <r>
    <x v="23"/>
    <x v="11"/>
    <n v="19.7"/>
    <n v="286.5"/>
  </r>
  <r>
    <x v="24"/>
    <x v="0"/>
    <n v="19.5"/>
    <n v="151.9"/>
  </r>
  <r>
    <x v="24"/>
    <x v="1"/>
    <n v="19.600000000000001"/>
    <n v="177.3"/>
  </r>
  <r>
    <x v="24"/>
    <x v="2"/>
    <n v="19.7"/>
    <n v="263.10000000000002"/>
  </r>
  <r>
    <x v="24"/>
    <x v="3"/>
    <n v="20.399999999999999"/>
    <n v="412.7"/>
  </r>
  <r>
    <x v="24"/>
    <x v="4"/>
    <n v="20.5"/>
    <n v="223.3"/>
  </r>
  <r>
    <x v="24"/>
    <x v="5"/>
    <n v="20.2"/>
    <n v="213.7"/>
  </r>
  <r>
    <x v="24"/>
    <x v="6"/>
    <n v="20.3"/>
    <n v="266.7"/>
  </r>
  <r>
    <x v="24"/>
    <x v="7"/>
    <n v="20.100000000000001"/>
    <n v="301.10000000000002"/>
  </r>
  <r>
    <x v="24"/>
    <x v="8"/>
    <n v="20.100000000000001"/>
    <n v="311.3"/>
  </r>
  <r>
    <x v="24"/>
    <x v="9"/>
    <n v="20.100000000000001"/>
    <n v="222.9"/>
  </r>
  <r>
    <x v="24"/>
    <x v="10"/>
    <n v="19.8"/>
    <n v="252.5"/>
  </r>
  <r>
    <x v="24"/>
    <x v="11"/>
    <n v="20.3"/>
    <n v="144.1"/>
  </r>
  <r>
    <x v="25"/>
    <x v="0"/>
    <n v="20.8"/>
    <n v="80.7"/>
  </r>
  <r>
    <x v="25"/>
    <x v="1"/>
    <n v="21.3"/>
    <n v="109.7"/>
  </r>
  <r>
    <x v="25"/>
    <x v="2"/>
    <n v="21.5"/>
    <n v="131.80000000000001"/>
  </r>
  <r>
    <x v="25"/>
    <x v="3"/>
    <n v="21.8"/>
    <n v="175.3"/>
  </r>
  <r>
    <x v="25"/>
    <x v="4"/>
    <n v="21.2"/>
    <n v="227.9"/>
  </r>
  <r>
    <x v="25"/>
    <x v="5"/>
    <n v="21"/>
    <n v="341.9"/>
  </r>
  <r>
    <x v="25"/>
    <x v="6"/>
    <n v="20.7"/>
    <n v="232.3"/>
  </r>
  <r>
    <x v="25"/>
    <x v="7"/>
    <n v="20.399999999999999"/>
    <n v="292.10000000000002"/>
  </r>
  <r>
    <x v="25"/>
    <x v="8"/>
    <n v="20"/>
    <n v="214"/>
  </r>
  <r>
    <x v="25"/>
    <x v="9"/>
    <n v="19.8"/>
    <n v="394.2"/>
  </r>
  <r>
    <x v="25"/>
    <x v="10"/>
    <n v="20.100000000000001"/>
    <n v="300.2"/>
  </r>
  <r>
    <x v="25"/>
    <x v="11"/>
    <n v="19.7"/>
    <n v="337.7"/>
  </r>
  <r>
    <x v="26"/>
    <x v="0"/>
    <n v="20"/>
    <n v="172.3"/>
  </r>
  <r>
    <x v="26"/>
    <x v="1"/>
    <n v="20.2"/>
    <n v="158.80000000000001"/>
  </r>
  <r>
    <x v="26"/>
    <x v="2"/>
    <n v="20.7"/>
    <n v="175.4"/>
  </r>
  <r>
    <x v="26"/>
    <x v="3"/>
    <n v="20.2"/>
    <n v="248"/>
  </r>
  <r>
    <x v="26"/>
    <x v="4"/>
    <n v="20.100000000000001"/>
    <n v="318.5"/>
  </r>
  <r>
    <x v="26"/>
    <x v="5"/>
    <n v="20.100000000000001"/>
    <n v="248.4"/>
  </r>
  <r>
    <x v="26"/>
    <x v="6"/>
    <n v="19.8"/>
    <n v="329.2"/>
  </r>
  <r>
    <x v="26"/>
    <x v="7"/>
    <n v="20.6"/>
    <n v="290.8"/>
  </r>
  <r>
    <x v="26"/>
    <x v="8"/>
    <n v="20.100000000000001"/>
    <n v="325.60000000000002"/>
  </r>
  <r>
    <x v="26"/>
    <x v="9"/>
    <n v="19.600000000000001"/>
    <n v="329.7"/>
  </r>
  <r>
    <x v="26"/>
    <x v="10"/>
    <n v="20.3"/>
    <n v="280.5"/>
  </r>
  <r>
    <x v="26"/>
    <x v="11"/>
    <n v="20.100000000000001"/>
    <n v="171"/>
  </r>
  <r>
    <x v="27"/>
    <x v="0"/>
    <n v="20.3"/>
    <n v="153.9"/>
  </r>
  <r>
    <x v="27"/>
    <x v="1"/>
    <n v="20.9"/>
    <n v="142.80000000000001"/>
  </r>
  <r>
    <x v="27"/>
    <x v="2"/>
    <n v="20.6"/>
    <n v="187.2"/>
  </r>
  <r>
    <x v="27"/>
    <x v="3"/>
    <n v="20.9"/>
    <n v="218.5"/>
  </r>
  <r>
    <x v="27"/>
    <x v="4"/>
    <n v="20.399999999999999"/>
    <n v="277.8"/>
  </r>
  <r>
    <x v="27"/>
    <x v="5"/>
    <n v="20.3"/>
    <n v="242.7"/>
  </r>
  <r>
    <x v="27"/>
    <x v="6"/>
    <n v="20.5"/>
    <n v="323.7"/>
  </r>
  <r>
    <x v="27"/>
    <x v="7"/>
    <n v="20.3"/>
    <n v="243.5"/>
  </r>
  <r>
    <x v="27"/>
    <x v="8"/>
    <n v="20.2"/>
    <n v="218.5"/>
  </r>
  <r>
    <x v="27"/>
    <x v="9"/>
    <n v="19.8"/>
    <n v="220.7"/>
  </r>
  <r>
    <x v="27"/>
    <x v="10"/>
    <n v="19.899999999999999"/>
    <n v="415"/>
  </r>
  <r>
    <x v="27"/>
    <x v="11"/>
    <n v="19.8"/>
    <n v="316.3"/>
  </r>
  <r>
    <x v="28"/>
    <x v="0"/>
    <n v="20.5"/>
    <n v="77"/>
  </r>
  <r>
    <x v="28"/>
    <x v="1"/>
    <n v="20.9"/>
    <n v="67.900000000000006"/>
  </r>
  <r>
    <x v="28"/>
    <x v="2"/>
    <n v="20.7"/>
    <n v="180.1"/>
  </r>
  <r>
    <x v="28"/>
    <x v="3"/>
    <n v="20.6"/>
    <n v="291.2"/>
  </r>
  <r>
    <x v="28"/>
    <x v="4"/>
    <n v="20.2"/>
    <n v="318.2"/>
  </r>
  <r>
    <x v="28"/>
    <x v="5"/>
    <n v="20.2"/>
    <n v="280.3"/>
  </r>
  <r>
    <x v="28"/>
    <x v="6"/>
    <n v="20.2"/>
    <n v="254.9"/>
  </r>
  <r>
    <x v="28"/>
    <x v="7"/>
    <n v="20.399999999999999"/>
    <n v="187.2"/>
  </r>
  <r>
    <x v="28"/>
    <x v="8"/>
    <n v="20.399999999999999"/>
    <n v="240.1"/>
  </r>
  <r>
    <x v="28"/>
    <x v="9"/>
    <n v="19.899999999999999"/>
    <n v="271.8"/>
  </r>
  <r>
    <x v="28"/>
    <x v="10"/>
    <n v="20.2"/>
    <n v="190.7"/>
  </r>
  <r>
    <x v="28"/>
    <x v="11"/>
    <n v="20.3"/>
    <n v="115"/>
  </r>
  <r>
    <x v="29"/>
    <x v="0"/>
    <n v="20.2"/>
    <n v="193.7"/>
  </r>
  <r>
    <x v="29"/>
    <x v="1"/>
    <n v="20.6"/>
    <n v="175.6"/>
  </r>
  <r>
    <x v="29"/>
    <x v="2"/>
    <n v="21.4"/>
    <n v="164.2"/>
  </r>
  <r>
    <x v="29"/>
    <x v="3"/>
    <n v="20.9"/>
    <n v="273.60000000000002"/>
  </r>
  <r>
    <x v="29"/>
    <x v="4"/>
    <n v="20.2"/>
    <n v="175.4"/>
  </r>
  <r>
    <x v="29"/>
    <x v="5"/>
    <n v="20.3"/>
    <n v="278.89999999999998"/>
  </r>
  <r>
    <x v="29"/>
    <x v="6"/>
    <n v="20.6"/>
    <n v="278"/>
  </r>
  <r>
    <x v="29"/>
    <x v="7"/>
    <n v="20.2"/>
    <n v="228.4"/>
  </r>
  <r>
    <x v="29"/>
    <x v="8"/>
    <n v="20.3"/>
    <n v="175.7"/>
  </r>
  <r>
    <x v="29"/>
    <x v="9"/>
    <n v="19.600000000000001"/>
    <n v="361.6"/>
  </r>
  <r>
    <x v="29"/>
    <x v="10"/>
    <n v="20.6"/>
    <n v="211.8"/>
  </r>
  <r>
    <x v="29"/>
    <x v="11"/>
    <n v="20.6"/>
    <n v="173.2"/>
  </r>
  <r>
    <x v="30"/>
    <x v="0"/>
    <n v="21"/>
    <n v="143.30000000000001"/>
  </r>
  <r>
    <x v="30"/>
    <x v="1"/>
    <n v="21.3"/>
    <n v="137.5"/>
  </r>
  <r>
    <x v="30"/>
    <x v="2"/>
    <n v="21.7"/>
    <n v="133.30000000000001"/>
  </r>
  <r>
    <x v="30"/>
    <x v="3"/>
    <n v="21.6"/>
    <n v="227.7"/>
  </r>
  <r>
    <x v="30"/>
    <x v="4"/>
    <n v="20.9"/>
    <n v="298.7"/>
  </r>
  <r>
    <x v="30"/>
    <x v="5"/>
    <n v="20.8"/>
    <n v="269.39999999999998"/>
  </r>
  <r>
    <x v="30"/>
    <x v="6"/>
    <n v="20.399999999999999"/>
    <n v="375.8"/>
  </r>
  <r>
    <x v="30"/>
    <x v="7"/>
    <n v="20.5"/>
    <n v="177.4"/>
  </r>
  <r>
    <x v="30"/>
    <x v="8"/>
    <n v="20.3"/>
    <n v="277.60000000000002"/>
  </r>
  <r>
    <x v="30"/>
    <x v="9"/>
    <n v="20.100000000000001"/>
    <n v="263.8"/>
  </r>
  <r>
    <x v="30"/>
    <x v="10"/>
    <n v="20.100000000000001"/>
    <n v="311.2"/>
  </r>
  <r>
    <x v="30"/>
    <x v="11"/>
    <n v="20.100000000000001"/>
    <n v="240.4"/>
  </r>
  <r>
    <x v="31"/>
    <x v="0"/>
    <n v="20.5"/>
    <n v="246.2"/>
  </r>
  <r>
    <x v="31"/>
    <x v="1"/>
    <n v="20.8"/>
    <n v="130.19999999999999"/>
  </r>
  <r>
    <x v="31"/>
    <x v="2"/>
    <n v="20.6"/>
    <n v="108.5"/>
  </r>
  <r>
    <x v="31"/>
    <x v="3"/>
    <n v="21.7"/>
    <n v="177.6"/>
  </r>
  <r>
    <x v="31"/>
    <x v="4"/>
    <n v="20.100000000000001"/>
    <n v="260.2"/>
  </r>
  <r>
    <x v="31"/>
    <x v="5"/>
    <n v="20.3"/>
    <n v="237.9"/>
  </r>
  <r>
    <x v="31"/>
    <x v="6"/>
    <n v="20.3"/>
    <n v="238.9"/>
  </r>
  <r>
    <x v="31"/>
    <x v="7"/>
    <n v="20.5"/>
    <n v="237.4"/>
  </r>
  <r>
    <x v="31"/>
    <x v="8"/>
    <n v="20.100000000000001"/>
    <n v="276.89999999999998"/>
  </r>
  <r>
    <x v="31"/>
    <x v="9"/>
    <n v="19.3"/>
    <n v="357.5"/>
  </r>
  <r>
    <x v="31"/>
    <x v="10"/>
    <n v="20.100000000000001"/>
    <n v="326.5"/>
  </r>
  <r>
    <x v="31"/>
    <x v="11"/>
    <n v="20"/>
    <n v="267"/>
  </r>
  <r>
    <x v="32"/>
    <x v="0"/>
    <n v="20.8"/>
    <n v="196.4"/>
  </r>
  <r>
    <x v="32"/>
    <x v="1"/>
    <n v="20.6"/>
    <n v="82.4"/>
  </r>
  <r>
    <x v="32"/>
    <x v="2"/>
    <n v="21"/>
    <n v="184.1"/>
  </r>
  <r>
    <x v="32"/>
    <x v="3"/>
    <n v="20.8"/>
    <n v="291.2"/>
  </r>
  <r>
    <x v="32"/>
    <x v="4"/>
    <n v="20.9"/>
    <n v="289"/>
  </r>
  <r>
    <x v="32"/>
    <x v="5"/>
    <n v="20.6"/>
    <n v="274.7"/>
  </r>
  <r>
    <x v="32"/>
    <x v="6"/>
    <n v="21.3"/>
    <n v="212.5"/>
  </r>
  <r>
    <x v="32"/>
    <x v="7"/>
    <n v="20.6"/>
    <n v="303.89999999999998"/>
  </r>
  <r>
    <x v="32"/>
    <x v="8"/>
    <n v="20.8"/>
    <n v="252.3"/>
  </r>
  <r>
    <x v="32"/>
    <x v="9"/>
    <n v="19.600000000000001"/>
    <n v="293.10000000000002"/>
  </r>
  <r>
    <x v="32"/>
    <x v="10"/>
    <n v="19.8"/>
    <n v="393.7"/>
  </r>
  <r>
    <x v="32"/>
    <x v="11"/>
    <n v="19.899999999999999"/>
    <n v="379.6"/>
  </r>
  <r>
    <x v="33"/>
    <x v="0"/>
    <n v="20.2"/>
    <n v="186.8"/>
  </r>
  <r>
    <x v="33"/>
    <x v="1"/>
    <n v="20"/>
    <n v="195.7"/>
  </r>
  <r>
    <x v="33"/>
    <x v="2"/>
    <n v="20.2"/>
    <n v="160.9"/>
  </r>
  <r>
    <x v="33"/>
    <x v="3"/>
    <n v="21.2"/>
    <n v="169.2"/>
  </r>
  <r>
    <x v="33"/>
    <x v="4"/>
    <n v="20.7"/>
    <n v="327.10000000000002"/>
  </r>
  <r>
    <x v="33"/>
    <x v="5"/>
    <n v="21"/>
    <n v="263.39999999999998"/>
  </r>
  <r>
    <x v="33"/>
    <x v="6"/>
    <n v="20.7"/>
    <n v="282.60000000000002"/>
  </r>
  <r>
    <x v="33"/>
    <x v="7"/>
    <n v="21"/>
    <n v="186.6"/>
  </r>
  <r>
    <x v="33"/>
    <x v="8"/>
    <n v="21.4"/>
    <n v="220.5"/>
  </r>
  <r>
    <x v="33"/>
    <x v="9"/>
    <n v="19.899999999999999"/>
    <n v="379.8"/>
  </r>
  <r>
    <x v="33"/>
    <x v="10"/>
    <n v="20.2"/>
    <n v="355.2"/>
  </r>
  <r>
    <x v="33"/>
    <x v="11"/>
    <n v="20.5"/>
    <n v="204"/>
  </r>
  <r>
    <x v="34"/>
    <x v="0"/>
    <n v="20.399999999999999"/>
    <n v="236.3"/>
  </r>
  <r>
    <x v="34"/>
    <x v="1"/>
    <n v="20.399999999999999"/>
    <n v="196.3"/>
  </r>
  <r>
    <x v="34"/>
    <x v="2"/>
    <n v="21.1"/>
    <n v="228.3"/>
  </r>
  <r>
    <x v="34"/>
    <x v="3"/>
    <n v="20.9"/>
    <n v="264"/>
  </r>
  <r>
    <x v="34"/>
    <x v="4"/>
    <n v="20.3"/>
    <n v="264.60000000000002"/>
  </r>
  <r>
    <x v="34"/>
    <x v="5"/>
    <n v="20.8"/>
    <n v="273.7"/>
  </r>
  <r>
    <x v="34"/>
    <x v="6"/>
    <n v="20.9"/>
    <n v="288.60000000000002"/>
  </r>
  <r>
    <x v="34"/>
    <x v="7"/>
    <n v="20.5"/>
    <n v="335.5"/>
  </r>
  <r>
    <x v="34"/>
    <x v="8"/>
    <n v="20.5"/>
    <n v="230"/>
  </r>
  <r>
    <x v="34"/>
    <x v="9"/>
    <n v="20.100000000000001"/>
    <n v="296.3"/>
  </r>
  <r>
    <x v="34"/>
    <x v="10"/>
    <n v="20"/>
    <n v="485.4"/>
  </r>
  <r>
    <x v="34"/>
    <x v="11"/>
    <n v="20.5"/>
    <n v="135.80000000000001"/>
  </r>
  <r>
    <x v="35"/>
    <x v="0"/>
    <n v="20.7"/>
    <n v="140.19999999999999"/>
  </r>
  <r>
    <x v="35"/>
    <x v="1"/>
    <n v="21"/>
    <n v="107.1"/>
  </r>
  <r>
    <x v="35"/>
    <x v="2"/>
    <n v="21.5"/>
    <n v="164.4"/>
  </r>
  <r>
    <x v="35"/>
    <x v="3"/>
    <n v="21.4"/>
    <n v="186.3"/>
  </r>
  <r>
    <x v="35"/>
    <x v="4"/>
    <n v="21"/>
    <n v="299"/>
  </r>
  <r>
    <x v="35"/>
    <x v="5"/>
    <n v="20.6"/>
    <n v="290.89999999999998"/>
  </r>
  <r>
    <x v="35"/>
    <x v="6"/>
    <n v="20.9"/>
    <n v="266.60000000000002"/>
  </r>
  <r>
    <x v="35"/>
    <x v="7"/>
    <n v="21.1"/>
    <n v="244.4"/>
  </r>
  <r>
    <x v="35"/>
    <x v="8"/>
    <n v="20.9"/>
    <n v="209.6"/>
  </r>
  <r>
    <x v="35"/>
    <x v="9"/>
    <n v="20.100000000000001"/>
    <n v="339.4"/>
  </r>
  <r>
    <x v="35"/>
    <x v="10"/>
    <n v="20.9"/>
    <n v="222.3"/>
  </r>
  <r>
    <x v="35"/>
    <x v="11"/>
    <n v="20.2"/>
    <n v="291.89999999999998"/>
  </r>
  <r>
    <x v="36"/>
    <x v="0"/>
    <n v="20.399999999999999"/>
    <n v="275.2"/>
  </r>
  <r>
    <x v="36"/>
    <x v="1"/>
    <n v="20.8"/>
    <n v="152.1"/>
  </r>
  <r>
    <x v="36"/>
    <x v="2"/>
    <n v="21.5"/>
    <n v="221.3"/>
  </r>
  <r>
    <x v="36"/>
    <x v="3"/>
    <n v="21.3"/>
    <n v="174.8"/>
  </r>
  <r>
    <x v="36"/>
    <x v="4"/>
    <n v="20.6"/>
    <n v="264.8"/>
  </r>
  <r>
    <x v="36"/>
    <x v="5"/>
    <n v="20.5"/>
    <n v="207.2"/>
  </r>
  <r>
    <x v="36"/>
    <x v="6"/>
    <n v="20.8"/>
    <n v="246.5"/>
  </r>
  <r>
    <x v="36"/>
    <x v="7"/>
    <n v="20.6"/>
    <n v="213.9"/>
  </r>
  <r>
    <x v="36"/>
    <x v="8"/>
    <n v="20.399999999999999"/>
    <n v="352.8"/>
  </r>
  <r>
    <x v="36"/>
    <x v="9"/>
    <n v="20"/>
    <n v="298.8"/>
  </r>
  <r>
    <x v="36"/>
    <x v="10"/>
    <n v="20.3"/>
    <n v="314.5"/>
  </r>
  <r>
    <x v="36"/>
    <x v="11"/>
    <n v="20.7"/>
    <n v="332.9"/>
  </r>
  <r>
    <x v="37"/>
    <x v="0"/>
    <n v="20.7"/>
    <n v="276.39999999999998"/>
  </r>
  <r>
    <x v="37"/>
    <x v="1"/>
    <n v="20.8"/>
    <n v="139.5"/>
  </r>
  <r>
    <x v="37"/>
    <x v="2"/>
    <n v="20.5"/>
    <n v="236.1"/>
  </r>
  <r>
    <x v="37"/>
    <x v="3"/>
    <n v="20.3"/>
    <n v="428.2"/>
  </r>
  <r>
    <x v="37"/>
    <x v="4"/>
    <n v="20.3"/>
    <n v="354.2"/>
  </r>
  <r>
    <x v="37"/>
    <x v="5"/>
    <n v="20.6"/>
    <n v="211.5"/>
  </r>
  <r>
    <x v="37"/>
    <x v="6"/>
    <n v="20.8"/>
    <n v="314.3"/>
  </r>
  <r>
    <x v="37"/>
    <x v="7"/>
    <n v="20.3"/>
    <n v="329.8"/>
  </r>
  <r>
    <x v="37"/>
    <x v="8"/>
    <n v="20.6"/>
    <n v="161.30000000000001"/>
  </r>
  <r>
    <x v="37"/>
    <x v="9"/>
    <n v="20.100000000000001"/>
    <n v="378.7"/>
  </r>
  <r>
    <x v="37"/>
    <x v="10"/>
    <n v="19.899999999999999"/>
    <n v="385.8"/>
  </r>
  <r>
    <x v="37"/>
    <x v="11"/>
    <n v="20.100000000000001"/>
    <n v="330.2"/>
  </r>
  <r>
    <x v="38"/>
    <x v="0"/>
    <n v="20.399999999999999"/>
    <n v="116.5"/>
  </r>
  <r>
    <x v="38"/>
    <x v="1"/>
    <n v="20.2"/>
    <n v="89.3"/>
  </r>
  <r>
    <x v="38"/>
    <x v="2"/>
    <n v="20.5"/>
    <n v="160.80000000000001"/>
  </r>
  <r>
    <x v="38"/>
    <x v="3"/>
    <n v="20.6"/>
    <n v="193.4"/>
  </r>
  <r>
    <x v="38"/>
    <x v="4"/>
    <n v="20.7"/>
    <n v="225.4"/>
  </r>
  <r>
    <x v="38"/>
    <x v="5"/>
    <n v="20.5"/>
    <n v="285"/>
  </r>
  <r>
    <x v="38"/>
    <x v="6"/>
    <n v="20.8"/>
    <n v="235.3"/>
  </r>
  <r>
    <x v="38"/>
    <x v="7"/>
    <n v="21"/>
    <n v="199.7"/>
  </r>
  <r>
    <x v="38"/>
    <x v="8"/>
    <n v="20.9"/>
    <n v="197.4"/>
  </r>
  <r>
    <x v="38"/>
    <x v="9"/>
    <n v="20.100000000000001"/>
    <n v="357"/>
  </r>
  <r>
    <x v="38"/>
    <x v="10"/>
    <n v="20.3"/>
    <n v="249.9"/>
  </r>
  <r>
    <x v="38"/>
    <x v="11"/>
    <n v="20.8"/>
    <n v="232.1"/>
  </r>
  <r>
    <x v="39"/>
    <x v="0"/>
    <n v="19.8"/>
    <n v="185.8"/>
  </r>
  <r>
    <x v="39"/>
    <x v="1"/>
    <n v="20.9"/>
    <n v="135.6"/>
  </r>
  <r>
    <x v="39"/>
    <x v="2"/>
    <n v="20.7"/>
    <n v="107.1"/>
  </r>
  <r>
    <x v="39"/>
    <x v="3"/>
    <n v="21.4"/>
    <n v="176.9"/>
  </r>
  <r>
    <x v="39"/>
    <x v="4"/>
    <n v="21.4"/>
    <n v="251.2"/>
  </r>
  <r>
    <x v="39"/>
    <x v="5"/>
    <n v="21"/>
    <n v="248.1"/>
  </r>
  <r>
    <x v="39"/>
    <x v="6"/>
    <n v="21.4"/>
    <n v="168.4"/>
  </r>
  <r>
    <x v="39"/>
    <x v="7"/>
    <n v="21.2"/>
    <n v="170.7"/>
  </r>
  <r>
    <x v="39"/>
    <x v="8"/>
    <n v="20.9"/>
    <n v="236"/>
  </r>
  <r>
    <x v="39"/>
    <x v="9"/>
    <n v="20.2"/>
    <n v="375.5"/>
  </r>
  <r>
    <x v="39"/>
    <x v="10"/>
    <n v="20.3"/>
    <n v="384.4"/>
  </r>
  <r>
    <x v="39"/>
    <x v="11"/>
    <n v="19.600000000000001"/>
    <n v="219"/>
  </r>
  <r>
    <x v="40"/>
    <x v="0"/>
    <n v="20.399999999999999"/>
    <n v="180.3"/>
  </r>
  <r>
    <x v="40"/>
    <x v="1"/>
    <n v="20.7"/>
    <n v="133.30000000000001"/>
  </r>
  <r>
    <x v="40"/>
    <x v="2"/>
    <n v="21.5"/>
    <n v="46.6"/>
  </r>
  <r>
    <x v="40"/>
    <x v="3"/>
    <n v="21.2"/>
    <n v="116.6"/>
  </r>
  <r>
    <x v="40"/>
    <x v="4"/>
    <n v="21.8"/>
    <n v="67.8"/>
  </r>
  <r>
    <x v="40"/>
    <x v="5"/>
    <n v="21.1"/>
    <n v="116.8"/>
  </r>
  <r>
    <x v="40"/>
    <x v="6"/>
    <n v="21.2"/>
    <n v="133.30000000000001"/>
  </r>
  <r>
    <x v="40"/>
    <x v="7"/>
    <n v="21.4"/>
    <n v="175.8"/>
  </r>
  <r>
    <x v="40"/>
    <x v="8"/>
    <n v="21.4"/>
    <n v="183.4"/>
  </r>
  <r>
    <x v="40"/>
    <x v="9"/>
    <n v="21.1"/>
    <n v="146.30000000000001"/>
  </r>
  <r>
    <x v="40"/>
    <x v="10"/>
    <n v="21.4"/>
    <n v="228.8"/>
  </r>
  <r>
    <x v="40"/>
    <x v="11"/>
    <n v="21.7"/>
    <n v="139.69999999999999"/>
  </r>
  <r>
    <x v="41"/>
    <x v="0"/>
    <n v="20.399999999999999"/>
    <n v="89.2"/>
  </r>
  <r>
    <x v="41"/>
    <x v="1"/>
    <n v="20.5"/>
    <n v="88.2"/>
  </r>
  <r>
    <x v="41"/>
    <x v="2"/>
    <n v="20.9"/>
    <n v="125.8"/>
  </r>
  <r>
    <x v="41"/>
    <x v="3"/>
    <n v="20.5"/>
    <n v="196.5"/>
  </r>
  <r>
    <x v="41"/>
    <x v="4"/>
    <n v="20.5"/>
    <n v="243.8"/>
  </r>
  <r>
    <x v="41"/>
    <x v="5"/>
    <n v="20.5"/>
    <n v="165.3"/>
  </r>
  <r>
    <x v="41"/>
    <x v="6"/>
    <n v="20.5"/>
    <n v="215.3"/>
  </r>
  <r>
    <x v="41"/>
    <x v="7"/>
    <n v="20.7"/>
    <n v="115.8"/>
  </r>
  <r>
    <x v="41"/>
    <x v="8"/>
    <n v="20.8"/>
    <n v="186.2"/>
  </r>
  <r>
    <x v="41"/>
    <x v="9"/>
    <n v="19.8"/>
    <n v="207.2"/>
  </r>
  <r>
    <x v="41"/>
    <x v="10"/>
    <n v="19.600000000000001"/>
    <n v="188.1"/>
  </r>
  <r>
    <x v="41"/>
    <x v="11"/>
    <n v="20.2"/>
    <n v="157.6"/>
  </r>
  <r>
    <x v="42"/>
    <x v="0"/>
    <n v="20.399999999999999"/>
    <n v="396"/>
  </r>
  <r>
    <x v="42"/>
    <x v="1"/>
    <n v="20.3"/>
    <n v="177.8"/>
  </r>
  <r>
    <x v="42"/>
    <x v="2"/>
    <n v="19.899999999999999"/>
    <n v="121.3"/>
  </r>
  <r>
    <x v="42"/>
    <x v="3"/>
    <n v="20.399999999999999"/>
    <n v="250.6"/>
  </r>
  <r>
    <x v="42"/>
    <x v="4"/>
    <n v="20.100000000000001"/>
    <n v="181.7"/>
  </r>
  <r>
    <x v="42"/>
    <x v="5"/>
    <n v="20"/>
    <n v="295.39999999999998"/>
  </r>
  <r>
    <x v="42"/>
    <x v="6"/>
    <n v="20.399999999999999"/>
    <n v="144.6"/>
  </r>
  <r>
    <x v="42"/>
    <x v="7"/>
    <n v="20.5"/>
    <n v="361.9"/>
  </r>
  <r>
    <x v="42"/>
    <x v="8"/>
    <n v="21.1"/>
    <n v="103.6"/>
  </r>
  <r>
    <x v="42"/>
    <x v="9"/>
    <n v="20.100000000000001"/>
    <n v="387.9"/>
  </r>
  <r>
    <x v="42"/>
    <x v="10"/>
    <n v="20.399999999999999"/>
    <n v="372.4"/>
  </r>
  <r>
    <x v="42"/>
    <x v="11"/>
    <n v="19.899999999999999"/>
    <n v="162.9"/>
  </r>
  <r>
    <x v="43"/>
    <x v="0"/>
    <n v="20"/>
    <n v="97.1"/>
  </r>
  <r>
    <x v="43"/>
    <x v="1"/>
    <n v="19.899999999999999"/>
    <n v="105.1"/>
  </r>
  <r>
    <x v="43"/>
    <x v="2"/>
    <n v="20.399999999999999"/>
    <n v="127.6"/>
  </r>
  <r>
    <x v="43"/>
    <x v="3"/>
    <n v="20.5"/>
    <n v="138.30000000000001"/>
  </r>
  <r>
    <x v="43"/>
    <x v="4"/>
    <n v="20.2"/>
    <n v="253.7"/>
  </r>
  <r>
    <x v="43"/>
    <x v="5"/>
    <n v="20"/>
    <n v="318"/>
  </r>
  <r>
    <x v="43"/>
    <x v="6"/>
    <n v="21"/>
    <n v="64.599999999999994"/>
  </r>
  <r>
    <x v="43"/>
    <x v="7"/>
    <n v="20.7"/>
    <n v="166.8"/>
  </r>
  <r>
    <x v="43"/>
    <x v="8"/>
    <n v="20.3"/>
    <n v="95.5"/>
  </r>
  <r>
    <x v="43"/>
    <x v="9"/>
    <n v="20.2"/>
    <n v="277.89999999999998"/>
  </r>
  <r>
    <x v="43"/>
    <x v="10"/>
    <n v="19.7"/>
    <n v="146.30000000000001"/>
  </r>
  <r>
    <x v="43"/>
    <x v="11"/>
    <n v="19.899999999999999"/>
    <n v="159.69999999999999"/>
  </r>
  <r>
    <x v="44"/>
    <x v="0"/>
    <n v="20.100000000000001"/>
    <n v="97.3"/>
  </r>
  <r>
    <x v="44"/>
    <x v="1"/>
    <n v="20.2"/>
    <n v="67.400000000000006"/>
  </r>
  <r>
    <x v="44"/>
    <x v="2"/>
    <n v="20.9"/>
    <n v="56.3"/>
  </r>
  <r>
    <x v="44"/>
    <x v="3"/>
    <n v="19.7"/>
    <n v="234.4"/>
  </r>
  <r>
    <x v="44"/>
    <x v="4"/>
    <n v="19.399999999999999"/>
    <n v="359.4"/>
  </r>
  <r>
    <x v="44"/>
    <x v="5"/>
    <n v="20.5"/>
    <n v="85.3"/>
  </r>
  <r>
    <x v="44"/>
    <x v="6"/>
    <n v="20.6"/>
    <n v="201"/>
  </r>
  <r>
    <x v="44"/>
    <x v="7"/>
    <n v="20.7"/>
    <n v="243.6"/>
  </r>
  <r>
    <x v="44"/>
    <x v="8"/>
    <n v="20.8"/>
    <n v="163"/>
  </r>
  <r>
    <x v="44"/>
    <x v="9"/>
    <n v="19.899999999999999"/>
    <n v="267.3"/>
  </r>
  <r>
    <x v="44"/>
    <x v="10"/>
    <n v="20.100000000000001"/>
    <n v="421.1"/>
  </r>
  <r>
    <x v="44"/>
    <x v="11"/>
    <n v="20.5"/>
    <n v="395.5"/>
  </r>
  <r>
    <x v="45"/>
    <x v="0"/>
    <n v="20.399999999999999"/>
    <n v="298.10000000000002"/>
  </r>
  <r>
    <x v="45"/>
    <x v="1"/>
    <n v="20.100000000000001"/>
    <n v="115.5"/>
  </r>
  <r>
    <x v="45"/>
    <x v="2"/>
    <n v="20.5"/>
    <n v="157.80000000000001"/>
  </r>
  <r>
    <x v="45"/>
    <x v="3"/>
    <n v="20.100000000000001"/>
    <n v="223.7"/>
  </r>
  <r>
    <x v="45"/>
    <x v="4"/>
    <n v="20.399999999999999"/>
    <n v="223.1"/>
  </r>
  <r>
    <x v="45"/>
    <x v="5"/>
    <n v="20.6"/>
    <n v="69.7"/>
  </r>
  <r>
    <x v="45"/>
    <x v="6"/>
    <n v="20.7"/>
    <n v="127.3"/>
  </r>
  <r>
    <x v="45"/>
    <x v="7"/>
    <n v="20.6"/>
    <n v="116.4"/>
  </r>
  <r>
    <x v="45"/>
    <x v="8"/>
    <n v="20.9"/>
    <n v="112.2"/>
  </r>
  <r>
    <x v="45"/>
    <x v="9"/>
    <n v="20.100000000000001"/>
    <n v="327.3"/>
  </r>
  <r>
    <x v="45"/>
    <x v="10"/>
    <n v="20.100000000000001"/>
    <n v="302.7"/>
  </r>
  <r>
    <x v="45"/>
    <x v="11"/>
    <n v="20.100000000000001"/>
    <n v="149.69999999999999"/>
  </r>
  <r>
    <x v="46"/>
    <x v="0"/>
    <n v="20.8"/>
    <n v="202"/>
  </r>
  <r>
    <x v="46"/>
    <x v="1"/>
    <n v="21.2"/>
    <n v="113.3"/>
  </r>
  <r>
    <x v="46"/>
    <x v="2"/>
    <n v="21.5"/>
    <n v="90.8"/>
  </r>
  <r>
    <x v="46"/>
    <x v="3"/>
    <n v="21"/>
    <n v="116.5"/>
  </r>
  <r>
    <x v="46"/>
    <x v="4"/>
    <n v="20.7"/>
    <n v="241.5"/>
  </r>
  <r>
    <x v="46"/>
    <x v="5"/>
    <n v="20.7"/>
    <n v="269.2"/>
  </r>
  <r>
    <x v="46"/>
    <x v="6"/>
    <n v="20.6"/>
    <n v="392.7"/>
  </r>
  <r>
    <x v="46"/>
    <x v="7"/>
    <n v="20.7"/>
    <n v="218.5"/>
  </r>
  <r>
    <x v="46"/>
    <x v="8"/>
    <n v="20.8"/>
    <n v="337.8"/>
  </r>
  <r>
    <x v="46"/>
    <x v="9"/>
    <n v="20"/>
    <n v="477.7"/>
  </r>
  <r>
    <x v="46"/>
    <x v="10"/>
    <n v="20.6"/>
    <n v="181.4"/>
  </r>
  <r>
    <x v="46"/>
    <x v="11"/>
    <n v="20.8"/>
    <n v="136.80000000000001"/>
  </r>
  <r>
    <x v="47"/>
    <x v="0"/>
    <n v="20.8"/>
    <n v="34"/>
  </r>
  <r>
    <x v="47"/>
    <x v="1"/>
    <n v="21"/>
    <n v="76.7"/>
  </r>
  <r>
    <x v="47"/>
    <x v="2"/>
    <n v="21.3"/>
    <n v="133.4"/>
  </r>
  <r>
    <x v="47"/>
    <x v="3"/>
    <n v="20.6"/>
    <n v="361.7"/>
  </r>
  <r>
    <x v="47"/>
    <x v="4"/>
    <n v="20.8"/>
    <n v="257"/>
  </r>
  <r>
    <x v="47"/>
    <x v="5"/>
    <n v="20.5"/>
    <n v="144.6"/>
  </r>
  <r>
    <x v="47"/>
    <x v="6"/>
    <n v="20.5"/>
    <n v="157.1"/>
  </r>
  <r>
    <x v="47"/>
    <x v="7"/>
    <n v="20.8"/>
    <n v="182.8"/>
  </r>
  <r>
    <x v="47"/>
    <x v="8"/>
    <n v="21.2"/>
    <n v="266.7"/>
  </r>
  <r>
    <x v="47"/>
    <x v="9"/>
    <n v="20.100000000000001"/>
    <n v="226.7"/>
  </r>
  <r>
    <x v="47"/>
    <x v="10"/>
    <n v="20.7"/>
    <n v="195.2"/>
  </r>
  <r>
    <x v="47"/>
    <x v="11"/>
    <n v="20.8"/>
    <n v="166.9"/>
  </r>
  <r>
    <x v="48"/>
    <x v="0"/>
    <n v="20.399999999999999"/>
    <n v="179.2"/>
  </r>
  <r>
    <x v="48"/>
    <x v="1"/>
    <n v="20.8"/>
    <n v="113.1"/>
  </r>
  <r>
    <x v="48"/>
    <x v="2"/>
    <n v="21.1"/>
    <n v="127.4"/>
  </r>
  <r>
    <x v="48"/>
    <x v="3"/>
    <n v="21"/>
    <n v="140.1"/>
  </r>
  <r>
    <x v="48"/>
    <x v="4"/>
    <n v="20.7"/>
    <n v="225.7"/>
  </r>
  <r>
    <x v="48"/>
    <x v="5"/>
    <n v="20"/>
    <n v="325.2"/>
  </r>
  <r>
    <x v="48"/>
    <x v="6"/>
    <n v="20"/>
    <n v="300.39999999999998"/>
  </r>
  <r>
    <x v="48"/>
    <x v="7"/>
    <n v="20.2"/>
    <n v="325.89999999999998"/>
  </r>
  <r>
    <x v="48"/>
    <x v="8"/>
    <n v="20.3"/>
    <n v="240.1"/>
  </r>
  <r>
    <x v="48"/>
    <x v="9"/>
    <n v="20"/>
    <n v="359.1"/>
  </r>
  <r>
    <x v="48"/>
    <x v="10"/>
    <n v="20.2"/>
    <n v="209.2"/>
  </r>
  <r>
    <x v="48"/>
    <x v="11"/>
    <n v="20"/>
    <n v="135.4"/>
  </r>
  <r>
    <x v="49"/>
    <x v="0"/>
    <n v="19.600000000000001"/>
    <n v="275.8"/>
  </r>
  <r>
    <x v="49"/>
    <x v="1"/>
    <n v="19.8"/>
    <n v="300.5"/>
  </r>
  <r>
    <x v="49"/>
    <x v="2"/>
    <n v="19.899999999999999"/>
    <n v="264.5"/>
  </r>
  <r>
    <x v="49"/>
    <x v="3"/>
    <n v="20.2"/>
    <n v="288.7"/>
  </r>
  <r>
    <x v="49"/>
    <x v="4"/>
    <n v="19.899999999999999"/>
    <n v="319.8"/>
  </r>
  <r>
    <x v="49"/>
    <x v="5"/>
    <n v="19.600000000000001"/>
    <n v="530.1"/>
  </r>
  <r>
    <x v="49"/>
    <x v="6"/>
    <n v="19.899999999999999"/>
    <n v="211.7"/>
  </r>
  <r>
    <x v="49"/>
    <x v="7"/>
    <n v="19.899999999999999"/>
    <n v="382.3"/>
  </r>
  <r>
    <x v="49"/>
    <x v="8"/>
    <n v="20.8"/>
    <n v="227.7"/>
  </r>
  <r>
    <x v="49"/>
    <x v="9"/>
    <n v="19.600000000000001"/>
    <n v="388.2"/>
  </r>
  <r>
    <x v="49"/>
    <x v="10"/>
    <n v="20"/>
    <n v="253.7"/>
  </r>
  <r>
    <x v="49"/>
    <x v="11"/>
    <n v="20.3"/>
    <n v="308.10000000000002"/>
  </r>
  <r>
    <x v="50"/>
    <x v="0"/>
    <n v="19.7"/>
    <n v="197.2"/>
  </r>
  <r>
    <x v="50"/>
    <x v="1"/>
    <n v="19.8"/>
    <n v="206.7"/>
  </r>
  <r>
    <x v="50"/>
    <x v="2"/>
    <n v="20.399999999999999"/>
    <n v="136.30000000000001"/>
  </r>
  <r>
    <x v="50"/>
    <x v="3"/>
    <n v="21.2"/>
    <n v="298.39999999999998"/>
  </r>
  <r>
    <x v="50"/>
    <x v="4"/>
    <n v="20.9"/>
    <n v="243.1"/>
  </r>
  <r>
    <x v="50"/>
    <x v="5"/>
    <n v="20.8"/>
    <n v="223.9"/>
  </r>
  <r>
    <x v="50"/>
    <x v="6"/>
    <n v="20.5"/>
    <n v="259.3"/>
  </r>
  <r>
    <x v="50"/>
    <x v="7"/>
    <n v="21.2"/>
    <n v="188.6"/>
  </r>
  <r>
    <x v="50"/>
    <x v="8"/>
    <n v="21"/>
    <n v="154.5"/>
  </r>
  <r>
    <x v="50"/>
    <x v="9"/>
    <n v="20.5"/>
    <n v="342.9"/>
  </r>
  <r>
    <x v="50"/>
    <x v="10"/>
    <n v="20.399999999999999"/>
    <n v="269.39999999999998"/>
  </r>
  <r>
    <x v="50"/>
    <x v="11"/>
    <n v="20.5"/>
    <n v="238.7"/>
  </r>
  <r>
    <x v="51"/>
    <x v="0"/>
    <n v="20.7"/>
    <n v="195.1"/>
  </r>
  <r>
    <x v="51"/>
    <x v="1"/>
    <n v="21"/>
    <n v="92.5"/>
  </r>
  <r>
    <x v="51"/>
    <x v="2"/>
    <n v="21.4"/>
    <n v="150.19999999999999"/>
  </r>
  <r>
    <x v="51"/>
    <x v="3"/>
    <n v="21.1"/>
    <n v="301.7"/>
  </r>
  <r>
    <x v="51"/>
    <x v="4"/>
    <n v="20.9"/>
    <n v="328.6"/>
  </r>
  <r>
    <x v="51"/>
    <x v="5"/>
    <n v="20.7"/>
    <n v="244.9"/>
  </r>
  <r>
    <x v="51"/>
    <x v="6"/>
    <n v="20.7"/>
    <n v="327.9"/>
  </r>
  <r>
    <x v="51"/>
    <x v="7"/>
    <n v="20.9"/>
    <n v="189.9"/>
  </r>
  <r>
    <x v="51"/>
    <x v="8"/>
    <n v="20.8"/>
    <n v="214.7"/>
  </r>
  <r>
    <x v="51"/>
    <x v="9"/>
    <n v="20.3"/>
    <n v="178.5"/>
  </r>
  <r>
    <x v="51"/>
    <x v="10"/>
    <n v="20.100000000000001"/>
    <n v="429.3"/>
  </r>
  <r>
    <x v="51"/>
    <x v="11"/>
    <n v="20.3"/>
    <n v="257.7"/>
  </r>
  <r>
    <x v="52"/>
    <x v="0"/>
    <n v="20.399999999999999"/>
    <n v="174.9"/>
  </r>
  <r>
    <x v="52"/>
    <x v="1"/>
    <n v="20.7"/>
    <n v="110.4"/>
  </r>
  <r>
    <x v="52"/>
    <x v="2"/>
    <n v="20.5"/>
    <n v="167.1"/>
  </r>
  <r>
    <x v="52"/>
    <x v="3"/>
    <n v="21.4"/>
    <n v="195.2"/>
  </r>
  <r>
    <x v="52"/>
    <x v="4"/>
    <n v="20.5"/>
    <n v="311.2"/>
  </r>
  <r>
    <x v="52"/>
    <x v="5"/>
    <n v="21"/>
    <n v="262.8"/>
  </r>
  <r>
    <x v="52"/>
    <x v="6"/>
    <n v="21"/>
    <n v="134.9"/>
  </r>
  <r>
    <x v="52"/>
    <x v="7"/>
    <n v="21.3"/>
    <n v="61.8"/>
  </r>
  <r>
    <x v="52"/>
    <x v="8"/>
    <n v="20.399999999999999"/>
    <n v="375.2"/>
  </r>
  <r>
    <x v="52"/>
    <x v="9"/>
    <n v="19.8"/>
    <n v="334.7"/>
  </r>
  <r>
    <x v="52"/>
    <x v="10"/>
    <n v="20.399999999999999"/>
    <n v="370.5"/>
  </r>
  <r>
    <x v="52"/>
    <x v="11"/>
    <n v="20.3"/>
    <n v="223.5"/>
  </r>
  <r>
    <x v="53"/>
    <x v="0"/>
    <n v="20.3"/>
    <n v="118.8"/>
  </r>
  <r>
    <x v="53"/>
    <x v="1"/>
    <n v="20.5"/>
    <n v="127.2"/>
  </r>
  <r>
    <x v="53"/>
    <x v="2"/>
    <n v="21.1"/>
    <n v="133.9"/>
  </r>
  <r>
    <x v="53"/>
    <x v="3"/>
    <n v="20.2"/>
    <n v="214.9"/>
  </r>
  <r>
    <x v="53"/>
    <x v="4"/>
    <n v="20.2"/>
    <n v="253.4"/>
  </r>
  <r>
    <x v="53"/>
    <x v="5"/>
    <n v="19.7"/>
    <n v="324.10000000000002"/>
  </r>
  <r>
    <x v="53"/>
    <x v="6"/>
    <n v="19.7"/>
    <n v="316.2"/>
  </r>
  <r>
    <x v="53"/>
    <x v="7"/>
    <n v="19.5"/>
    <n v="197.3"/>
  </r>
  <r>
    <x v="53"/>
    <x v="8"/>
    <n v="20.2"/>
    <n v="166.4"/>
  </r>
  <r>
    <x v="53"/>
    <x v="9"/>
    <n v="19"/>
    <n v="356.6"/>
  </r>
  <r>
    <x v="53"/>
    <x v="10"/>
    <n v="19.600000000000001"/>
    <n v="283.2"/>
  </r>
  <r>
    <x v="53"/>
    <x v="11"/>
    <n v="19.8"/>
    <n v="285.10000000000002"/>
  </r>
  <r>
    <x v="54"/>
    <x v="0"/>
    <n v="20.2"/>
    <n v="155.19999999999999"/>
  </r>
  <r>
    <x v="54"/>
    <x v="1"/>
    <n v="20.7"/>
    <n v="163.19999999999999"/>
  </r>
  <r>
    <x v="54"/>
    <x v="2"/>
    <n v="20.3"/>
    <n v="223.2"/>
  </r>
  <r>
    <x v="54"/>
    <x v="3"/>
    <n v="20.100000000000001"/>
    <n v="404.9"/>
  </r>
  <r>
    <x v="54"/>
    <x v="4"/>
    <n v="20.5"/>
    <n v="216.2"/>
  </r>
  <r>
    <x v="54"/>
    <x v="5"/>
    <n v="20"/>
    <n v="356"/>
  </r>
  <r>
    <x v="54"/>
    <x v="6"/>
    <n v="20.100000000000001"/>
    <n v="418.4"/>
  </r>
  <r>
    <x v="54"/>
    <x v="7"/>
    <n v="20.3"/>
    <n v="209.6"/>
  </r>
  <r>
    <x v="54"/>
    <x v="8"/>
    <n v="20"/>
    <n v="292.10000000000002"/>
  </r>
  <r>
    <x v="54"/>
    <x v="9"/>
    <n v="19.100000000000001"/>
    <n v="384.9"/>
  </r>
  <r>
    <x v="54"/>
    <x v="10"/>
    <n v="19.899999999999999"/>
    <n v="286.5"/>
  </r>
  <r>
    <x v="54"/>
    <x v="11"/>
    <n v="19.899999999999999"/>
    <n v="398.9"/>
  </r>
  <r>
    <x v="55"/>
    <x v="0"/>
    <n v="19.3"/>
    <n v="286"/>
  </r>
  <r>
    <x v="55"/>
    <x v="1"/>
    <n v="20.2"/>
    <n v="277.39999999999998"/>
  </r>
  <r>
    <x v="55"/>
    <x v="2"/>
    <n v="20.8"/>
    <n v="187.1"/>
  </r>
  <r>
    <x v="55"/>
    <x v="3"/>
    <n v="21.1"/>
    <n v="213.6"/>
  </r>
  <r>
    <x v="55"/>
    <x v="4"/>
    <n v="20.3"/>
    <n v="306.5"/>
  </r>
  <r>
    <x v="55"/>
    <x v="5"/>
    <n v="20.2"/>
    <n v="305.7"/>
  </r>
  <r>
    <x v="55"/>
    <x v="6"/>
    <n v="20.5"/>
    <n v="185.8"/>
  </r>
  <r>
    <x v="55"/>
    <x v="7"/>
    <n v="20.5"/>
    <n v="238.3"/>
  </r>
  <r>
    <x v="55"/>
    <x v="8"/>
    <n v="20.2"/>
    <n v="266.8"/>
  </r>
  <r>
    <x v="55"/>
    <x v="9"/>
    <n v="19.7"/>
    <n v="432.9"/>
  </r>
  <r>
    <x v="55"/>
    <x v="10"/>
    <n v="20"/>
    <n v="202.8"/>
  </r>
  <r>
    <x v="55"/>
    <x v="11"/>
    <n v="19.899999999999999"/>
    <n v="330.2"/>
  </r>
  <r>
    <x v="56"/>
    <x v="0"/>
    <n v="20.3"/>
    <n v="80.5"/>
  </r>
  <r>
    <x v="56"/>
    <x v="1"/>
    <n v="20.9"/>
    <n v="127.8"/>
  </r>
  <r>
    <x v="56"/>
    <x v="2"/>
    <n v="20.9"/>
    <n v="180.7"/>
  </r>
  <r>
    <x v="56"/>
    <x v="3"/>
    <n v="20.9"/>
    <n v="293.7"/>
  </r>
  <r>
    <x v="56"/>
    <x v="4"/>
    <n v="20.6"/>
    <n v="442.3"/>
  </r>
  <r>
    <x v="56"/>
    <x v="5"/>
    <n v="21"/>
    <n v="105.3"/>
  </r>
  <r>
    <x v="56"/>
    <x v="6"/>
    <n v="21.2"/>
    <n v="156.19999999999999"/>
  </r>
  <r>
    <x v="56"/>
    <x v="7"/>
    <n v="21.3"/>
    <n v="134.4"/>
  </r>
  <r>
    <x v="56"/>
    <x v="8"/>
    <n v="21.2"/>
    <n v="202.9"/>
  </r>
  <r>
    <x v="56"/>
    <x v="9"/>
    <n v="20.3"/>
    <n v="428.4"/>
  </r>
  <r>
    <x v="56"/>
    <x v="10"/>
    <n v="20.9"/>
    <n v="219.6"/>
  </r>
  <r>
    <x v="56"/>
    <x v="11"/>
    <n v="21.1"/>
    <n v="132.80000000000001"/>
  </r>
  <r>
    <x v="57"/>
    <x v="0"/>
    <n v="21.6"/>
    <n v="106.3"/>
  </r>
  <r>
    <x v="57"/>
    <x v="1"/>
    <n v="22"/>
    <n v="78.900000000000006"/>
  </r>
  <r>
    <x v="57"/>
    <x v="2"/>
    <n v="22.6"/>
    <n v="102.7"/>
  </r>
  <r>
    <x v="57"/>
    <x v="3"/>
    <n v="22"/>
    <n v="233.5"/>
  </r>
  <r>
    <x v="57"/>
    <x v="4"/>
    <n v="21.3"/>
    <n v="291.39999999999998"/>
  </r>
  <r>
    <x v="57"/>
    <x v="5"/>
    <n v="21.4"/>
    <n v="122.2"/>
  </r>
  <r>
    <x v="57"/>
    <x v="6"/>
    <n v="21.2"/>
    <n v="92.5"/>
  </r>
  <r>
    <x v="57"/>
    <x v="7"/>
    <n v="20.9"/>
    <n v="201.5"/>
  </r>
  <r>
    <x v="57"/>
    <x v="8"/>
    <n v="21.3"/>
    <n v="89.5"/>
  </r>
  <r>
    <x v="57"/>
    <x v="9"/>
    <n v="20.6"/>
    <n v="226.2"/>
  </r>
  <r>
    <x v="57"/>
    <x v="10"/>
    <n v="20.5"/>
    <n v="256.89999999999998"/>
  </r>
  <r>
    <x v="57"/>
    <x v="11"/>
    <n v="20.6"/>
    <n v="231.1"/>
  </r>
  <r>
    <x v="58"/>
    <x v="0"/>
    <n v="21.1"/>
    <n v="93.8"/>
  </r>
  <r>
    <x v="58"/>
    <x v="1"/>
    <n v="21.2"/>
    <n v="37.1"/>
  </r>
  <r>
    <x v="58"/>
    <x v="2"/>
    <n v="21.7"/>
    <n v="98.3"/>
  </r>
  <r>
    <x v="58"/>
    <x v="3"/>
    <n v="21.4"/>
    <n v="143.9"/>
  </r>
  <r>
    <x v="58"/>
    <x v="4"/>
    <n v="20.7"/>
    <n v="772"/>
  </r>
  <r>
    <x v="58"/>
    <x v="5"/>
    <n v="20.399999999999999"/>
    <n v="280.89999999999998"/>
  </r>
  <r>
    <x v="58"/>
    <x v="6"/>
    <n v="20.9"/>
    <n v="267.8"/>
  </r>
  <r>
    <x v="58"/>
    <x v="7"/>
    <n v="20.5"/>
    <n v="274.39999999999998"/>
  </r>
  <r>
    <x v="58"/>
    <x v="8"/>
    <n v="20.9"/>
    <n v="219.1"/>
  </r>
  <r>
    <x v="58"/>
    <x v="9"/>
    <n v="20"/>
    <n v="271.10000000000002"/>
  </r>
  <r>
    <x v="58"/>
    <x v="10"/>
    <n v="20.2"/>
    <n v="230.9"/>
  </r>
  <r>
    <x v="58"/>
    <x v="11"/>
    <n v="20.9"/>
    <n v="209.9"/>
  </r>
  <r>
    <x v="59"/>
    <x v="0"/>
    <n v="20.7"/>
    <n v="256.5"/>
  </r>
  <r>
    <x v="59"/>
    <x v="1"/>
    <n v="21.3"/>
    <n v="161.5"/>
  </r>
  <r>
    <x v="59"/>
    <x v="2"/>
    <n v="21"/>
    <n v="142.1"/>
  </r>
  <r>
    <x v="59"/>
    <x v="3"/>
    <n v="21"/>
    <n v="231.4"/>
  </r>
  <r>
    <x v="59"/>
    <x v="4"/>
    <n v="20.9"/>
    <n v="238.3"/>
  </r>
  <r>
    <x v="59"/>
    <x v="5"/>
    <n v="20.8"/>
    <n v="213"/>
  </r>
  <r>
    <x v="59"/>
    <x v="6"/>
    <n v="20.7"/>
    <n v="239.1"/>
  </r>
  <r>
    <x v="59"/>
    <x v="7"/>
    <n v="20.5"/>
    <n v="370.7"/>
  </r>
  <r>
    <x v="59"/>
    <x v="8"/>
    <n v="20.6"/>
    <n v="227.7"/>
  </r>
  <r>
    <x v="59"/>
    <x v="9"/>
    <n v="20.2"/>
    <n v="324.7"/>
  </r>
  <r>
    <x v="59"/>
    <x v="10"/>
    <n v="20.399999999999999"/>
    <n v="226.2"/>
  </r>
  <r>
    <x v="59"/>
    <x v="11"/>
    <n v="20.100000000000001"/>
    <n v="304.7"/>
  </r>
  <r>
    <x v="60"/>
    <x v="0"/>
    <n v="20.6"/>
    <n v="160.80000000000001"/>
  </r>
  <r>
    <x v="60"/>
    <x v="1"/>
    <n v="20.9"/>
    <n v="83.8"/>
  </r>
  <r>
    <x v="60"/>
    <x v="2"/>
    <n v="21.3"/>
    <n v="192.6"/>
  </r>
  <r>
    <x v="60"/>
    <x v="3"/>
    <n v="21.1"/>
    <n v="259.5"/>
  </r>
  <r>
    <x v="60"/>
    <x v="4"/>
    <n v="21.3"/>
    <n v="137.6"/>
  </r>
  <r>
    <x v="60"/>
    <x v="5"/>
    <n v="20.6"/>
    <n v="246.4"/>
  </r>
  <r>
    <x v="60"/>
    <x v="6"/>
    <n v="20.5"/>
    <n v="454.2"/>
  </r>
  <r>
    <x v="60"/>
    <x v="7"/>
    <n v="20.8"/>
    <n v="73.599999999999994"/>
  </r>
  <r>
    <x v="60"/>
    <x v="8"/>
    <n v="20.399999999999999"/>
    <n v="189.4"/>
  </r>
  <r>
    <x v="60"/>
    <x v="9"/>
    <n v="20.100000000000001"/>
    <n v="272"/>
  </r>
  <r>
    <x v="60"/>
    <x v="10"/>
    <n v="19.600000000000001"/>
    <n v="393.9"/>
  </r>
  <r>
    <x v="60"/>
    <x v="11"/>
    <n v="20.5"/>
    <n v="189.1"/>
  </r>
  <r>
    <x v="61"/>
    <x v="0"/>
    <n v="20.399999999999999"/>
    <n v="106"/>
  </r>
  <r>
    <x v="61"/>
    <x v="1"/>
    <n v="20.8"/>
    <n v="121"/>
  </r>
  <r>
    <x v="61"/>
    <x v="2"/>
    <n v="20.6"/>
    <n v="200.8"/>
  </r>
  <r>
    <x v="61"/>
    <x v="3"/>
    <n v="20.6"/>
    <n v="194"/>
  </r>
  <r>
    <x v="61"/>
    <x v="4"/>
    <n v="20.2"/>
    <n v="305.3"/>
  </r>
  <r>
    <x v="61"/>
    <x v="5"/>
    <n v="19.899999999999999"/>
    <n v="336.5"/>
  </r>
  <r>
    <x v="61"/>
    <x v="6"/>
    <n v="21.1"/>
    <n v="156.19999999999999"/>
  </r>
  <r>
    <x v="61"/>
    <x v="7"/>
    <n v="20.399999999999999"/>
    <n v="228.7"/>
  </r>
  <r>
    <x v="61"/>
    <x v="8"/>
    <n v="20.7"/>
    <n v="269.60000000000002"/>
  </r>
  <r>
    <x v="61"/>
    <x v="9"/>
    <n v="20.100000000000001"/>
    <n v="269"/>
  </r>
  <r>
    <x v="61"/>
    <x v="10"/>
    <n v="20.2"/>
    <n v="257.60000000000002"/>
  </r>
  <r>
    <x v="61"/>
    <x v="11"/>
    <n v="20.7"/>
    <n v="286.10000000000002"/>
  </r>
  <r>
    <x v="62"/>
    <x v="0"/>
    <n v="20.6"/>
    <n v="141.6"/>
  </r>
  <r>
    <x v="62"/>
    <x v="1"/>
    <n v="20.399999999999999"/>
    <n v="221.8"/>
  </r>
  <r>
    <x v="62"/>
    <x v="2"/>
    <n v="21"/>
    <n v="183.4"/>
  </r>
  <r>
    <x v="62"/>
    <x v="3"/>
    <n v="20.7"/>
    <n v="276.10000000000002"/>
  </r>
  <r>
    <x v="62"/>
    <x v="4"/>
    <n v="20.5"/>
    <n v="270.10000000000002"/>
  </r>
  <r>
    <x v="62"/>
    <x v="5"/>
    <n v="21"/>
    <n v="205.5"/>
  </r>
  <r>
    <x v="62"/>
    <x v="6"/>
    <n v="20.9"/>
    <n v="325.8"/>
  </r>
  <r>
    <x v="62"/>
    <x v="7"/>
    <n v="21.1"/>
    <n v="225.5"/>
  </r>
  <r>
    <x v="62"/>
    <x v="8"/>
    <n v="21"/>
    <n v="185.7"/>
  </r>
  <r>
    <x v="62"/>
    <x v="9"/>
    <n v="20.6"/>
    <n v="258.2"/>
  </r>
  <r>
    <x v="62"/>
    <x v="10"/>
    <n v="20.100000000000001"/>
    <n v="308"/>
  </r>
  <r>
    <x v="62"/>
    <x v="11"/>
    <n v="21.1"/>
    <n v="171.9"/>
  </r>
  <r>
    <x v="63"/>
    <x v="0"/>
    <n v="21.1"/>
    <n v="86"/>
  </r>
  <r>
    <x v="63"/>
    <x v="1"/>
    <n v="21.7"/>
    <n v="128.80000000000001"/>
  </r>
  <r>
    <x v="63"/>
    <x v="2"/>
    <n v="21.5"/>
    <n v="83.7"/>
  </r>
  <r>
    <x v="63"/>
    <x v="3"/>
    <n v="20.7"/>
    <n v="276"/>
  </r>
  <r>
    <x v="63"/>
    <x v="4"/>
    <n v="20.7"/>
    <n v="243.1"/>
  </r>
  <r>
    <x v="63"/>
    <x v="5"/>
    <n v="19.600000000000001"/>
    <n v="371.2"/>
  </r>
  <r>
    <x v="63"/>
    <x v="6"/>
    <n v="20.100000000000001"/>
    <n v="488.9"/>
  </r>
  <r>
    <x v="63"/>
    <x v="7"/>
    <n v="20"/>
    <n v="283.10000000000002"/>
  </r>
  <r>
    <x v="63"/>
    <x v="8"/>
    <n v="20.100000000000001"/>
    <n v="239.8"/>
  </r>
  <r>
    <x v="63"/>
    <x v="9"/>
    <n v="19.5"/>
    <n v="315.8"/>
  </r>
  <r>
    <x v="63"/>
    <x v="10"/>
    <n v="19.899999999999999"/>
    <n v="305.10000000000002"/>
  </r>
  <r>
    <x v="63"/>
    <x v="11"/>
    <n v="19.3"/>
    <n v="195.3"/>
  </r>
  <r>
    <x v="64"/>
    <x v="0"/>
    <n v="19.7"/>
    <n v="133.6"/>
  </r>
  <r>
    <x v="64"/>
    <x v="1"/>
    <n v="20.6"/>
    <n v="94.2"/>
  </r>
  <r>
    <x v="64"/>
    <x v="2"/>
    <n v="21"/>
    <n v="123.9"/>
  </r>
  <r>
    <x v="64"/>
    <x v="3"/>
    <n v="20.100000000000001"/>
    <n v="296"/>
  </r>
  <r>
    <x v="64"/>
    <x v="4"/>
    <n v="20.2"/>
    <n v="253"/>
  </r>
  <r>
    <x v="64"/>
    <x v="5"/>
    <n v="20.8"/>
    <n v="144.4"/>
  </r>
  <r>
    <x v="64"/>
    <x v="6"/>
    <n v="21"/>
    <n v="103"/>
  </r>
  <r>
    <x v="64"/>
    <x v="7"/>
    <n v="20.6"/>
    <n v="239.3"/>
  </r>
  <r>
    <x v="64"/>
    <x v="8"/>
    <n v="20.5"/>
    <n v="270"/>
  </r>
  <r>
    <x v="64"/>
    <x v="9"/>
    <n v="20.100000000000001"/>
    <n v="288.2"/>
  </r>
  <r>
    <x v="64"/>
    <x v="10"/>
    <n v="20.100000000000001"/>
    <n v="376"/>
  </r>
  <r>
    <x v="64"/>
    <x v="11"/>
    <n v="20.5"/>
    <n v="184.9"/>
  </r>
  <r>
    <x v="65"/>
    <x v="0"/>
    <n v="21.5"/>
    <n v="118.5"/>
  </r>
  <r>
    <x v="65"/>
    <x v="1"/>
    <n v="21.4"/>
    <n v="116.5"/>
  </r>
  <r>
    <x v="65"/>
    <x v="2"/>
    <n v="21.1"/>
    <n v="151.69999999999999"/>
  </r>
  <r>
    <x v="65"/>
    <x v="3"/>
    <n v="21.1"/>
    <n v="214.1"/>
  </r>
  <r>
    <x v="65"/>
    <x v="4"/>
    <n v="20.6"/>
    <n v="256.7"/>
  </r>
  <r>
    <x v="65"/>
    <x v="5"/>
    <n v="20.3"/>
    <n v="362.5"/>
  </r>
  <r>
    <x v="65"/>
    <x v="6"/>
    <n v="20.8"/>
    <n v="173.8"/>
  </r>
  <r>
    <x v="65"/>
    <x v="7"/>
    <n v="20.5"/>
    <n v="325.2"/>
  </r>
  <r>
    <x v="65"/>
    <x v="8"/>
    <n v="20.399999999999999"/>
    <n v="242.2"/>
  </r>
  <r>
    <x v="65"/>
    <x v="9"/>
    <n v="19.7"/>
    <n v="262.3"/>
  </r>
  <r>
    <x v="65"/>
    <x v="10"/>
    <n v="19.7"/>
    <n v="394.4"/>
  </r>
  <r>
    <x v="65"/>
    <x v="11"/>
    <n v="19.899999999999999"/>
    <n v="286"/>
  </r>
  <r>
    <x v="66"/>
    <x v="0"/>
    <n v="20.100000000000001"/>
    <n v="116.9"/>
  </r>
  <r>
    <x v="66"/>
    <x v="1"/>
    <n v="20.3"/>
    <n v="124.3"/>
  </r>
  <r>
    <x v="66"/>
    <x v="2"/>
    <n v="20.2"/>
    <n v="192.9"/>
  </r>
  <r>
    <x v="66"/>
    <x v="3"/>
    <n v="20.2"/>
    <n v="251.5"/>
  </r>
  <r>
    <x v="66"/>
    <x v="4"/>
    <n v="20.2"/>
    <n v="712.4"/>
  </r>
  <r>
    <x v="66"/>
    <x v="5"/>
    <n v="20"/>
    <n v="308.5"/>
  </r>
  <r>
    <x v="66"/>
    <x v="6"/>
    <n v="20.100000000000001"/>
    <n v="166.8"/>
  </r>
  <r>
    <x v="66"/>
    <x v="7"/>
    <n v="20.399999999999999"/>
    <n v="75.7"/>
  </r>
  <r>
    <x v="66"/>
    <x v="8"/>
    <n v="20"/>
    <n v="236.2"/>
  </r>
  <r>
    <x v="66"/>
    <x v="9"/>
    <n v="20"/>
    <n v="260.3"/>
  </r>
  <r>
    <x v="66"/>
    <x v="10"/>
    <n v="19.899999999999999"/>
    <n v="294.60000000000002"/>
  </r>
  <r>
    <x v="66"/>
    <x v="11"/>
    <n v="20.2"/>
    <n v="180"/>
  </r>
  <r>
    <x v="67"/>
    <x v="0"/>
    <n v="19.899999999999999"/>
    <n v="168.9"/>
  </r>
  <r>
    <x v="67"/>
    <x v="1"/>
    <n v="20.3"/>
    <n v="201.9"/>
  </r>
  <r>
    <x v="67"/>
    <x v="2"/>
    <n v="20.399999999999999"/>
    <n v="160.30000000000001"/>
  </r>
  <r>
    <x v="67"/>
    <x v="3"/>
    <n v="20.2"/>
    <n v="271.89999999999998"/>
  </r>
  <r>
    <x v="67"/>
    <x v="4"/>
    <n v="20.100000000000001"/>
    <n v="189.1"/>
  </r>
  <r>
    <x v="67"/>
    <x v="5"/>
    <n v="19.8"/>
    <n v="344.1"/>
  </r>
  <r>
    <x v="67"/>
    <x v="6"/>
    <n v="20.7"/>
    <n v="208.1"/>
  </r>
  <r>
    <x v="67"/>
    <x v="7"/>
    <n v="20.5"/>
    <n v="262"/>
  </r>
  <r>
    <x v="67"/>
    <x v="8"/>
    <n v="20.2"/>
    <n v="256"/>
  </r>
  <r>
    <x v="67"/>
    <x v="9"/>
    <n v="19.600000000000001"/>
    <n v="344.5"/>
  </r>
  <r>
    <x v="67"/>
    <x v="10"/>
    <n v="20.2"/>
    <n v="341.3"/>
  </r>
  <r>
    <x v="67"/>
    <x v="11"/>
    <n v="20.100000000000001"/>
    <n v="181.7"/>
  </r>
  <r>
    <x v="68"/>
    <x v="0"/>
    <n v="20.3"/>
    <n v="170.7"/>
  </r>
  <r>
    <x v="68"/>
    <x v="1"/>
    <n v="21"/>
    <n v="90.9"/>
  </r>
  <r>
    <x v="68"/>
    <x v="2"/>
    <n v="21.8"/>
    <n v="72"/>
  </r>
  <r>
    <x v="68"/>
    <x v="3"/>
    <n v="21.1"/>
    <n v="314.3"/>
  </r>
  <r>
    <x v="68"/>
    <x v="4"/>
    <n v="21.4"/>
    <n v="268.8"/>
  </r>
  <r>
    <x v="68"/>
    <x v="5"/>
    <n v="21.2"/>
    <n v="224.7"/>
  </r>
  <r>
    <x v="68"/>
    <x v="6"/>
    <n v="21.3"/>
    <n v="95.2"/>
  </r>
  <r>
    <x v="68"/>
    <x v="7"/>
    <n v="20.5"/>
    <n v="257"/>
  </r>
  <r>
    <x v="68"/>
    <x v="8"/>
    <n v="20.6"/>
    <n v="313.3"/>
  </r>
  <r>
    <x v="68"/>
    <x v="9"/>
    <n v="19.600000000000001"/>
    <n v="400"/>
  </r>
  <r>
    <x v="68"/>
    <x v="10"/>
    <n v="20.100000000000001"/>
    <n v="215.9"/>
  </r>
  <r>
    <x v="68"/>
    <x v="11"/>
    <n v="20.5"/>
    <n v="169.6"/>
  </r>
  <r>
    <x v="69"/>
    <x v="0"/>
    <n v="20.7"/>
    <n v="188.5"/>
  </r>
  <r>
    <x v="69"/>
    <x v="1"/>
    <n v="20.9"/>
    <n v="157.4"/>
  </r>
  <r>
    <x v="69"/>
    <x v="2"/>
    <n v="21.2"/>
    <n v="128.5"/>
  </r>
  <r>
    <x v="69"/>
    <x v="3"/>
    <n v="21.1"/>
    <n v="513.4"/>
  </r>
  <r>
    <x v="69"/>
    <x v="4"/>
    <n v="20.399999999999999"/>
    <n v="311"/>
  </r>
  <r>
    <x v="69"/>
    <x v="5"/>
    <n v="20.7"/>
    <n v="257.60000000000002"/>
  </r>
  <r>
    <x v="69"/>
    <x v="6"/>
    <n v="20.5"/>
    <n v="196.1"/>
  </r>
  <r>
    <x v="69"/>
    <x v="7"/>
    <n v="20.3"/>
    <n v="226.2"/>
  </r>
  <r>
    <x v="69"/>
    <x v="8"/>
    <n v="20"/>
    <n v="297.89999999999998"/>
  </r>
  <r>
    <x v="69"/>
    <x v="9"/>
    <n v="19.7"/>
    <n v="370.2"/>
  </r>
  <r>
    <x v="69"/>
    <x v="10"/>
    <n v="19.5"/>
    <n v="363.6"/>
  </r>
  <r>
    <x v="69"/>
    <x v="11"/>
    <n v="20.2"/>
    <n v="206.5"/>
  </r>
  <r>
    <x v="70"/>
    <x v="0"/>
    <n v="19.8"/>
    <n v="377.9"/>
  </r>
  <r>
    <x v="70"/>
    <x v="1"/>
    <n v="19.8"/>
    <n v="253.3"/>
  </r>
  <r>
    <x v="70"/>
    <x v="2"/>
    <n v="20"/>
    <n v="313.39999999999998"/>
  </r>
  <r>
    <x v="70"/>
    <x v="3"/>
    <n v="20.3"/>
    <n v="237.8"/>
  </r>
  <r>
    <x v="70"/>
    <x v="4"/>
    <n v="19.8"/>
    <n v="376.6"/>
  </r>
  <r>
    <x v="70"/>
    <x v="5"/>
    <n v="20.100000000000001"/>
    <n v="308.89999999999998"/>
  </r>
  <r>
    <x v="70"/>
    <x v="6"/>
    <n v="20.399999999999999"/>
    <n v="248.7"/>
  </r>
  <r>
    <x v="70"/>
    <x v="7"/>
    <n v="19.7"/>
    <n v="367.7"/>
  </r>
  <r>
    <x v="70"/>
    <x v="8"/>
    <n v="19.5"/>
    <n v="290"/>
  </r>
  <r>
    <x v="70"/>
    <x v="9"/>
    <n v="19.3"/>
    <n v="228.1"/>
  </r>
  <r>
    <x v="70"/>
    <x v="10"/>
    <n v="19.600000000000001"/>
    <n v="273.2"/>
  </r>
  <r>
    <x v="70"/>
    <x v="11"/>
    <n v="19.600000000000001"/>
    <n v="187.6"/>
  </r>
  <r>
    <x v="71"/>
    <x v="0"/>
    <n v="20"/>
    <n v="261"/>
  </r>
  <r>
    <x v="71"/>
    <x v="1"/>
    <n v="20.399999999999999"/>
    <n v="120.1"/>
  </r>
  <r>
    <x v="71"/>
    <x v="2"/>
    <n v="20.7"/>
    <n v="136.80000000000001"/>
  </r>
  <r>
    <x v="71"/>
    <x v="3"/>
    <n v="20.5"/>
    <n v="220.3"/>
  </r>
  <r>
    <x v="71"/>
    <x v="4"/>
    <n v="20.6"/>
    <n v="267.10000000000002"/>
  </r>
  <r>
    <x v="71"/>
    <x v="5"/>
    <n v="20.9"/>
    <n v="277.10000000000002"/>
  </r>
  <r>
    <x v="71"/>
    <x v="6"/>
    <n v="21.4"/>
    <n v="95.1"/>
  </r>
  <r>
    <x v="71"/>
    <x v="7"/>
    <n v="20.5"/>
    <n v="269.3"/>
  </r>
  <r>
    <x v="71"/>
    <x v="8"/>
    <n v="20.9"/>
    <n v="194.2"/>
  </r>
  <r>
    <x v="71"/>
    <x v="9"/>
    <n v="20.2"/>
    <n v="197.2"/>
  </r>
  <r>
    <x v="71"/>
    <x v="10"/>
    <n v="20.399999999999999"/>
    <n v="343.4"/>
  </r>
  <r>
    <x v="71"/>
    <x v="11"/>
    <n v="20.5"/>
    <n v="204.4"/>
  </r>
  <r>
    <x v="72"/>
    <x v="0"/>
    <n v="21.6"/>
    <n v="81.3"/>
  </r>
  <r>
    <x v="72"/>
    <x v="1"/>
    <n v="21.4"/>
    <n v="150"/>
  </r>
  <r>
    <x v="72"/>
    <x v="2"/>
    <n v="21.8"/>
    <n v="75.5"/>
  </r>
  <r>
    <x v="72"/>
    <x v="3"/>
    <n v="21.2"/>
    <n v="136.1"/>
  </r>
  <r>
    <x v="72"/>
    <x v="4"/>
    <n v="20.7"/>
    <n v="209.4"/>
  </r>
  <r>
    <x v="72"/>
    <x v="5"/>
    <n v="20.2"/>
    <n v="239.2"/>
  </r>
  <r>
    <x v="72"/>
    <x v="6"/>
    <n v="20.6"/>
    <n v="281.5"/>
  </r>
  <r>
    <x v="72"/>
    <x v="7"/>
    <n v="20"/>
    <n v="389.5"/>
  </r>
  <r>
    <x v="72"/>
    <x v="8"/>
    <n v="19.5"/>
    <n v="342.8"/>
  </r>
  <r>
    <x v="72"/>
    <x v="9"/>
    <n v="19.5"/>
    <n v="680.3"/>
  </r>
  <r>
    <x v="72"/>
    <x v="10"/>
    <n v="19.5"/>
    <n v="389.7"/>
  </r>
  <r>
    <x v="72"/>
    <x v="11"/>
    <n v="19.100000000000001"/>
    <n v="438.8"/>
  </r>
  <r>
    <x v="73"/>
    <x v="0"/>
    <n v="19.399999999999999"/>
    <n v="328.7"/>
  </r>
  <r>
    <x v="73"/>
    <x v="1"/>
    <n v="19.899999999999999"/>
    <n v="288.39999999999998"/>
  </r>
  <r>
    <x v="73"/>
    <x v="2"/>
    <n v="19.7"/>
    <n v="287.60000000000002"/>
  </r>
  <r>
    <x v="73"/>
    <x v="3"/>
    <n v="20"/>
    <n v="493.8"/>
  </r>
  <r>
    <x v="73"/>
    <x v="4"/>
    <n v="19.8"/>
    <n v="243.2"/>
  </r>
  <r>
    <x v="73"/>
    <x v="5"/>
    <n v="20.3"/>
    <n v="289.10000000000002"/>
  </r>
  <r>
    <x v="73"/>
    <x v="6"/>
    <n v="20.3"/>
    <n v="263.10000000000002"/>
  </r>
  <r>
    <x v="73"/>
    <x v="7"/>
    <n v="20.399999999999999"/>
    <n v="288"/>
  </r>
  <r>
    <x v="73"/>
    <x v="8"/>
    <n v="19.399999999999999"/>
    <n v="293.7"/>
  </r>
  <r>
    <x v="73"/>
    <x v="9"/>
    <n v="19.3"/>
    <n v="332.1"/>
  </r>
  <r>
    <x v="73"/>
    <x v="10"/>
    <n v="19.7"/>
    <n v="360.7"/>
  </r>
  <r>
    <x v="73"/>
    <x v="11"/>
    <n v="19.7"/>
    <n v="127"/>
  </r>
  <r>
    <x v="74"/>
    <x v="0"/>
    <n v="19.899999999999999"/>
    <n v="102.4"/>
  </r>
  <r>
    <x v="74"/>
    <x v="1"/>
    <n v="20.100000000000001"/>
    <n v="271.60000000000002"/>
  </r>
  <r>
    <x v="74"/>
    <x v="2"/>
    <n v="20.5"/>
    <n v="194.3"/>
  </r>
  <r>
    <x v="74"/>
    <x v="3"/>
    <n v="20.3"/>
    <n v="431"/>
  </r>
  <r>
    <x v="74"/>
    <x v="4"/>
    <n v="20"/>
    <n v="395"/>
  </r>
  <r>
    <x v="74"/>
    <x v="5"/>
    <n v="20.3"/>
    <n v="239.4"/>
  </r>
  <r>
    <x v="74"/>
    <x v="6"/>
    <n v="19.600000000000001"/>
    <n v="679.1"/>
  </r>
  <r>
    <x v="74"/>
    <x v="7"/>
    <n v="20.399999999999999"/>
    <n v="280.3"/>
  </r>
  <r>
    <x v="74"/>
    <x v="8"/>
    <n v="19.600000000000001"/>
    <n v="191.6"/>
  </r>
  <r>
    <x v="74"/>
    <x v="9"/>
    <n v="19"/>
    <n v="764.9"/>
  </r>
  <r>
    <x v="74"/>
    <x v="10"/>
    <n v="19.2"/>
    <n v="284"/>
  </r>
  <r>
    <x v="74"/>
    <x v="11"/>
    <n v="18.7"/>
    <n v="353.7"/>
  </r>
  <r>
    <x v="75"/>
    <x v="0"/>
    <n v="19.600000000000001"/>
    <n v="120.4"/>
  </r>
  <r>
    <x v="75"/>
    <x v="1"/>
    <n v="19.5"/>
    <n v="136.4"/>
  </r>
  <r>
    <x v="75"/>
    <x v="2"/>
    <n v="19.899999999999999"/>
    <n v="195.8"/>
  </r>
  <r>
    <x v="75"/>
    <x v="3"/>
    <n v="20.2"/>
    <n v="217.3"/>
  </r>
  <r>
    <x v="75"/>
    <x v="4"/>
    <n v="20.100000000000001"/>
    <n v="227.2"/>
  </r>
  <r>
    <x v="75"/>
    <x v="5"/>
    <n v="20.100000000000001"/>
    <n v="211.5"/>
  </r>
  <r>
    <x v="75"/>
    <x v="6"/>
    <n v="20.5"/>
    <n v="248.6"/>
  </r>
  <r>
    <x v="75"/>
    <x v="7"/>
    <n v="20.399999999999999"/>
    <n v="88.4"/>
  </r>
  <r>
    <x v="75"/>
    <x v="8"/>
    <n v="20.8"/>
    <n v="178.2"/>
  </r>
  <r>
    <x v="75"/>
    <x v="9"/>
    <n v="19.600000000000001"/>
    <n v="347.1"/>
  </r>
  <r>
    <x v="75"/>
    <x v="10"/>
    <n v="20"/>
    <n v="241.2"/>
  </r>
  <r>
    <x v="75"/>
    <x v="11"/>
    <n v="20.100000000000001"/>
    <n v="188.2"/>
  </r>
  <r>
    <x v="76"/>
    <x v="0"/>
    <n v="20.7"/>
    <n v="73.3"/>
  </r>
  <r>
    <x v="76"/>
    <x v="1"/>
    <n v="21.2"/>
    <n v="77.5"/>
  </r>
  <r>
    <x v="76"/>
    <x v="2"/>
    <n v="21.5"/>
    <n v="157.19999999999999"/>
  </r>
  <r>
    <x v="76"/>
    <x v="3"/>
    <n v="20.8"/>
    <n v="384.6"/>
  </r>
  <r>
    <x v="76"/>
    <x v="4"/>
    <n v="20.399999999999999"/>
    <n v="155.30000000000001"/>
  </r>
  <r>
    <x v="76"/>
    <x v="5"/>
    <n v="20.399999999999999"/>
    <n v="279.3"/>
  </r>
  <r>
    <x v="76"/>
    <x v="6"/>
    <n v="20.8"/>
    <n v="199.1"/>
  </r>
  <r>
    <x v="76"/>
    <x v="7"/>
    <n v="20.5"/>
    <n v="261"/>
  </r>
  <r>
    <x v="76"/>
    <x v="8"/>
    <n v="20.5"/>
    <n v="306.3"/>
  </r>
  <r>
    <x v="76"/>
    <x v="9"/>
    <n v="20.100000000000001"/>
    <n v="275.8"/>
  </r>
  <r>
    <x v="76"/>
    <x v="10"/>
    <n v="20.3"/>
    <n v="214.4"/>
  </r>
  <r>
    <x v="76"/>
    <x v="11"/>
    <n v="20.8"/>
    <n v="143.80000000000001"/>
  </r>
  <r>
    <x v="77"/>
    <x v="0"/>
    <n v="20.5"/>
    <n v="122.9"/>
  </r>
  <r>
    <x v="77"/>
    <x v="1"/>
    <n v="21.4"/>
    <n v="89.5"/>
  </r>
  <r>
    <x v="77"/>
    <x v="2"/>
    <n v="20.9"/>
    <n v="192.9"/>
  </r>
  <r>
    <x v="77"/>
    <x v="3"/>
    <n v="20.399999999999999"/>
    <n v="310"/>
  </r>
  <r>
    <x v="77"/>
    <x v="4"/>
    <n v="20.6"/>
    <n v="248.1"/>
  </r>
  <r>
    <x v="77"/>
    <x v="5"/>
    <n v="20.3"/>
    <n v="259.89999999999998"/>
  </r>
  <r>
    <x v="77"/>
    <x v="6"/>
    <n v="20.5"/>
    <n v="210.1"/>
  </r>
  <r>
    <x v="77"/>
    <x v="7"/>
    <n v="20.5"/>
    <n v="169.1"/>
  </r>
  <r>
    <x v="77"/>
    <x v="8"/>
    <n v="20.3"/>
    <n v="246.9"/>
  </r>
  <r>
    <x v="77"/>
    <x v="9"/>
    <n v="20.100000000000001"/>
    <n v="256.7"/>
  </r>
  <r>
    <x v="77"/>
    <x v="10"/>
    <n v="20.399999999999999"/>
    <n v="233.8"/>
  </r>
  <r>
    <x v="77"/>
    <x v="11"/>
    <n v="20.2"/>
    <n v="270.2"/>
  </r>
  <r>
    <x v="78"/>
    <x v="0"/>
    <n v="20.3"/>
    <n v="130.1"/>
  </r>
  <r>
    <x v="78"/>
    <x v="1"/>
    <n v="21.1"/>
    <n v="114.2"/>
  </r>
  <r>
    <x v="78"/>
    <x v="2"/>
    <n v="20.9"/>
    <n v="181.4"/>
  </r>
  <r>
    <x v="78"/>
    <x v="3"/>
    <n v="21"/>
    <n v="235"/>
  </r>
  <r>
    <x v="78"/>
    <x v="4"/>
    <n v="20.5"/>
    <n v="280.3"/>
  </r>
  <r>
    <x v="78"/>
    <x v="5"/>
    <n v="20.5"/>
    <n v="270.5"/>
  </r>
  <r>
    <x v="78"/>
    <x v="6"/>
    <n v="20.9"/>
    <n v="218.4"/>
  </r>
  <r>
    <x v="78"/>
    <x v="7"/>
    <n v="20.7"/>
    <n v="345"/>
  </r>
  <r>
    <x v="78"/>
    <x v="8"/>
    <n v="20.100000000000001"/>
    <n v="240.8"/>
  </r>
  <r>
    <x v="78"/>
    <x v="9"/>
    <n v="20"/>
    <n v="267.60000000000002"/>
  </r>
  <r>
    <x v="78"/>
    <x v="10"/>
    <n v="20.100000000000001"/>
    <n v="353.2"/>
  </r>
  <r>
    <x v="78"/>
    <x v="11"/>
    <n v="20.2"/>
    <n v="154"/>
  </r>
  <r>
    <x v="79"/>
    <x v="0"/>
    <n v="20.7"/>
    <n v="231"/>
  </r>
  <r>
    <x v="79"/>
    <x v="1"/>
    <n v="20.8"/>
    <n v="167.5"/>
  </r>
  <r>
    <x v="79"/>
    <x v="2"/>
    <n v="21.6"/>
    <n v="98.8"/>
  </r>
  <r>
    <x v="79"/>
    <x v="3"/>
    <n v="21.4"/>
    <n v="331.3"/>
  </r>
  <r>
    <x v="79"/>
    <x v="4"/>
    <n v="21.3"/>
    <n v="162.5"/>
  </r>
  <r>
    <x v="79"/>
    <x v="5"/>
    <n v="21"/>
    <n v="291.39999999999998"/>
  </r>
  <r>
    <x v="79"/>
    <x v="6"/>
    <n v="21"/>
    <n v="128"/>
  </r>
  <r>
    <x v="79"/>
    <x v="7"/>
    <n v="20.5"/>
    <n v="212.8"/>
  </r>
  <r>
    <x v="79"/>
    <x v="8"/>
    <n v="20.7"/>
    <n v="272.39999999999998"/>
  </r>
  <r>
    <x v="79"/>
    <x v="9"/>
    <n v="20.100000000000001"/>
    <n v="227.7"/>
  </r>
  <r>
    <x v="79"/>
    <x v="10"/>
    <n v="20"/>
    <n v="251.8"/>
  </r>
  <r>
    <x v="79"/>
    <x v="11"/>
    <n v="20.100000000000001"/>
    <n v="263.3"/>
  </r>
  <r>
    <x v="80"/>
    <x v="0"/>
    <n v="20.5"/>
    <n v="56.5"/>
  </r>
  <r>
    <x v="80"/>
    <x v="1"/>
    <n v="21"/>
    <n v="165.3"/>
  </r>
  <r>
    <x v="80"/>
    <x v="2"/>
    <n v="21.2"/>
    <n v="188.5"/>
  </r>
  <r>
    <x v="80"/>
    <x v="3"/>
    <n v="20.6"/>
    <n v="315.3"/>
  </r>
  <r>
    <x v="80"/>
    <x v="4"/>
    <n v="20.100000000000001"/>
    <n v="365.4"/>
  </r>
  <r>
    <x v="80"/>
    <x v="5"/>
    <n v="20.2"/>
    <n v="300.39999999999998"/>
  </r>
  <r>
    <x v="80"/>
    <x v="6"/>
    <n v="20.6"/>
    <n v="201.5"/>
  </r>
  <r>
    <x v="80"/>
    <x v="7"/>
    <n v="20.2"/>
    <n v="381.9"/>
  </r>
  <r>
    <x v="80"/>
    <x v="8"/>
    <n v="20.100000000000001"/>
    <n v="206.5"/>
  </r>
  <r>
    <x v="80"/>
    <x v="9"/>
    <n v="19.7"/>
    <n v="625.20000000000005"/>
  </r>
  <r>
    <x v="80"/>
    <x v="10"/>
    <n v="20.2"/>
    <n v="237.9"/>
  </r>
  <r>
    <x v="80"/>
    <x v="11"/>
    <n v="20.5"/>
    <n v="240.7"/>
  </r>
  <r>
    <x v="81"/>
    <x v="0"/>
    <n v="20.3"/>
    <n v="327.10000000000002"/>
  </r>
  <r>
    <x v="81"/>
    <x v="1"/>
    <n v="20.6"/>
    <n v="209.7"/>
  </r>
  <r>
    <x v="81"/>
    <x v="2"/>
    <n v="20.6"/>
    <n v="189.2"/>
  </r>
  <r>
    <x v="81"/>
    <x v="3"/>
    <n v="20.399999999999999"/>
    <n v="283.3"/>
  </r>
  <r>
    <x v="81"/>
    <x v="4"/>
    <n v="20.3"/>
    <n v="280.60000000000002"/>
  </r>
  <r>
    <x v="81"/>
    <x v="5"/>
    <n v="21"/>
    <n v="133.9"/>
  </r>
  <r>
    <x v="81"/>
    <x v="6"/>
    <n v="20.9"/>
    <n v="130.4"/>
  </r>
  <r>
    <x v="81"/>
    <x v="7"/>
    <n v="21.2"/>
    <n v="109.7"/>
  </r>
  <r>
    <x v="81"/>
    <x v="8"/>
    <n v="20.8"/>
    <n v="265.10000000000002"/>
  </r>
  <r>
    <x v="81"/>
    <x v="9"/>
    <n v="19.8"/>
    <n v="305.8"/>
  </r>
  <r>
    <x v="81"/>
    <x v="10"/>
    <n v="20.2"/>
    <n v="256.8"/>
  </r>
  <r>
    <x v="81"/>
    <x v="11"/>
    <n v="20.5"/>
    <n v="249.5"/>
  </r>
  <r>
    <x v="82"/>
    <x v="0"/>
    <n v="21.7"/>
    <n v="102.4"/>
  </r>
  <r>
    <x v="82"/>
    <x v="1"/>
    <n v="22.2"/>
    <n v="93.8"/>
  </r>
  <r>
    <x v="82"/>
    <x v="2"/>
    <n v="22.2"/>
    <n v="201.2"/>
  </r>
  <r>
    <x v="82"/>
    <x v="3"/>
    <n v="21.3"/>
    <n v="310.60000000000002"/>
  </r>
  <r>
    <x v="82"/>
    <x v="4"/>
    <n v="21.3"/>
    <n v="232.1"/>
  </r>
  <r>
    <x v="82"/>
    <x v="5"/>
    <n v="21.4"/>
    <n v="140.9"/>
  </r>
  <r>
    <x v="82"/>
    <x v="6"/>
    <n v="21.5"/>
    <n v="171.2"/>
  </r>
  <r>
    <x v="82"/>
    <x v="7"/>
    <n v="21.2"/>
    <n v="121.8"/>
  </r>
  <r>
    <x v="82"/>
    <x v="8"/>
    <n v="20.9"/>
    <n v="190"/>
  </r>
  <r>
    <x v="82"/>
    <x v="9"/>
    <n v="20"/>
    <n v="227.4"/>
  </r>
  <r>
    <x v="82"/>
    <x v="10"/>
    <n v="20.6"/>
    <n v="238"/>
  </r>
  <r>
    <x v="82"/>
    <x v="11"/>
    <n v="20"/>
    <n v="296"/>
  </r>
  <r>
    <x v="83"/>
    <x v="0"/>
    <n v="19.8"/>
    <n v="277.10000000000002"/>
  </r>
  <r>
    <x v="83"/>
    <x v="1"/>
    <n v="20.5"/>
    <n v="196.4"/>
  </r>
  <r>
    <x v="83"/>
    <x v="2"/>
    <n v="20.8"/>
    <n v="162.5"/>
  </r>
  <r>
    <x v="83"/>
    <x v="3"/>
    <n v="20.7"/>
    <n v="252.1"/>
  </r>
  <r>
    <x v="83"/>
    <x v="4"/>
    <n v="20.2"/>
    <n v="276"/>
  </r>
  <r>
    <x v="83"/>
    <x v="5"/>
    <n v="20.399999999999999"/>
    <n v="387.3"/>
  </r>
  <r>
    <x v="83"/>
    <x v="6"/>
    <n v="20.2"/>
    <n v="222.5"/>
  </r>
  <r>
    <x v="83"/>
    <x v="7"/>
    <n v="20"/>
    <n v="387.9"/>
  </r>
  <r>
    <x v="83"/>
    <x v="8"/>
    <n v="19.600000000000001"/>
    <n v="420.1"/>
  </r>
  <r>
    <x v="83"/>
    <x v="9"/>
    <n v="19.7"/>
    <n v="357.2"/>
  </r>
  <r>
    <x v="83"/>
    <x v="10"/>
    <n v="19.8"/>
    <n v="357.4"/>
  </r>
  <r>
    <x v="83"/>
    <x v="11"/>
    <n v="19.7"/>
    <n v="185.5"/>
  </r>
  <r>
    <x v="84"/>
    <x v="0"/>
    <n v="19.7"/>
    <n v="178.5"/>
  </r>
  <r>
    <x v="84"/>
    <x v="1"/>
    <n v="20.5"/>
    <n v="59.3"/>
  </r>
  <r>
    <x v="84"/>
    <x v="2"/>
    <n v="20.8"/>
    <n v="171.2"/>
  </r>
  <r>
    <x v="84"/>
    <x v="3"/>
    <n v="20.6"/>
    <n v="169.8"/>
  </r>
  <r>
    <x v="84"/>
    <x v="4"/>
    <n v="20.399999999999999"/>
    <n v="244.9"/>
  </r>
  <r>
    <x v="84"/>
    <x v="5"/>
    <n v="20.7"/>
    <n v="165.2"/>
  </r>
  <r>
    <x v="84"/>
    <x v="6"/>
    <n v="20.6"/>
    <n v="185.3"/>
  </r>
  <r>
    <x v="84"/>
    <x v="7"/>
    <n v="20.2"/>
    <n v="387.7"/>
  </r>
  <r>
    <x v="84"/>
    <x v="8"/>
    <n v="20.100000000000001"/>
    <n v="317.3"/>
  </r>
  <r>
    <x v="84"/>
    <x v="9"/>
    <n v="19.8"/>
    <n v="282.10000000000002"/>
  </r>
  <r>
    <x v="84"/>
    <x v="10"/>
    <n v="19.7"/>
    <n v="274.5"/>
  </r>
  <r>
    <x v="84"/>
    <x v="11"/>
    <n v="19.8"/>
    <n v="174.9"/>
  </r>
  <r>
    <x v="85"/>
    <x v="0"/>
    <n v="20.2"/>
    <n v="183.8"/>
  </r>
  <r>
    <x v="85"/>
    <x v="1"/>
    <n v="20"/>
    <n v="222"/>
  </r>
  <r>
    <x v="85"/>
    <x v="2"/>
    <n v="20.399999999999999"/>
    <n v="161.69999999999999"/>
  </r>
  <r>
    <x v="85"/>
    <x v="3"/>
    <n v="20.6"/>
    <n v="272.60000000000002"/>
  </r>
  <r>
    <x v="85"/>
    <x v="4"/>
    <n v="20.399999999999999"/>
    <n v="550.4"/>
  </r>
  <r>
    <x v="85"/>
    <x v="5"/>
    <n v="20.399999999999999"/>
    <n v="241.9"/>
  </r>
  <r>
    <x v="85"/>
    <x v="6"/>
    <n v="20.9"/>
    <n v="80.099999999999994"/>
  </r>
  <r>
    <x v="85"/>
    <x v="7"/>
    <n v="20.8"/>
    <n v="192.8"/>
  </r>
  <r>
    <x v="85"/>
    <x v="8"/>
    <n v="20.6"/>
    <n v="214.3"/>
  </r>
  <r>
    <x v="85"/>
    <x v="9"/>
    <n v="19.600000000000001"/>
    <n v="429.9"/>
  </r>
  <r>
    <x v="85"/>
    <x v="10"/>
    <n v="20"/>
    <n v="249.4"/>
  </r>
  <r>
    <x v="85"/>
    <x v="11"/>
    <n v="20.5"/>
    <n v="79"/>
  </r>
  <r>
    <x v="86"/>
    <x v="0"/>
    <n v="20.7"/>
    <n v="98.8"/>
  </r>
  <r>
    <x v="86"/>
    <x v="1"/>
    <n v="21.4"/>
    <n v="62.3"/>
  </r>
  <r>
    <x v="86"/>
    <x v="2"/>
    <n v="21.3"/>
    <n v="161.9"/>
  </r>
  <r>
    <x v="86"/>
    <x v="3"/>
    <n v="21.4"/>
    <n v="218.3"/>
  </r>
  <r>
    <x v="86"/>
    <x v="4"/>
    <n v="20.7"/>
    <n v="289.2"/>
  </r>
  <r>
    <x v="86"/>
    <x v="5"/>
    <n v="21.2"/>
    <n v="149.6"/>
  </r>
  <r>
    <x v="86"/>
    <x v="6"/>
    <n v="21.2"/>
    <n v="349.8"/>
  </r>
  <r>
    <x v="86"/>
    <x v="7"/>
    <n v="20.9"/>
    <n v="205.4"/>
  </r>
  <r>
    <x v="86"/>
    <x v="8"/>
    <n v="20.6"/>
    <n v="313.5"/>
  </r>
  <r>
    <x v="86"/>
    <x v="9"/>
    <n v="20.3"/>
    <n v="388"/>
  </r>
  <r>
    <x v="86"/>
    <x v="10"/>
    <n v="20.6"/>
    <n v="295.39999999999998"/>
  </r>
  <r>
    <x v="86"/>
    <x v="11"/>
    <n v="20.8"/>
    <n v="142.69999999999999"/>
  </r>
  <r>
    <x v="87"/>
    <x v="0"/>
    <n v="20.8"/>
    <n v="141.19999999999999"/>
  </r>
  <r>
    <x v="87"/>
    <x v="1"/>
    <n v="21"/>
    <n v="188.1"/>
  </r>
  <r>
    <x v="87"/>
    <x v="2"/>
    <n v="21.2"/>
    <n v="89.2"/>
  </r>
  <r>
    <x v="87"/>
    <x v="3"/>
    <n v="20.8"/>
    <n v="291.5"/>
  </r>
  <r>
    <x v="87"/>
    <x v="4"/>
    <n v="21"/>
    <n v="206.9"/>
  </r>
  <r>
    <x v="87"/>
    <x v="5"/>
    <n v="20.100000000000001"/>
    <n v="258"/>
  </r>
  <r>
    <x v="87"/>
    <x v="6"/>
    <n v="20.5"/>
    <n v="302.89999999999998"/>
  </r>
  <r>
    <x v="87"/>
    <x v="7"/>
    <n v="19.600000000000001"/>
    <n v="475.9"/>
  </r>
  <r>
    <x v="87"/>
    <x v="8"/>
    <n v="19.8"/>
    <n v="337.4"/>
  </r>
  <r>
    <x v="87"/>
    <x v="9"/>
    <n v="19.7"/>
    <n v="274.7"/>
  </r>
  <r>
    <x v="87"/>
    <x v="10"/>
    <n v="19.7"/>
    <n v="453.4"/>
  </r>
  <r>
    <x v="87"/>
    <x v="11"/>
    <n v="19.399999999999999"/>
    <n v="339.7"/>
  </r>
  <r>
    <x v="88"/>
    <x v="0"/>
    <n v="20"/>
    <n v="223.1"/>
  </r>
  <r>
    <x v="88"/>
    <x v="1"/>
    <n v="19.8"/>
    <n v="167"/>
  </r>
  <r>
    <x v="88"/>
    <x v="2"/>
    <n v="20"/>
    <n v="258.8"/>
  </r>
  <r>
    <x v="88"/>
    <x v="3"/>
    <n v="20.8"/>
    <n v="179.1"/>
  </r>
  <r>
    <x v="88"/>
    <x v="4"/>
    <n v="20.3"/>
    <n v="232.1"/>
  </r>
  <r>
    <x v="88"/>
    <x v="5"/>
    <n v="20.399999999999999"/>
    <n v="298.10000000000002"/>
  </r>
  <r>
    <x v="88"/>
    <x v="6"/>
    <n v="20.9"/>
    <n v="170"/>
  </r>
  <r>
    <x v="88"/>
    <x v="7"/>
    <n v="20.6"/>
    <n v="264.8"/>
  </r>
  <r>
    <x v="88"/>
    <x v="8"/>
    <n v="20.100000000000001"/>
    <n v="324.10000000000002"/>
  </r>
  <r>
    <x v="88"/>
    <x v="9"/>
    <n v="19.8"/>
    <n v="266.10000000000002"/>
  </r>
  <r>
    <x v="88"/>
    <x v="10"/>
    <n v="20.399999999999999"/>
    <n v="215.9"/>
  </r>
  <r>
    <x v="88"/>
    <x v="11"/>
    <n v="20"/>
    <n v="229.9"/>
  </r>
  <r>
    <x v="89"/>
    <x v="0"/>
    <n v="20.399999999999999"/>
    <n v="155.69999999999999"/>
  </r>
  <r>
    <x v="89"/>
    <x v="1"/>
    <n v="20.2"/>
    <n v="171.4"/>
  </r>
  <r>
    <x v="89"/>
    <x v="2"/>
    <n v="20.8"/>
    <n v="218"/>
  </r>
  <r>
    <x v="89"/>
    <x v="3"/>
    <n v="20.8"/>
    <n v="225.1"/>
  </r>
  <r>
    <x v="89"/>
    <x v="4"/>
    <n v="20.8"/>
    <n v="201.3"/>
  </r>
  <r>
    <x v="89"/>
    <x v="5"/>
    <n v="21.2"/>
    <n v="181.6"/>
  </r>
  <r>
    <x v="89"/>
    <x v="6"/>
    <n v="21"/>
    <n v="319.60000000000002"/>
  </r>
  <r>
    <x v="89"/>
    <x v="7"/>
    <n v="21"/>
    <n v="186.5"/>
  </r>
  <r>
    <x v="89"/>
    <x v="8"/>
    <n v="20.9"/>
    <n v="235.5"/>
  </r>
  <r>
    <x v="89"/>
    <x v="9"/>
    <n v="20.100000000000001"/>
    <n v="376"/>
  </r>
  <r>
    <x v="89"/>
    <x v="10"/>
    <n v="20.5"/>
    <n v="305.60000000000002"/>
  </r>
  <r>
    <x v="89"/>
    <x v="11"/>
    <n v="20.2"/>
    <n v="229"/>
  </r>
  <r>
    <x v="90"/>
    <x v="0"/>
    <n v="20.399999999999999"/>
    <n v="138.6"/>
  </r>
  <r>
    <x v="90"/>
    <x v="1"/>
    <n v="21.2"/>
    <n v="76.400000000000006"/>
  </r>
  <r>
    <x v="90"/>
    <x v="2"/>
    <n v="21.2"/>
    <n v="285.3"/>
  </r>
  <r>
    <x v="90"/>
    <x v="3"/>
    <n v="20.9"/>
    <n v="180.2"/>
  </r>
  <r>
    <x v="90"/>
    <x v="4"/>
    <n v="20.9"/>
    <n v="257.2"/>
  </r>
  <r>
    <x v="90"/>
    <x v="5"/>
    <n v="21.2"/>
    <n v="199.8"/>
  </r>
  <r>
    <x v="90"/>
    <x v="6"/>
    <n v="21"/>
    <n v="255"/>
  </r>
  <r>
    <x v="90"/>
    <x v="7"/>
    <n v="20.7"/>
    <n v="226"/>
  </r>
  <r>
    <x v="90"/>
    <x v="8"/>
    <n v="20.8"/>
    <n v="256.5"/>
  </r>
  <r>
    <x v="90"/>
    <x v="9"/>
    <n v="20.2"/>
    <n v="188.5"/>
  </r>
  <r>
    <x v="90"/>
    <x v="10"/>
    <n v="20.399999999999999"/>
    <n v="296.89999999999998"/>
  </r>
  <r>
    <x v="90"/>
    <x v="11"/>
    <n v="20.6"/>
    <n v="213.9"/>
  </r>
  <r>
    <x v="91"/>
    <x v="0"/>
    <n v="21"/>
    <n v="126"/>
  </r>
  <r>
    <x v="91"/>
    <x v="1"/>
    <n v="21.4"/>
    <n v="97.5"/>
  </r>
  <r>
    <x v="91"/>
    <x v="2"/>
    <n v="21.9"/>
    <n v="94.7"/>
  </r>
  <r>
    <x v="91"/>
    <x v="3"/>
    <n v="21.6"/>
    <n v="141.9"/>
  </r>
  <r>
    <x v="91"/>
    <x v="4"/>
    <n v="21"/>
    <n v="175.1"/>
  </r>
  <r>
    <x v="91"/>
    <x v="5"/>
    <n v="21.4"/>
    <n v="144.1"/>
  </r>
  <r>
    <x v="91"/>
    <x v="6"/>
    <n v="20.7"/>
    <n v="153.5"/>
  </r>
  <r>
    <x v="91"/>
    <x v="7"/>
    <n v="20.8"/>
    <n v="201.9"/>
  </r>
  <r>
    <x v="91"/>
    <x v="8"/>
    <n v="20.3"/>
    <n v="315.89999999999998"/>
  </r>
  <r>
    <x v="91"/>
    <x v="9"/>
    <n v="20.2"/>
    <n v="143.1"/>
  </r>
  <r>
    <x v="91"/>
    <x v="10"/>
    <n v="20.399999999999999"/>
    <n v="283.7"/>
  </r>
  <r>
    <x v="91"/>
    <x v="11"/>
    <n v="20.3"/>
    <n v="221.2"/>
  </r>
  <r>
    <x v="92"/>
    <x v="0"/>
    <n v="20.8"/>
    <n v="199.4"/>
  </r>
  <r>
    <x v="92"/>
    <x v="1"/>
    <n v="20.9"/>
    <n v="148.4"/>
  </r>
  <r>
    <x v="92"/>
    <x v="2"/>
    <n v="21.1"/>
    <n v="197"/>
  </r>
  <r>
    <x v="92"/>
    <x v="3"/>
    <n v="21.2"/>
    <n v="224.9"/>
  </r>
  <r>
    <x v="92"/>
    <x v="4"/>
    <n v="20.7"/>
    <n v="150.30000000000001"/>
  </r>
  <r>
    <x v="92"/>
    <x v="5"/>
    <n v="21.3"/>
    <n v="72.8"/>
  </r>
  <r>
    <x v="92"/>
    <x v="6"/>
    <n v="21.3"/>
    <n v="154.69999999999999"/>
  </r>
  <r>
    <x v="92"/>
    <x v="7"/>
    <n v="21"/>
    <n v="186.8"/>
  </r>
  <r>
    <x v="92"/>
    <x v="8"/>
    <n v="20.5"/>
    <n v="344.3"/>
  </r>
  <r>
    <x v="92"/>
    <x v="9"/>
    <n v="20.5"/>
    <n v="219.6"/>
  </r>
  <r>
    <x v="92"/>
    <x v="10"/>
    <n v="20.399999999999999"/>
    <n v="383.9"/>
  </r>
  <r>
    <x v="92"/>
    <x v="11"/>
    <n v="20.7"/>
    <n v="248.5"/>
  </r>
  <r>
    <x v="93"/>
    <x v="0"/>
    <n v="20.399999999999999"/>
    <n v="223.2"/>
  </r>
  <r>
    <x v="93"/>
    <x v="1"/>
    <n v="20.9"/>
    <n v="186.4"/>
  </r>
  <r>
    <x v="93"/>
    <x v="2"/>
    <n v="20.9"/>
    <n v="211.6"/>
  </r>
  <r>
    <x v="93"/>
    <x v="3"/>
    <n v="20.9"/>
    <n v="241.8"/>
  </r>
  <r>
    <x v="93"/>
    <x v="4"/>
    <n v="20.7"/>
    <n v="214.1"/>
  </r>
  <r>
    <x v="93"/>
    <x v="5"/>
    <n v="20.9"/>
    <n v="204.5"/>
  </r>
  <r>
    <x v="93"/>
    <x v="6"/>
    <n v="20.8"/>
    <n v="170.7"/>
  </r>
  <r>
    <x v="93"/>
    <x v="7"/>
    <n v="20.8"/>
    <n v="147.1"/>
  </r>
  <r>
    <x v="93"/>
    <x v="8"/>
    <n v="20.9"/>
    <n v="171.2"/>
  </r>
  <r>
    <x v="93"/>
    <x v="9"/>
    <n v="20"/>
    <n v="279.3"/>
  </r>
  <r>
    <x v="93"/>
    <x v="10"/>
    <n v="20.399999999999999"/>
    <n v="384.7"/>
  </r>
  <r>
    <x v="93"/>
    <x v="11"/>
    <n v="20.6"/>
    <n v="164.1"/>
  </r>
  <r>
    <x v="94"/>
    <x v="0"/>
    <n v="21"/>
    <n v="80.8"/>
  </r>
  <r>
    <x v="94"/>
    <x v="1"/>
    <n v="21.2"/>
    <n v="96.4"/>
  </r>
  <r>
    <x v="94"/>
    <x v="2"/>
    <n v="21.3"/>
    <n v="192.2"/>
  </r>
  <r>
    <x v="94"/>
    <x v="3"/>
    <n v="21.4"/>
    <n v="229.7"/>
  </r>
  <r>
    <x v="94"/>
    <x v="4"/>
    <n v="20.9"/>
    <n v="286.89999999999998"/>
  </r>
  <r>
    <x v="94"/>
    <x v="5"/>
    <n v="21"/>
    <n v="288.39999999999998"/>
  </r>
  <r>
    <x v="94"/>
    <x v="6"/>
    <n v="21.1"/>
    <n v="326.8"/>
  </r>
  <r>
    <x v="94"/>
    <x v="7"/>
    <n v="20.3"/>
    <n v="263.5"/>
  </r>
  <r>
    <x v="94"/>
    <x v="8"/>
    <n v="21.1"/>
    <n v="253.2"/>
  </r>
  <r>
    <x v="94"/>
    <x v="9"/>
    <n v="20.100000000000001"/>
    <n v="259.10000000000002"/>
  </r>
  <r>
    <x v="94"/>
    <x v="10"/>
    <n v="20.5"/>
    <n v="299.8"/>
  </r>
  <r>
    <x v="94"/>
    <x v="11"/>
    <n v="20.5"/>
    <n v="296.5"/>
  </r>
  <r>
    <x v="95"/>
    <x v="0"/>
    <n v="20.399999999999999"/>
    <n v="281.60000000000002"/>
  </r>
  <r>
    <x v="95"/>
    <x v="1"/>
    <n v="20.9"/>
    <n v="201.4"/>
  </r>
  <r>
    <x v="95"/>
    <x v="2"/>
    <n v="20.9"/>
    <n v="265.7"/>
  </r>
  <r>
    <x v="95"/>
    <x v="3"/>
    <n v="20.7"/>
    <n v="207.9"/>
  </r>
  <r>
    <x v="95"/>
    <x v="4"/>
    <n v="20.399999999999999"/>
    <n v="324.2"/>
  </r>
  <r>
    <x v="95"/>
    <x v="5"/>
    <n v="20.5"/>
    <n v="312"/>
  </r>
  <r>
    <x v="95"/>
    <x v="6"/>
    <n v="20.7"/>
    <n v="303.5"/>
  </r>
  <r>
    <x v="95"/>
    <x v="7"/>
    <n v="20.5"/>
    <n v="305.10000000000002"/>
  </r>
  <r>
    <x v="95"/>
    <x v="8"/>
    <n v="20.6"/>
    <n v="221.1"/>
  </r>
  <r>
    <x v="95"/>
    <x v="9"/>
    <n v="19.8"/>
    <n v="290.39999999999998"/>
  </r>
  <r>
    <x v="95"/>
    <x v="10"/>
    <n v="20"/>
    <n v="212.2"/>
  </r>
  <r>
    <x v="95"/>
    <x v="11"/>
    <n v="20.2"/>
    <n v="200.3"/>
  </r>
  <r>
    <x v="96"/>
    <x v="0"/>
    <n v="20.3"/>
    <n v="388.8"/>
  </r>
  <r>
    <x v="96"/>
    <x v="1"/>
    <n v="20.9"/>
    <n v="137"/>
  </r>
  <r>
    <x v="96"/>
    <x v="2"/>
    <n v="20.6"/>
    <n v="143.1"/>
  </r>
  <r>
    <x v="96"/>
    <x v="3"/>
    <n v="21"/>
    <n v="229.8"/>
  </r>
  <r>
    <x v="96"/>
    <x v="4"/>
    <n v="21"/>
    <n v="176.4"/>
  </r>
  <r>
    <x v="96"/>
    <x v="5"/>
    <n v="20.9"/>
    <n v="354.7"/>
  </r>
  <r>
    <x v="96"/>
    <x v="6"/>
    <n v="21.3"/>
    <n v="76.400000000000006"/>
  </r>
  <r>
    <x v="96"/>
    <x v="7"/>
    <n v="21.3"/>
    <n v="70.599999999999994"/>
  </r>
  <r>
    <x v="96"/>
    <x v="8"/>
    <n v="21"/>
    <n v="223.4"/>
  </r>
  <r>
    <x v="96"/>
    <x v="9"/>
    <n v="20.8"/>
    <n v="171.6"/>
  </r>
  <r>
    <x v="96"/>
    <x v="10"/>
    <n v="20.7"/>
    <n v="279.89999999999998"/>
  </r>
  <r>
    <x v="96"/>
    <x v="11"/>
    <n v="21.5"/>
    <n v="102.2"/>
  </r>
  <r>
    <x v="97"/>
    <x v="0"/>
    <n v="22.1"/>
    <n v="54.4"/>
  </r>
  <r>
    <x v="97"/>
    <x v="1"/>
    <n v="22.3"/>
    <n v="128.1"/>
  </r>
  <r>
    <x v="97"/>
    <x v="2"/>
    <n v="22.1"/>
    <n v="131.1"/>
  </r>
  <r>
    <x v="97"/>
    <x v="3"/>
    <n v="21.8"/>
    <n v="236.5"/>
  </r>
  <r>
    <x v="97"/>
    <x v="4"/>
    <n v="21.3"/>
    <n v="343"/>
  </r>
  <r>
    <x v="97"/>
    <x v="5"/>
    <n v="21"/>
    <n v="221.4"/>
  </r>
  <r>
    <x v="97"/>
    <x v="6"/>
    <n v="21.1"/>
    <n v="336.4"/>
  </r>
  <r>
    <x v="97"/>
    <x v="7"/>
    <n v="20.9"/>
    <n v="298.89999999999998"/>
  </r>
  <r>
    <x v="97"/>
    <x v="8"/>
    <n v="20.6"/>
    <n v="350.3"/>
  </r>
  <r>
    <x v="97"/>
    <x v="9"/>
    <n v="20.399999999999999"/>
    <n v="308.5"/>
  </r>
  <r>
    <x v="97"/>
    <x v="10"/>
    <n v="20.399999999999999"/>
    <n v="333.3"/>
  </r>
  <r>
    <x v="97"/>
    <x v="11"/>
    <n v="20.3"/>
    <n v="371.4"/>
  </r>
  <r>
    <x v="98"/>
    <x v="0"/>
    <n v="20.399999999999999"/>
    <n v="260.5"/>
  </r>
  <r>
    <x v="98"/>
    <x v="1"/>
    <n v="20.2"/>
    <n v="320"/>
  </r>
  <r>
    <x v="98"/>
    <x v="2"/>
    <n v="20.6"/>
    <n v="220.8"/>
  </r>
  <r>
    <x v="98"/>
    <x v="3"/>
    <n v="20.8"/>
    <n v="248.6"/>
  </r>
  <r>
    <x v="98"/>
    <x v="4"/>
    <n v="20.399999999999999"/>
    <n v="204.7"/>
  </r>
  <r>
    <x v="98"/>
    <x v="5"/>
    <n v="20.3"/>
    <n v="361.7"/>
  </r>
  <r>
    <x v="98"/>
    <x v="6"/>
    <n v="20.6"/>
    <n v="158.19999999999999"/>
  </r>
  <r>
    <x v="98"/>
    <x v="7"/>
    <n v="20.3"/>
    <n v="272.60000000000002"/>
  </r>
  <r>
    <x v="98"/>
    <x v="8"/>
    <n v="19.899999999999999"/>
    <n v="450.5"/>
  </r>
  <r>
    <x v="98"/>
    <x v="9"/>
    <n v="19.5"/>
    <n v="353.3"/>
  </r>
  <r>
    <x v="98"/>
    <x v="10"/>
    <n v="20"/>
    <n v="379.4"/>
  </r>
  <r>
    <x v="98"/>
    <x v="11"/>
    <n v="20.100000000000001"/>
    <n v="325.10000000000002"/>
  </r>
  <r>
    <x v="99"/>
    <x v="0"/>
    <n v="19.600000000000001"/>
    <n v="220.1"/>
  </r>
  <r>
    <x v="99"/>
    <x v="1"/>
    <n v="20"/>
    <n v="295"/>
  </r>
  <r>
    <x v="99"/>
    <x v="2"/>
    <n v="20.2"/>
    <n v="243.7"/>
  </r>
  <r>
    <x v="99"/>
    <x v="3"/>
    <n v="20.5"/>
    <n v="197"/>
  </r>
  <r>
    <x v="99"/>
    <x v="4"/>
    <n v="20.2"/>
    <n v="361.5"/>
  </r>
  <r>
    <x v="99"/>
    <x v="5"/>
    <n v="20.3"/>
    <n v="331.4"/>
  </r>
  <r>
    <x v="99"/>
    <x v="6"/>
    <n v="20.3"/>
    <n v="358.1"/>
  </r>
  <r>
    <x v="99"/>
    <x v="7"/>
    <n v="20.5"/>
    <n v="257.2"/>
  </r>
  <r>
    <x v="99"/>
    <x v="8"/>
    <n v="19.8"/>
    <n v="368.9"/>
  </r>
  <r>
    <x v="99"/>
    <x v="9"/>
    <n v="20.100000000000001"/>
    <n v="239.7"/>
  </r>
  <r>
    <x v="99"/>
    <x v="10"/>
    <n v="20"/>
    <n v="263.2"/>
  </r>
  <r>
    <x v="99"/>
    <x v="11"/>
    <n v="20.3"/>
    <n v="238.5"/>
  </r>
  <r>
    <x v="100"/>
    <x v="0"/>
    <n v="20.100000000000001"/>
    <n v="196.1"/>
  </r>
  <r>
    <x v="100"/>
    <x v="1"/>
    <n v="20.399999999999999"/>
    <n v="99.4"/>
  </r>
  <r>
    <x v="100"/>
    <x v="2"/>
    <n v="20.8"/>
    <n v="235"/>
  </r>
  <r>
    <x v="100"/>
    <x v="3"/>
    <n v="20.9"/>
    <n v="120.4"/>
  </r>
  <r>
    <x v="100"/>
    <x v="4"/>
    <n v="20.8"/>
    <n v="283.10000000000002"/>
  </r>
  <r>
    <x v="100"/>
    <x v="5"/>
    <n v="20.5"/>
    <n v="242.5"/>
  </r>
  <r>
    <x v="100"/>
    <x v="6"/>
    <n v="20.8"/>
    <n v="151.9"/>
  </r>
  <r>
    <x v="100"/>
    <x v="7"/>
    <n v="21.3"/>
    <n v="230.6"/>
  </r>
  <r>
    <x v="100"/>
    <x v="8"/>
    <n v="20.5"/>
    <n v="286"/>
  </r>
  <r>
    <x v="100"/>
    <x v="9"/>
    <n v="20.5"/>
    <n v="182.8"/>
  </r>
  <r>
    <x v="100"/>
    <x v="10"/>
    <n v="20.399999999999999"/>
    <n v="384.8"/>
  </r>
  <r>
    <x v="100"/>
    <x v="11"/>
    <n v="21"/>
    <n v="316.39999999999998"/>
  </r>
  <r>
    <x v="101"/>
    <x v="0"/>
    <n v="20.9"/>
    <n v="113.4"/>
  </r>
  <r>
    <x v="101"/>
    <x v="1"/>
    <n v="21"/>
    <n v="56.5"/>
  </r>
  <r>
    <x v="101"/>
    <x v="2"/>
    <n v="20.9"/>
    <n v="208.8"/>
  </r>
  <r>
    <x v="101"/>
    <x v="3"/>
    <n v="20.6"/>
    <n v="301.89999999999998"/>
  </r>
  <r>
    <x v="101"/>
    <x v="4"/>
    <n v="20.9"/>
    <n v="258.89999999999998"/>
  </r>
  <r>
    <x v="101"/>
    <x v="5"/>
    <n v="20.399999999999999"/>
    <n v="254.6"/>
  </r>
  <r>
    <x v="101"/>
    <x v="6"/>
    <n v="21.1"/>
    <n v="218"/>
  </r>
  <r>
    <x v="101"/>
    <x v="7"/>
    <n v="21.1"/>
    <n v="234.4"/>
  </r>
  <r>
    <x v="101"/>
    <x v="8"/>
    <n v="20.8"/>
    <n v="300.5"/>
  </r>
  <r>
    <x v="101"/>
    <x v="9"/>
    <n v="20.399999999999999"/>
    <n v="240.9"/>
  </r>
  <r>
    <x v="101"/>
    <x v="10"/>
    <n v="20.6"/>
    <n v="239.9"/>
  </r>
  <r>
    <x v="101"/>
    <x v="11"/>
    <n v="21.2"/>
    <n v="269.39999999999998"/>
  </r>
  <r>
    <x v="102"/>
    <x v="0"/>
    <n v="21.3"/>
    <n v="56"/>
  </r>
  <r>
    <x v="102"/>
    <x v="1"/>
    <n v="21.7"/>
    <n v="114.8"/>
  </r>
  <r>
    <x v="102"/>
    <x v="2"/>
    <n v="21.5"/>
    <n v="194.3"/>
  </r>
  <r>
    <x v="102"/>
    <x v="3"/>
    <n v="21.3"/>
    <n v="236.1"/>
  </r>
  <r>
    <x v="102"/>
    <x v="4"/>
    <n v="21.4"/>
    <n v="183.6"/>
  </r>
  <r>
    <x v="102"/>
    <x v="5"/>
    <n v="20.3"/>
    <n v="307.39999999999998"/>
  </r>
  <r>
    <x v="102"/>
    <x v="6"/>
    <n v="20.8"/>
    <n v="166.2"/>
  </r>
  <r>
    <x v="102"/>
    <x v="7"/>
    <n v="20.7"/>
    <n v="276.3"/>
  </r>
  <r>
    <x v="102"/>
    <x v="8"/>
    <n v="20.5"/>
    <n v="268"/>
  </r>
  <r>
    <x v="102"/>
    <x v="9"/>
    <n v="20.100000000000001"/>
    <n v="289.60000000000002"/>
  </r>
  <r>
    <x v="102"/>
    <x v="10"/>
    <n v="20.3"/>
    <n v="375.2"/>
  </r>
  <r>
    <x v="102"/>
    <x v="11"/>
    <n v="20.5"/>
    <n v="206.7"/>
  </r>
  <r>
    <x v="103"/>
    <x v="0"/>
    <n v="20.3"/>
    <n v="148.5"/>
  </r>
  <r>
    <x v="103"/>
    <x v="1"/>
    <n v="21.1"/>
    <n v="172.7"/>
  </r>
  <r>
    <x v="103"/>
    <x v="2"/>
    <n v="21.5"/>
    <n v="120.2"/>
  </r>
  <r>
    <x v="103"/>
    <x v="3"/>
    <n v="21"/>
    <n v="261.60000000000002"/>
  </r>
  <r>
    <x v="103"/>
    <x v="4"/>
    <n v="20.5"/>
    <n v="242.1"/>
  </r>
  <r>
    <x v="103"/>
    <x v="5"/>
    <n v="21.1"/>
    <n v="182"/>
  </r>
  <r>
    <x v="103"/>
    <x v="6"/>
    <n v="20.6"/>
    <n v="222.9"/>
  </r>
  <r>
    <x v="103"/>
    <x v="7"/>
    <n v="20.9"/>
    <n v="190.6"/>
  </r>
  <r>
    <x v="103"/>
    <x v="8"/>
    <n v="20.100000000000001"/>
    <n v="243.1"/>
  </r>
  <r>
    <x v="103"/>
    <x v="9"/>
    <n v="20.399999999999999"/>
    <n v="337"/>
  </r>
  <r>
    <x v="103"/>
    <x v="10"/>
    <n v="20.100000000000001"/>
    <n v="343.4"/>
  </r>
  <r>
    <x v="103"/>
    <x v="11"/>
    <n v="20.3"/>
    <n v="221.8"/>
  </r>
  <r>
    <x v="104"/>
    <x v="0"/>
    <n v="20.5"/>
    <n v="153.19999999999999"/>
  </r>
  <r>
    <x v="104"/>
    <x v="1"/>
    <n v="20.7"/>
    <n v="173.3"/>
  </r>
  <r>
    <x v="104"/>
    <x v="2"/>
    <n v="21.6"/>
    <n v="216.9"/>
  </r>
  <r>
    <x v="104"/>
    <x v="3"/>
    <n v="21.7"/>
    <n v="222.2"/>
  </r>
  <r>
    <x v="104"/>
    <x v="4"/>
    <n v="20.8"/>
    <n v="286.2"/>
  </r>
  <r>
    <x v="104"/>
    <x v="5"/>
    <n v="21.1"/>
    <n v="207.3"/>
  </r>
  <r>
    <x v="104"/>
    <x v="6"/>
    <n v="21.5"/>
    <n v="166.9"/>
  </r>
  <r>
    <x v="104"/>
    <x v="7"/>
    <n v="21"/>
    <n v="303.39999999999998"/>
  </r>
  <r>
    <x v="104"/>
    <x v="8"/>
    <n v="20.9"/>
    <n v="259.10000000000002"/>
  </r>
  <r>
    <x v="104"/>
    <x v="9"/>
    <n v="19.8"/>
    <n v="325.60000000000002"/>
  </r>
  <r>
    <x v="104"/>
    <x v="10"/>
    <n v="19.899999999999999"/>
    <n v="303.3"/>
  </r>
  <r>
    <x v="104"/>
    <x v="11"/>
    <n v="20"/>
    <n v="290.10000000000002"/>
  </r>
  <r>
    <x v="105"/>
    <x v="0"/>
    <n v="20.3"/>
    <n v="308.8"/>
  </r>
  <r>
    <x v="105"/>
    <x v="1"/>
    <n v="20.9"/>
    <n v="181.9"/>
  </r>
  <r>
    <x v="105"/>
    <x v="2"/>
    <n v="20.5"/>
    <n v="311.89999999999998"/>
  </r>
  <r>
    <x v="105"/>
    <x v="3"/>
    <n v="20.5"/>
    <n v="258.8"/>
  </r>
  <r>
    <x v="105"/>
    <x v="4"/>
    <n v="20.5"/>
    <n v="347.7"/>
  </r>
  <r>
    <x v="105"/>
    <x v="5"/>
    <n v="20.6"/>
    <n v="392.3"/>
  </r>
  <r>
    <x v="105"/>
    <x v="6"/>
    <n v="21.1"/>
    <n v="158.4"/>
  </r>
  <r>
    <x v="105"/>
    <x v="7"/>
    <n v="21"/>
    <n v="238.8"/>
  </r>
  <r>
    <x v="105"/>
    <x v="8"/>
    <n v="20.9"/>
    <n v="244.7"/>
  </r>
  <r>
    <x v="105"/>
    <x v="9"/>
    <n v="20.399999999999999"/>
    <n v="298"/>
  </r>
  <r>
    <x v="105"/>
    <x v="10"/>
    <n v="20.2"/>
    <n v="347.4"/>
  </r>
  <r>
    <x v="105"/>
    <x v="11"/>
    <n v="20.6"/>
    <n v="313.8"/>
  </r>
  <r>
    <x v="106"/>
    <x v="0"/>
    <n v="20.7"/>
    <n v="142.19999999999999"/>
  </r>
  <r>
    <x v="106"/>
    <x v="1"/>
    <n v="20.8"/>
    <n v="66.3"/>
  </r>
  <r>
    <x v="106"/>
    <x v="2"/>
    <n v="21"/>
    <n v="230.2"/>
  </r>
  <r>
    <x v="106"/>
    <x v="3"/>
    <n v="20.9"/>
    <n v="306.8"/>
  </r>
  <r>
    <x v="106"/>
    <x v="4"/>
    <n v="20.8"/>
    <n v="293.3"/>
  </r>
  <r>
    <x v="106"/>
    <x v="5"/>
    <n v="20.8"/>
    <n v="293.39999999999998"/>
  </r>
  <r>
    <x v="106"/>
    <x v="6"/>
    <n v="21"/>
    <n v="249.3"/>
  </r>
  <r>
    <x v="106"/>
    <x v="7"/>
    <n v="20.2"/>
    <n v="388.3"/>
  </r>
  <r>
    <x v="106"/>
    <x v="8"/>
    <n v="20.399999999999999"/>
    <n v="253"/>
  </r>
  <r>
    <x v="106"/>
    <x v="9"/>
    <n v="19.5"/>
    <n v="318.7"/>
  </r>
  <r>
    <x v="106"/>
    <x v="10"/>
    <n v="20"/>
    <n v="362"/>
  </r>
  <r>
    <x v="106"/>
    <x v="11"/>
    <n v="20"/>
    <n v="309.8"/>
  </r>
  <r>
    <x v="107"/>
    <x v="0"/>
    <n v="20.2"/>
    <n v="180.1"/>
  </r>
  <r>
    <x v="107"/>
    <x v="1"/>
    <n v="20.5"/>
    <n v="218.8"/>
  </r>
  <r>
    <x v="107"/>
    <x v="2"/>
    <n v="20.5"/>
    <n v="175.4"/>
  </r>
  <r>
    <x v="107"/>
    <x v="3"/>
    <n v="20.7"/>
    <n v="261.60000000000002"/>
  </r>
  <r>
    <x v="107"/>
    <x v="4"/>
    <n v="20.100000000000001"/>
    <n v="455.4"/>
  </r>
  <r>
    <x v="107"/>
    <x v="5"/>
    <n v="20.399999999999999"/>
    <n v="384.4"/>
  </r>
  <r>
    <x v="107"/>
    <x v="6"/>
    <n v="20.399999999999999"/>
    <n v="466.9"/>
  </r>
  <r>
    <x v="107"/>
    <x v="7"/>
    <n v="20.2"/>
    <n v="389.3"/>
  </r>
  <r>
    <x v="107"/>
    <x v="8"/>
    <n v="20.399999999999999"/>
    <n v="240.2"/>
  </r>
  <r>
    <x v="107"/>
    <x v="9"/>
    <n v="19.7"/>
    <n v="266.2"/>
  </r>
  <r>
    <x v="107"/>
    <x v="10"/>
    <n v="19.899999999999999"/>
    <n v="382.2"/>
  </r>
  <r>
    <x v="107"/>
    <x v="11"/>
    <n v="19.899999999999999"/>
    <n v="359.2"/>
  </r>
  <r>
    <x v="108"/>
    <x v="0"/>
    <n v="20.3"/>
    <n v="261"/>
  </r>
  <r>
    <x v="108"/>
    <x v="1"/>
    <n v="20.3"/>
    <n v="177.5"/>
  </r>
  <r>
    <x v="108"/>
    <x v="2"/>
    <n v="19.899999999999999"/>
    <n v="285.7"/>
  </r>
  <r>
    <x v="108"/>
    <x v="3"/>
    <n v="20.8"/>
    <n v="163.4"/>
  </r>
  <r>
    <x v="108"/>
    <x v="4"/>
    <n v="20.6"/>
    <n v="165.4"/>
  </r>
  <r>
    <x v="108"/>
    <x v="5"/>
    <n v="20.8"/>
    <n v="268.3"/>
  </r>
  <r>
    <x v="108"/>
    <x v="6"/>
    <n v="21.2"/>
    <n v="148.1"/>
  </r>
  <r>
    <x v="108"/>
    <x v="7"/>
    <n v="21.4"/>
    <n v="296.2"/>
  </r>
  <r>
    <x v="108"/>
    <x v="8"/>
    <n v="21.5"/>
    <n v="222.4"/>
  </r>
  <r>
    <x v="108"/>
    <x v="9"/>
    <n v="20.7"/>
    <n v="330.4"/>
  </r>
  <r>
    <x v="108"/>
    <x v="10"/>
    <n v="21.2"/>
    <n v="241.3"/>
  </r>
  <r>
    <x v="108"/>
    <x v="11"/>
    <n v="21.3"/>
    <n v="228"/>
  </r>
  <r>
    <x v="109"/>
    <x v="0"/>
    <n v="21.6"/>
    <n v="24.9"/>
  </r>
  <r>
    <x v="109"/>
    <x v="1"/>
    <n v="21.8"/>
    <n v="111"/>
  </r>
  <r>
    <x v="109"/>
    <x v="2"/>
    <n v="22.7"/>
    <n v="178.9"/>
  </r>
  <r>
    <x v="109"/>
    <x v="3"/>
    <n v="21.8"/>
    <n v="346.2"/>
  </r>
  <r>
    <x v="109"/>
    <x v="4"/>
    <n v="21.3"/>
    <n v="375"/>
  </r>
  <r>
    <x v="109"/>
    <x v="5"/>
    <n v="20.9"/>
    <n v="338.5"/>
  </r>
  <r>
    <x v="109"/>
    <x v="6"/>
    <n v="20.7"/>
    <n v="285.5"/>
  </r>
  <r>
    <x v="109"/>
    <x v="7"/>
    <n v="20.8"/>
    <n v="228.5"/>
  </r>
  <r>
    <x v="109"/>
    <x v="8"/>
    <n v="20.2"/>
    <n v="276.3"/>
  </r>
  <r>
    <x v="109"/>
    <x v="9"/>
    <n v="20.2"/>
    <n v="277.60000000000002"/>
  </r>
  <r>
    <x v="109"/>
    <x v="10"/>
    <n v="19.7"/>
    <n v="553.20000000000005"/>
  </r>
  <r>
    <x v="109"/>
    <x v="11"/>
    <n v="20.100000000000001"/>
    <n v="454"/>
  </r>
  <r>
    <x v="110"/>
    <x v="0"/>
    <n v="20.5"/>
    <n v="188.5"/>
  </r>
  <r>
    <x v="110"/>
    <x v="1"/>
    <n v="20.7"/>
    <n v="261.8"/>
  </r>
  <r>
    <x v="110"/>
    <x v="2"/>
    <n v="20.3"/>
    <n v="236.9"/>
  </r>
  <r>
    <x v="110"/>
    <x v="3"/>
    <n v="20.5"/>
    <n v="345.6"/>
  </r>
  <r>
    <x v="110"/>
    <x v="4"/>
    <n v="20.7"/>
    <n v="305.89999999999998"/>
  </r>
  <r>
    <x v="110"/>
    <x v="5"/>
    <n v="21"/>
    <n v="347.7"/>
  </r>
  <r>
    <x v="110"/>
    <x v="6"/>
    <n v="21"/>
    <n v="311.7"/>
  </r>
  <r>
    <x v="110"/>
    <x v="7"/>
    <n v="21.1"/>
    <n v="221.3"/>
  </r>
  <r>
    <x v="110"/>
    <x v="8"/>
    <n v="20.9"/>
    <n v="288"/>
  </r>
  <r>
    <x v="110"/>
    <x v="9"/>
    <n v="19.7"/>
    <n v="402.6"/>
  </r>
  <r>
    <x v="110"/>
    <x v="10"/>
    <n v="20.3"/>
    <n v="401.5"/>
  </r>
  <r>
    <x v="110"/>
    <x v="11"/>
    <n v="20.3"/>
    <n v="480.6"/>
  </r>
  <r>
    <x v="111"/>
    <x v="0"/>
    <n v="20.399999999999999"/>
    <n v="281.8"/>
  </r>
  <r>
    <x v="111"/>
    <x v="1"/>
    <n v="20.5"/>
    <n v="138.9"/>
  </r>
  <r>
    <x v="111"/>
    <x v="2"/>
    <n v="20.9"/>
    <n v="208.6"/>
  </r>
  <r>
    <x v="111"/>
    <x v="3"/>
    <n v="20.7"/>
    <n v="317.7"/>
  </r>
  <r>
    <x v="111"/>
    <x v="4"/>
    <n v="20.9"/>
    <n v="208.1"/>
  </r>
  <r>
    <x v="111"/>
    <x v="5"/>
    <n v="21.3"/>
    <n v="189.8"/>
  </r>
  <r>
    <x v="111"/>
    <x v="6"/>
    <n v="21.5"/>
    <n v="147.19999999999999"/>
  </r>
  <r>
    <x v="111"/>
    <x v="7"/>
    <n v="21.1"/>
    <n v="222.3"/>
  </r>
  <r>
    <x v="111"/>
    <x v="8"/>
    <n v="21.2"/>
    <n v="150.30000000000001"/>
  </r>
  <r>
    <x v="111"/>
    <x v="9"/>
    <n v="20.5"/>
    <n v="286.8"/>
  </r>
  <r>
    <x v="111"/>
    <x v="10"/>
    <n v="20.5"/>
    <n v="303.8"/>
  </r>
  <r>
    <x v="111"/>
    <x v="11"/>
    <n v="21.1"/>
    <n v="210.3"/>
  </r>
  <r>
    <x v="112"/>
    <x v="0"/>
    <n v="21.2"/>
    <n v="85.8"/>
  </r>
  <r>
    <x v="112"/>
    <x v="1"/>
    <n v="21.2"/>
    <n v="269.10000000000002"/>
  </r>
  <r>
    <x v="112"/>
    <x v="2"/>
    <n v="21.7"/>
    <n v="190.6"/>
  </r>
  <r>
    <x v="112"/>
    <x v="3"/>
    <n v="21.7"/>
    <n v="181.5"/>
  </r>
  <r>
    <x v="112"/>
    <x v="4"/>
    <n v="20.7"/>
    <n v="349"/>
  </r>
  <r>
    <x v="112"/>
    <x v="5"/>
    <n v="21.3"/>
    <n v="175.9"/>
  </r>
  <r>
    <x v="112"/>
    <x v="6"/>
    <n v="21.4"/>
    <n v="107.5"/>
  </r>
  <r>
    <x v="112"/>
    <x v="7"/>
    <n v="20.9"/>
    <n v="325.39999999999998"/>
  </r>
  <r>
    <x v="112"/>
    <x v="8"/>
    <n v="21.1"/>
    <n v="219.7"/>
  </r>
  <r>
    <x v="112"/>
    <x v="9"/>
    <n v="20.6"/>
    <n v="274.8"/>
  </r>
  <r>
    <x v="112"/>
    <x v="10"/>
    <n v="20.7"/>
    <n v="334.5"/>
  </r>
  <r>
    <x v="112"/>
    <x v="11"/>
    <n v="20.8"/>
    <n v="295.89999999999998"/>
  </r>
  <r>
    <x v="113"/>
    <x v="0"/>
    <n v="21.1"/>
    <n v="184.9"/>
  </r>
  <r>
    <x v="113"/>
    <x v="1"/>
    <n v="21.3"/>
    <n v="195"/>
  </r>
  <r>
    <x v="113"/>
    <x v="2"/>
    <n v="21.4"/>
    <n v="208.9"/>
  </r>
  <r>
    <x v="113"/>
    <x v="3"/>
    <n v="21.7"/>
    <n v="237"/>
  </r>
  <r>
    <x v="113"/>
    <x v="4"/>
    <n v="21.1"/>
    <n v="244"/>
  </r>
  <r>
    <x v="113"/>
    <x v="5"/>
    <n v="21.7"/>
    <n v="203.3"/>
  </r>
  <r>
    <x v="113"/>
    <x v="6"/>
    <n v="22.1"/>
    <n v="102.4"/>
  </r>
  <r>
    <x v="113"/>
    <x v="7"/>
    <n v="21.4"/>
    <n v="188.8"/>
  </r>
  <r>
    <x v="113"/>
    <x v="8"/>
    <n v="21.3"/>
    <n v="242.5"/>
  </r>
  <r>
    <x v="113"/>
    <x v="9"/>
    <n v="20.7"/>
    <n v="268.3"/>
  </r>
  <r>
    <x v="113"/>
    <x v="10"/>
    <n v="20.9"/>
    <n v="366.7"/>
  </r>
  <r>
    <x v="113"/>
    <x v="11"/>
    <n v="21.2"/>
    <n v="281.2"/>
  </r>
  <r>
    <x v="114"/>
    <x v="0"/>
    <n v="21.3"/>
    <n v="180"/>
  </r>
  <r>
    <x v="114"/>
    <x v="1"/>
    <n v="21.7"/>
    <n v="140.80000000000001"/>
  </r>
  <r>
    <x v="114"/>
    <x v="2"/>
    <n v="21.3"/>
    <n v="221.7"/>
  </r>
  <r>
    <x v="114"/>
    <x v="3"/>
    <n v="21.5"/>
    <n v="208"/>
  </r>
  <r>
    <x v="114"/>
    <x v="4"/>
    <n v="21.5"/>
    <n v="163.19999999999999"/>
  </r>
  <r>
    <x v="114"/>
    <x v="5"/>
    <n v="21.7"/>
    <n v="105.8"/>
  </r>
  <r>
    <x v="114"/>
    <x v="6"/>
    <n v="21.9"/>
    <n v="165.7"/>
  </r>
  <r>
    <x v="114"/>
    <x v="7"/>
    <n v="22"/>
    <n v="193.7"/>
  </r>
  <r>
    <x v="114"/>
    <x v="8"/>
    <n v="21.8"/>
    <n v="182.6"/>
  </r>
  <r>
    <x v="114"/>
    <x v="9"/>
    <n v="21.1"/>
    <n v="213.1"/>
  </r>
  <r>
    <x v="114"/>
    <x v="10"/>
    <n v="21.1"/>
    <n v="232"/>
  </r>
  <r>
    <x v="114"/>
    <x v="11"/>
    <n v="22"/>
    <n v="76.3"/>
  </r>
  <r>
    <x v="115"/>
    <x v="0"/>
    <n v="22"/>
    <n v="103.9"/>
  </r>
  <r>
    <x v="115"/>
    <x v="1"/>
    <n v="22.4"/>
    <n v="66.900000000000006"/>
  </r>
  <r>
    <x v="115"/>
    <x v="2"/>
    <n v="21.7"/>
    <n v="159.69999999999999"/>
  </r>
  <r>
    <x v="115"/>
    <x v="3"/>
    <n v="21.9"/>
    <n v="248.1"/>
  </r>
  <r>
    <x v="115"/>
    <x v="4"/>
    <n v="21.7"/>
    <n v="226.5"/>
  </r>
  <r>
    <x v="115"/>
    <x v="5"/>
    <n v="21.5"/>
    <n v="142"/>
  </r>
  <r>
    <x v="115"/>
    <x v="6"/>
    <n v="21.6"/>
    <n v="200.9"/>
  </r>
  <r>
    <x v="115"/>
    <x v="7"/>
    <n v="21.9"/>
    <n v="257.89999999999998"/>
  </r>
  <r>
    <x v="115"/>
    <x v="8"/>
    <n v="21.2"/>
    <n v="282.2"/>
  </r>
  <r>
    <x v="115"/>
    <x v="9"/>
    <n v="20.8"/>
    <n v="251.8"/>
  </r>
  <r>
    <x v="115"/>
    <x v="10"/>
    <n v="20.6"/>
    <n v="308.7"/>
  </r>
  <r>
    <x v="115"/>
    <x v="11"/>
    <n v="20.8"/>
    <n v="339.4"/>
  </r>
  <r>
    <x v="116"/>
    <x v="0"/>
    <n v="20.5"/>
    <n v="210.2"/>
  </r>
  <r>
    <x v="116"/>
    <x v="1"/>
    <n v="21"/>
    <n v="174.9"/>
  </r>
  <r>
    <x v="116"/>
    <x v="2"/>
    <n v="20.8"/>
    <n v="290.39999999999998"/>
  </r>
  <r>
    <x v="116"/>
    <x v="3"/>
    <n v="21.5"/>
    <n v="222.9"/>
  </r>
  <r>
    <x v="116"/>
    <x v="4"/>
    <n v="21"/>
    <n v="365.4"/>
  </r>
  <r>
    <x v="116"/>
    <x v="5"/>
    <n v="21"/>
    <n v="326.39999999999998"/>
  </r>
  <r>
    <x v="116"/>
    <x v="6"/>
    <n v="21.5"/>
    <n v="124.2"/>
  </r>
  <r>
    <x v="116"/>
    <x v="7"/>
    <n v="20.6"/>
    <n v="366.3"/>
  </r>
  <r>
    <x v="116"/>
    <x v="8"/>
    <n v="21.5"/>
    <n v="253.5"/>
  </r>
  <r>
    <x v="116"/>
    <x v="9"/>
    <n v="20.7"/>
    <n v="337"/>
  </r>
  <r>
    <x v="116"/>
    <x v="10"/>
    <n v="20.7"/>
    <n v="331.1"/>
  </r>
  <r>
    <x v="116"/>
    <x v="11"/>
    <n v="20.6"/>
    <n v="259.8"/>
  </r>
  <r>
    <x v="117"/>
    <x v="0"/>
    <n v="20.6"/>
    <n v="251.3"/>
  </r>
  <r>
    <x v="117"/>
    <x v="1"/>
    <n v="21"/>
    <n v="144.9"/>
  </r>
  <r>
    <x v="117"/>
    <x v="2"/>
    <n v="21.4"/>
    <n v="164.7"/>
  </r>
  <r>
    <x v="117"/>
    <x v="3"/>
    <n v="20.8"/>
    <n v="259.39999999999998"/>
  </r>
  <r>
    <x v="117"/>
    <x v="4"/>
    <n v="20.6"/>
    <n v="369.9"/>
  </r>
  <r>
    <x v="117"/>
    <x v="5"/>
    <n v="21"/>
    <n v="252"/>
  </r>
  <r>
    <x v="117"/>
    <x v="6"/>
    <n v="21.4"/>
    <n v="214.6"/>
  </r>
  <r>
    <x v="117"/>
    <x v="7"/>
    <n v="21.1"/>
    <n v="226.2"/>
  </r>
  <r>
    <x v="117"/>
    <x v="8"/>
    <n v="21"/>
    <n v="306.3"/>
  </r>
  <r>
    <x v="117"/>
    <x v="9"/>
    <n v="20.5"/>
    <n v="289.60000000000002"/>
  </r>
  <r>
    <x v="117"/>
    <x v="10"/>
    <n v="20.8"/>
    <n v="365.4"/>
  </r>
  <r>
    <x v="117"/>
    <x v="11"/>
    <n v="20.8"/>
    <n v="110.4"/>
  </r>
  <r>
    <x v="118"/>
    <x v="0"/>
    <n v="21.2"/>
    <n v="114.5"/>
  </r>
  <r>
    <x v="118"/>
    <x v="1"/>
    <n v="21.7"/>
    <n v="150.6"/>
  </r>
  <r>
    <x v="118"/>
    <x v="2"/>
    <n v="21.4"/>
    <n v="234.5"/>
  </r>
  <r>
    <x v="118"/>
    <x v="3"/>
    <n v="21.6"/>
    <n v="255.8"/>
  </r>
  <r>
    <x v="118"/>
    <x v="4"/>
    <n v="21.1"/>
    <n v="369.5"/>
  </r>
  <r>
    <x v="118"/>
    <x v="5"/>
    <n v="21.5"/>
    <n v="222.6"/>
  </r>
  <r>
    <x v="118"/>
    <x v="6"/>
    <n v="21.7"/>
    <n v="184.7"/>
  </r>
  <r>
    <x v="118"/>
    <x v="7"/>
    <n v="21.8"/>
    <n v="146.30000000000001"/>
  </r>
  <r>
    <x v="118"/>
    <x v="8"/>
    <n v="21.5"/>
    <n v="282.39999999999998"/>
  </r>
  <r>
    <x v="118"/>
    <x v="9"/>
    <n v="20.3"/>
    <n v="282.89999999999998"/>
  </r>
  <r>
    <x v="118"/>
    <x v="10"/>
    <n v="21"/>
    <n v="315.89999999999998"/>
  </r>
  <r>
    <x v="118"/>
    <x v="11"/>
    <n v="21.3"/>
    <n v="233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6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471:O592" firstHeaderRow="1" firstDataRow="2" firstDataCol="1"/>
  <pivotFields count="4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0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PRECIPITACIÓN" fld="3" baseField="0" baseItem="0"/>
  </dataFields>
  <formats count="2">
    <format dxfId="48">
      <pivotArea dataOnly="0" labelOnly="1" fieldPosition="0">
        <references count="1">
          <reference field="1" count="0"/>
        </references>
      </pivotArea>
    </format>
    <format dxfId="47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5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Años" colHeaderCaption="Meses">
  <location ref="B347:O468" firstHeaderRow="1" firstDataRow="2" firstDataCol="1"/>
  <pivotFields count="4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</pivotFields>
  <rowFields count="1">
    <field x="0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EMPERATURA" fld="2" baseField="0" baseItem="0"/>
  </dataField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4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55:O297" firstHeaderRow="1" firstDataRow="2" firstDataCol="1"/>
  <pivotFields count="4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Col" showAll="0">
      <items count="13">
        <item x="4"/>
        <item x="5"/>
        <item x="6"/>
        <item x="7"/>
        <item x="8"/>
        <item x="9"/>
        <item x="10"/>
        <item x="11"/>
        <item x="0"/>
        <item x="1"/>
        <item x="2"/>
        <item x="3"/>
        <item t="default"/>
      </items>
    </pivotField>
    <pivotField dataField="1" showAll="0"/>
    <pivotField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EMPERATURA" fld="2" baseField="0" baseItem="0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99:O341" firstHeaderRow="1" firstDataRow="2" firstDataCol="1"/>
  <pivotFields count="4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Col" showAll="0">
      <items count="13">
        <item x="4"/>
        <item x="5"/>
        <item x="6"/>
        <item x="7"/>
        <item x="8"/>
        <item x="9"/>
        <item x="10"/>
        <item x="11"/>
        <item x="0"/>
        <item x="1"/>
        <item x="2"/>
        <item x="3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PRECIPITACION" fld="3" baseField="0" baseItem="0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4:O125" firstHeaderRow="1" firstDataRow="2" firstDataCol="1"/>
  <pivotFields count="4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</pivotFields>
  <rowFields count="1">
    <field x="0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EMPERATURA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127:O248" firstHeaderRow="1" firstDataRow="2" firstDataCol="1"/>
  <pivotFields count="4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0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PRECIPITACION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0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Años" colHeaderCaption="Meses">
  <location ref="B348:O469" firstHeaderRow="1" firstDataRow="2" firstDataCol="1"/>
  <pivotFields count="4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</pivotFields>
  <rowFields count="1">
    <field x="0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EMPERATURA" fld="2" baseField="0" baseItem="0"/>
  </dataFields>
  <formats count="2">
    <format dxfId="21">
      <pivotArea dataOnly="0" labelOnly="1" fieldPosition="0">
        <references count="1">
          <reference field="1" count="0"/>
        </references>
      </pivotArea>
    </format>
    <format dxfId="22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9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472:O593" firstHeaderRow="1" firstDataRow="2" firstDataCol="1"/>
  <pivotFields count="4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0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PRECIPITACIÓN" fld="3" baseField="0" baseItem="0"/>
  </dataFields>
  <formats count="2">
    <format dxfId="23">
      <pivotArea dataOnly="0" labelOnly="1" fieldPosition="0">
        <references count="1">
          <reference field="1" count="0"/>
        </references>
      </pivotArea>
    </format>
    <format dxfId="24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8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55:O297" firstHeaderRow="1" firstDataRow="2" firstDataCol="1"/>
  <pivotFields count="4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Col" showAll="0">
      <items count="13">
        <item x="4"/>
        <item x="5"/>
        <item x="6"/>
        <item x="7"/>
        <item x="8"/>
        <item x="9"/>
        <item x="10"/>
        <item x="11"/>
        <item x="0"/>
        <item x="1"/>
        <item x="2"/>
        <item x="3"/>
        <item t="default"/>
      </items>
    </pivotField>
    <pivotField dataField="1" showAll="0"/>
    <pivotField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EMPERATURA" fld="2" baseField="0" baseItem="0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7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99:O341" firstHeaderRow="1" firstDataRow="2" firstDataCol="1"/>
  <pivotFields count="4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Col" showAll="0">
      <items count="13">
        <item x="4"/>
        <item x="5"/>
        <item x="6"/>
        <item x="7"/>
        <item x="8"/>
        <item x="9"/>
        <item x="10"/>
        <item x="11"/>
        <item x="0"/>
        <item x="1"/>
        <item x="2"/>
        <item x="3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PRECIPITACION" fld="3" baseField="0" baseItem="0"/>
  </dataField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4:O125" firstHeaderRow="1" firstDataRow="2" firstDataCol="1"/>
  <pivotFields count="4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showAll="0"/>
  </pivotFields>
  <rowFields count="1">
    <field x="0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EMPERATURA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127:O248" firstHeaderRow="1" firstDataRow="2" firstDataCol="1"/>
  <pivotFields count="4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0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PRECIPITACION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a53" displayName="Tabla53" ref="Q2:AC4" totalsRowShown="0" headerRowDxfId="123" dataDxfId="121" headerRowBorderDxfId="122" tableBorderDxfId="120" totalsRowBorderDxfId="119">
  <tableColumns count="13">
    <tableColumn id="1" name="DATOS" dataDxfId="118"/>
    <tableColumn id="2" name="ENE" dataDxfId="117"/>
    <tableColumn id="3" name="FEB" dataDxfId="116"/>
    <tableColumn id="4" name="MAR" dataDxfId="115"/>
    <tableColumn id="5" name="ABR" dataDxfId="114"/>
    <tableColumn id="6" name="MAY" dataDxfId="113"/>
    <tableColumn id="7" name="JUN" dataDxfId="112"/>
    <tableColumn id="8" name="JUL" dataDxfId="111"/>
    <tableColumn id="9" name="AGO" dataDxfId="110"/>
    <tableColumn id="10" name="SEP" dataDxfId="109"/>
    <tableColumn id="11" name="OCT" dataDxfId="108"/>
    <tableColumn id="12" name="NOV" dataDxfId="107"/>
    <tableColumn id="13" name="DIC" dataDxfId="10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3" name="Tabla74" displayName="Tabla74" ref="AD2:AD8" totalsRowShown="0" headerRowDxfId="105">
  <tableColumns count="1">
    <tableColumn id="1" name="TOTAL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1" name="Tabla54" displayName="Tabla54" ref="Q32:AC34" totalsRowShown="0" headerRowDxfId="85" dataDxfId="84" headerRowBorderDxfId="82" tableBorderDxfId="83" totalsRowBorderDxfId="81">
  <tableColumns count="13">
    <tableColumn id="1" name="DATOS" dataDxfId="80"/>
    <tableColumn id="2" name="ENE" dataDxfId="79"/>
    <tableColumn id="3" name="FEB" dataDxfId="78"/>
    <tableColumn id="4" name="MAR" dataDxfId="77"/>
    <tableColumn id="5" name="ABR" dataDxfId="76"/>
    <tableColumn id="6" name="MAY" dataDxfId="75"/>
    <tableColumn id="7" name="JUN" dataDxfId="74"/>
    <tableColumn id="8" name="JUL" dataDxfId="73"/>
    <tableColumn id="9" name="AGO" dataDxfId="72"/>
    <tableColumn id="10" name="SEP" dataDxfId="71"/>
    <tableColumn id="11" name="OCT" dataDxfId="70"/>
    <tableColumn id="12" name="NOV" dataDxfId="69"/>
    <tableColumn id="13" name="DIC" dataDxfId="6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75" displayName="Tabla75" ref="AD32:AD34" totalsRowShown="0" headerRowDxfId="67">
  <tableColumns count="1">
    <tableColumn id="1" name="TOTAL" dataDxfId="46">
      <calculatedColumnFormula>SUM(Tabla54[[#This Row],[ENE]:[DIC]])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562" displayName="Tabla562" ref="Q58:AD60" totalsRowShown="0" headerRowDxfId="66" dataDxfId="65" headerRowBorderDxfId="63" tableBorderDxfId="64" totalsRowBorderDxfId="62">
  <tableColumns count="14">
    <tableColumn id="1" name="DATOS" dataDxfId="61"/>
    <tableColumn id="2" name="ENE" dataDxfId="60"/>
    <tableColumn id="3" name="FEB" dataDxfId="59"/>
    <tableColumn id="4" name="MAR" dataDxfId="58"/>
    <tableColumn id="5" name="ABR" dataDxfId="57"/>
    <tableColumn id="6" name="MAY" dataDxfId="56"/>
    <tableColumn id="7" name="JUN" dataDxfId="55"/>
    <tableColumn id="8" name="JUL" dataDxfId="54"/>
    <tableColumn id="9" name="AGO" dataDxfId="53"/>
    <tableColumn id="10" name="SEP" dataDxfId="52"/>
    <tableColumn id="11" name="OCT" dataDxfId="51"/>
    <tableColumn id="12" name="NOV" dataDxfId="50"/>
    <tableColumn id="13" name="DIC" dataDxfId="49"/>
    <tableColumn id="14" name="TOTAL" dataDxfId="45">
      <calculatedColumnFormula>SUM(Tabla562[[#This Row],[ENE]:[DIC]])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a5" displayName="Tabla5" ref="Q3:AC13" totalsRowShown="0" headerRowDxfId="104" dataDxfId="102" headerRowBorderDxfId="103" tableBorderDxfId="101" totalsRowBorderDxfId="100">
  <tableColumns count="13">
    <tableColumn id="1" name="DATOS" dataDxfId="99"/>
    <tableColumn id="2" name="ENE" dataDxfId="98"/>
    <tableColumn id="3" name="FEB" dataDxfId="97"/>
    <tableColumn id="4" name="MAR" dataDxfId="96"/>
    <tableColumn id="5" name="ABR" dataDxfId="95"/>
    <tableColumn id="6" name="MAY" dataDxfId="94"/>
    <tableColumn id="7" name="JUN" dataDxfId="93"/>
    <tableColumn id="8" name="JUL" dataDxfId="92"/>
    <tableColumn id="9" name="AGO" dataDxfId="91"/>
    <tableColumn id="10" name="SEP" dataDxfId="90"/>
    <tableColumn id="11" name="OCT" dataDxfId="89"/>
    <tableColumn id="12" name="NOV" dataDxfId="88"/>
    <tableColumn id="13" name="DIC" dataDxfId="87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D3:AD13" totalsRowShown="0" headerRowDxfId="86">
  <tableColumns count="1">
    <tableColumn id="1" name="TOTAL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id="8" name="Tabla59" displayName="Tabla59" ref="Q47:AC57" totalsRowShown="0" headerRowDxfId="44" dataDxfId="43" headerRowBorderDxfId="41" tableBorderDxfId="42" totalsRowBorderDxfId="40">
  <tableColumns count="13">
    <tableColumn id="1" name="DATOS" dataDxfId="39"/>
    <tableColumn id="2" name="ENE" dataDxfId="38"/>
    <tableColumn id="3" name="FEB" dataDxfId="37"/>
    <tableColumn id="4" name="MAR" dataDxfId="36"/>
    <tableColumn id="5" name="ABR" dataDxfId="35"/>
    <tableColumn id="6" name="MAY" dataDxfId="34"/>
    <tableColumn id="7" name="JUN" dataDxfId="33"/>
    <tableColumn id="8" name="JUL" dataDxfId="32"/>
    <tableColumn id="9" name="AGO" dataDxfId="31"/>
    <tableColumn id="10" name="SEP" dataDxfId="30"/>
    <tableColumn id="11" name="OCT" dataDxfId="29"/>
    <tableColumn id="12" name="NOV" dataDxfId="28"/>
    <tableColumn id="13" name="DIC" dataDxfId="27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9" name="Tabla710" displayName="Tabla710" ref="AD47:AD57" totalsRowShown="0" headerRowDxfId="26">
  <tableColumns count="1">
    <tableColumn id="1" name="TOTAL" dataDxfId="25">
      <calculatedColumnFormula>SUM([1]!Tabla5[[#This Row],[ENE]:[DIC]])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10" name="Tabla56" displayName="Tabla56" ref="Q89:AC99" totalsRowShown="0" headerRowDxfId="20" dataDxfId="19" headerRowBorderDxfId="17" tableBorderDxfId="18" totalsRowBorderDxfId="16">
  <tableColumns count="13">
    <tableColumn id="1" name="DATOS" dataDxfId="15"/>
    <tableColumn id="2" name="ENE" dataDxfId="14"/>
    <tableColumn id="3" name="FEB" dataDxfId="13"/>
    <tableColumn id="4" name="MAR" dataDxfId="12"/>
    <tableColumn id="5" name="ABR" dataDxfId="11"/>
    <tableColumn id="6" name="MAY" dataDxfId="10"/>
    <tableColumn id="7" name="JUN" dataDxfId="9"/>
    <tableColumn id="8" name="JUL" dataDxfId="8"/>
    <tableColumn id="9" name="AGO" dataDxfId="7"/>
    <tableColumn id="10" name="SEP" dataDxfId="6"/>
    <tableColumn id="11" name="OCT" dataDxfId="5"/>
    <tableColumn id="12" name="NOV" dataDxfId="4"/>
    <tableColumn id="13" name="DIC" dataDxfId="3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11" name="Tabla77" displayName="Tabla77" ref="AD89:AD99" totalsRowShown="0" headerRowDxfId="2" dataDxfId="1">
  <tableColumns count="1">
    <tableColumn id="1" name="TOTAL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13" Type="http://schemas.openxmlformats.org/officeDocument/2006/relationships/table" Target="../tables/table4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3.bin"/><Relationship Id="rId12" Type="http://schemas.openxmlformats.org/officeDocument/2006/relationships/table" Target="../tables/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table" Target="../tables/table2.xml"/><Relationship Id="rId5" Type="http://schemas.openxmlformats.org/officeDocument/2006/relationships/pivotTable" Target="../pivotTables/pivotTable5.xml"/><Relationship Id="rId15" Type="http://schemas.openxmlformats.org/officeDocument/2006/relationships/comments" Target="../comments3.xml"/><Relationship Id="rId10" Type="http://schemas.openxmlformats.org/officeDocument/2006/relationships/table" Target="../tables/table1.xml"/><Relationship Id="rId4" Type="http://schemas.openxmlformats.org/officeDocument/2006/relationships/pivotTable" Target="../pivotTables/pivotTable4.xml"/><Relationship Id="rId9" Type="http://schemas.openxmlformats.org/officeDocument/2006/relationships/vmlDrawing" Target="../drawings/vmlDrawing3.vml"/><Relationship Id="rId1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pivotTable" Target="../pivotTables/pivotTable9.xml"/><Relationship Id="rId7" Type="http://schemas.openxmlformats.org/officeDocument/2006/relationships/printerSettings" Target="../printerSettings/printerSettings4.bin"/><Relationship Id="rId12" Type="http://schemas.openxmlformats.org/officeDocument/2006/relationships/table" Target="../tables/table10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11" Type="http://schemas.openxmlformats.org/officeDocument/2006/relationships/table" Target="../tables/table9.xml"/><Relationship Id="rId5" Type="http://schemas.openxmlformats.org/officeDocument/2006/relationships/pivotTable" Target="../pivotTables/pivotTable11.xml"/><Relationship Id="rId10" Type="http://schemas.openxmlformats.org/officeDocument/2006/relationships/table" Target="../tables/table8.xml"/><Relationship Id="rId4" Type="http://schemas.openxmlformats.org/officeDocument/2006/relationships/pivotTable" Target="../pivotTables/pivotTable10.xml"/><Relationship Id="rId9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2"/>
  <sheetViews>
    <sheetView workbookViewId="0">
      <pane ySplit="2" topLeftCell="A3" activePane="bottomLeft" state="frozen"/>
      <selection pane="bottomLeft" activeCell="R18" sqref="R18"/>
    </sheetView>
  </sheetViews>
  <sheetFormatPr baseColWidth="10" defaultRowHeight="12.75" x14ac:dyDescent="0.2"/>
  <cols>
    <col min="1" max="14" width="16" style="18" customWidth="1"/>
    <col min="15" max="16384" width="11.42578125" style="18"/>
  </cols>
  <sheetData>
    <row r="1" spans="1:14" x14ac:dyDescent="0.2">
      <c r="A1" s="145" t="s">
        <v>115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x14ac:dyDescent="0.2">
      <c r="A2" s="146" t="s">
        <v>63</v>
      </c>
      <c r="B2" s="146" t="s">
        <v>62</v>
      </c>
      <c r="C2" s="146" t="s">
        <v>61</v>
      </c>
      <c r="D2" s="146" t="s">
        <v>60</v>
      </c>
      <c r="E2" s="146" t="s">
        <v>59</v>
      </c>
      <c r="F2" s="146" t="s">
        <v>58</v>
      </c>
      <c r="G2" s="146" t="s">
        <v>57</v>
      </c>
      <c r="H2" s="146" t="s">
        <v>56</v>
      </c>
      <c r="I2" s="146" t="s">
        <v>55</v>
      </c>
      <c r="J2" s="146" t="s">
        <v>54</v>
      </c>
      <c r="K2" s="146" t="s">
        <v>53</v>
      </c>
      <c r="L2" s="146" t="s">
        <v>52</v>
      </c>
      <c r="M2" s="146" t="s">
        <v>51</v>
      </c>
      <c r="N2" s="146" t="s">
        <v>50</v>
      </c>
    </row>
    <row r="3" spans="1:14" x14ac:dyDescent="0.2">
      <c r="A3" s="147">
        <v>1</v>
      </c>
      <c r="B3" s="147">
        <v>1</v>
      </c>
      <c r="C3" s="147">
        <v>98</v>
      </c>
      <c r="D3" s="148">
        <v>15312.5</v>
      </c>
      <c r="E3" s="147">
        <v>1293</v>
      </c>
      <c r="F3" s="147">
        <v>1350</v>
      </c>
      <c r="G3" s="147">
        <v>57</v>
      </c>
      <c r="H3" s="148">
        <v>1327.5204081632653</v>
      </c>
      <c r="I3" s="148">
        <v>17.612165086012869</v>
      </c>
      <c r="J3" s="148">
        <v>130097</v>
      </c>
      <c r="K3" s="147">
        <v>44</v>
      </c>
      <c r="L3" s="147">
        <v>1347</v>
      </c>
      <c r="M3" s="147">
        <v>1293</v>
      </c>
      <c r="N3" s="147">
        <v>1330</v>
      </c>
    </row>
    <row r="4" spans="1:14" x14ac:dyDescent="0.2">
      <c r="A4" s="147">
        <v>2</v>
      </c>
      <c r="B4" s="147">
        <v>2</v>
      </c>
      <c r="C4" s="147">
        <v>329</v>
      </c>
      <c r="D4" s="148">
        <v>51406.25</v>
      </c>
      <c r="E4" s="147">
        <v>1351</v>
      </c>
      <c r="F4" s="147">
        <v>1408</v>
      </c>
      <c r="G4" s="147">
        <v>57</v>
      </c>
      <c r="H4" s="148">
        <v>1384.7963525835867</v>
      </c>
      <c r="I4" s="148">
        <v>16.642984193546674</v>
      </c>
      <c r="J4" s="148">
        <v>455598</v>
      </c>
      <c r="K4" s="147">
        <v>58</v>
      </c>
      <c r="L4" s="147">
        <v>1387</v>
      </c>
      <c r="M4" s="147">
        <v>1351</v>
      </c>
      <c r="N4" s="147">
        <v>1387</v>
      </c>
    </row>
    <row r="5" spans="1:14" x14ac:dyDescent="0.2">
      <c r="A5" s="147">
        <v>3</v>
      </c>
      <c r="B5" s="147">
        <v>3</v>
      </c>
      <c r="C5" s="147">
        <v>1312</v>
      </c>
      <c r="D5" s="148">
        <v>205000</v>
      </c>
      <c r="E5" s="147">
        <v>1409</v>
      </c>
      <c r="F5" s="147">
        <v>1466</v>
      </c>
      <c r="G5" s="147">
        <v>57</v>
      </c>
      <c r="H5" s="148">
        <v>1441.1394817073171</v>
      </c>
      <c r="I5" s="148">
        <v>14.119035402845206</v>
      </c>
      <c r="J5" s="148">
        <v>1890775</v>
      </c>
      <c r="K5" s="147">
        <v>58</v>
      </c>
      <c r="L5" s="147">
        <v>1435</v>
      </c>
      <c r="M5" s="147">
        <v>1411</v>
      </c>
      <c r="N5" s="147">
        <v>1441</v>
      </c>
    </row>
    <row r="6" spans="1:14" x14ac:dyDescent="0.2">
      <c r="A6" s="147">
        <v>4</v>
      </c>
      <c r="B6" s="147">
        <v>4</v>
      </c>
      <c r="C6" s="147">
        <v>1263</v>
      </c>
      <c r="D6" s="148">
        <v>197343.75</v>
      </c>
      <c r="E6" s="147">
        <v>1467</v>
      </c>
      <c r="F6" s="147">
        <v>1523</v>
      </c>
      <c r="G6" s="147">
        <v>56</v>
      </c>
      <c r="H6" s="148">
        <v>1495.0158353127474</v>
      </c>
      <c r="I6" s="148">
        <v>16.927391008217032</v>
      </c>
      <c r="J6" s="148">
        <v>1888205</v>
      </c>
      <c r="K6" s="147">
        <v>57</v>
      </c>
      <c r="L6" s="147">
        <v>1473</v>
      </c>
      <c r="M6" s="147">
        <v>1486</v>
      </c>
      <c r="N6" s="147">
        <v>1496</v>
      </c>
    </row>
    <row r="7" spans="1:14" x14ac:dyDescent="0.2">
      <c r="A7" s="147">
        <v>5</v>
      </c>
      <c r="B7" s="147">
        <v>5</v>
      </c>
      <c r="C7" s="147">
        <v>1339</v>
      </c>
      <c r="D7" s="148">
        <v>209218.75</v>
      </c>
      <c r="E7" s="147">
        <v>1524</v>
      </c>
      <c r="F7" s="147">
        <v>1581</v>
      </c>
      <c r="G7" s="147">
        <v>57</v>
      </c>
      <c r="H7" s="148">
        <v>1551.2292755787901</v>
      </c>
      <c r="I7" s="148">
        <v>16.68959714980879</v>
      </c>
      <c r="J7" s="148">
        <v>2077096</v>
      </c>
      <c r="K7" s="147">
        <v>58</v>
      </c>
      <c r="L7" s="147">
        <v>1536</v>
      </c>
      <c r="M7" s="147">
        <v>1537</v>
      </c>
      <c r="N7" s="147">
        <v>1550</v>
      </c>
    </row>
    <row r="8" spans="1:14" x14ac:dyDescent="0.2">
      <c r="A8" s="147">
        <v>6</v>
      </c>
      <c r="B8" s="147">
        <v>6</v>
      </c>
      <c r="C8" s="147">
        <v>942</v>
      </c>
      <c r="D8" s="148">
        <v>147187.5</v>
      </c>
      <c r="E8" s="147">
        <v>1582</v>
      </c>
      <c r="F8" s="147">
        <v>1639</v>
      </c>
      <c r="G8" s="147">
        <v>57</v>
      </c>
      <c r="H8" s="148">
        <v>1608.563694267516</v>
      </c>
      <c r="I8" s="148">
        <v>17.504311823787514</v>
      </c>
      <c r="J8" s="148">
        <v>1515267</v>
      </c>
      <c r="K8" s="147">
        <v>58</v>
      </c>
      <c r="L8" s="147">
        <v>1582</v>
      </c>
      <c r="M8" s="147">
        <v>1600</v>
      </c>
      <c r="N8" s="147">
        <v>1607</v>
      </c>
    </row>
    <row r="9" spans="1:14" x14ac:dyDescent="0.2">
      <c r="A9" s="147">
        <v>7</v>
      </c>
      <c r="B9" s="147">
        <v>7</v>
      </c>
      <c r="C9" s="147">
        <v>711</v>
      </c>
      <c r="D9" s="148">
        <v>111093.75</v>
      </c>
      <c r="E9" s="147">
        <v>1640</v>
      </c>
      <c r="F9" s="147">
        <v>1696</v>
      </c>
      <c r="G9" s="147">
        <v>56</v>
      </c>
      <c r="H9" s="148">
        <v>1667.2700421940929</v>
      </c>
      <c r="I9" s="148">
        <v>16.70704610185593</v>
      </c>
      <c r="J9" s="148">
        <v>1185429</v>
      </c>
      <c r="K9" s="147">
        <v>57</v>
      </c>
      <c r="L9" s="147">
        <v>1688</v>
      </c>
      <c r="M9" s="147">
        <v>1673</v>
      </c>
      <c r="N9" s="147">
        <v>1668</v>
      </c>
    </row>
    <row r="10" spans="1:14" x14ac:dyDescent="0.2">
      <c r="A10" s="147">
        <v>8</v>
      </c>
      <c r="B10" s="147">
        <v>8</v>
      </c>
      <c r="C10" s="147">
        <v>427</v>
      </c>
      <c r="D10" s="148">
        <v>66718.75</v>
      </c>
      <c r="E10" s="147">
        <v>1697</v>
      </c>
      <c r="F10" s="147">
        <v>1754</v>
      </c>
      <c r="G10" s="147">
        <v>57</v>
      </c>
      <c r="H10" s="148">
        <v>1721.8313817330211</v>
      </c>
      <c r="I10" s="148">
        <v>16.318683670328749</v>
      </c>
      <c r="J10" s="148">
        <v>735222</v>
      </c>
      <c r="K10" s="147">
        <v>58</v>
      </c>
      <c r="L10" s="147">
        <v>1718</v>
      </c>
      <c r="M10" s="147">
        <v>1738</v>
      </c>
      <c r="N10" s="147">
        <v>1720</v>
      </c>
    </row>
    <row r="11" spans="1:14" x14ac:dyDescent="0.2">
      <c r="A11" s="147">
        <v>9</v>
      </c>
      <c r="B11" s="147">
        <v>9</v>
      </c>
      <c r="C11" s="147">
        <v>402</v>
      </c>
      <c r="D11" s="148">
        <v>62812.5</v>
      </c>
      <c r="E11" s="147">
        <v>1755</v>
      </c>
      <c r="F11" s="147">
        <v>1812</v>
      </c>
      <c r="G11" s="147">
        <v>57</v>
      </c>
      <c r="H11" s="148">
        <v>1782.6990049751244</v>
      </c>
      <c r="I11" s="148">
        <v>15.676659743118119</v>
      </c>
      <c r="J11" s="148">
        <v>716645</v>
      </c>
      <c r="K11" s="147">
        <v>58</v>
      </c>
      <c r="L11" s="147">
        <v>1760</v>
      </c>
      <c r="M11" s="147">
        <v>1804</v>
      </c>
      <c r="N11" s="147">
        <v>1783</v>
      </c>
    </row>
    <row r="12" spans="1:14" x14ac:dyDescent="0.2">
      <c r="A12" s="147">
        <v>10</v>
      </c>
      <c r="B12" s="147">
        <v>10</v>
      </c>
      <c r="C12" s="147">
        <v>246</v>
      </c>
      <c r="D12" s="148">
        <v>38437.5</v>
      </c>
      <c r="E12" s="147">
        <v>1813</v>
      </c>
      <c r="F12" s="147">
        <v>1870</v>
      </c>
      <c r="G12" s="147">
        <v>57</v>
      </c>
      <c r="H12" s="148">
        <v>1837.560975609756</v>
      </c>
      <c r="I12" s="148">
        <v>14.802574123251521</v>
      </c>
      <c r="J12" s="148">
        <v>452040</v>
      </c>
      <c r="K12" s="147">
        <v>57</v>
      </c>
      <c r="L12" s="147">
        <v>1837</v>
      </c>
      <c r="M12" s="147">
        <v>1863</v>
      </c>
      <c r="N12" s="147">
        <v>1837</v>
      </c>
    </row>
    <row r="16" spans="1:14" x14ac:dyDescent="0.2">
      <c r="A16" s="149" t="s">
        <v>182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x14ac:dyDescent="0.2">
      <c r="A17" s="150" t="s">
        <v>63</v>
      </c>
      <c r="B17" s="150" t="s">
        <v>62</v>
      </c>
      <c r="C17" s="150" t="s">
        <v>61</v>
      </c>
      <c r="D17" s="150" t="s">
        <v>60</v>
      </c>
      <c r="E17" s="150" t="s">
        <v>59</v>
      </c>
      <c r="F17" s="150" t="s">
        <v>58</v>
      </c>
      <c r="G17" s="150" t="s">
        <v>57</v>
      </c>
      <c r="H17" s="150" t="s">
        <v>56</v>
      </c>
      <c r="I17" s="150" t="s">
        <v>55</v>
      </c>
      <c r="J17" s="150" t="s">
        <v>54</v>
      </c>
      <c r="K17" s="150" t="s">
        <v>53</v>
      </c>
      <c r="L17" s="150" t="s">
        <v>52</v>
      </c>
      <c r="M17" s="150" t="s">
        <v>51</v>
      </c>
      <c r="N17" s="150" t="s">
        <v>50</v>
      </c>
    </row>
    <row r="18" spans="1:14" x14ac:dyDescent="0.2">
      <c r="A18" s="136">
        <v>1</v>
      </c>
      <c r="B18" s="136">
        <v>1</v>
      </c>
      <c r="C18" s="136">
        <v>2640</v>
      </c>
      <c r="D18" s="151">
        <v>412500</v>
      </c>
      <c r="E18" s="136">
        <v>908</v>
      </c>
      <c r="F18" s="136">
        <v>1008</v>
      </c>
      <c r="G18" s="136">
        <v>100</v>
      </c>
      <c r="H18" s="151">
        <v>983.58143939393938</v>
      </c>
      <c r="I18" s="151">
        <v>19.220377547793682</v>
      </c>
      <c r="J18" s="151">
        <v>2596655</v>
      </c>
      <c r="K18" s="136">
        <v>98</v>
      </c>
      <c r="L18" s="136">
        <v>1008</v>
      </c>
      <c r="M18" s="136">
        <v>908</v>
      </c>
      <c r="N18" s="136">
        <v>987</v>
      </c>
    </row>
    <row r="19" spans="1:14" x14ac:dyDescent="0.2">
      <c r="A19" s="136">
        <v>2</v>
      </c>
      <c r="B19" s="136">
        <v>2</v>
      </c>
      <c r="C19" s="136">
        <v>9036</v>
      </c>
      <c r="D19" s="151">
        <v>1411875</v>
      </c>
      <c r="E19" s="136">
        <v>1009</v>
      </c>
      <c r="F19" s="136">
        <v>1108</v>
      </c>
      <c r="G19" s="136">
        <v>99</v>
      </c>
      <c r="H19" s="151">
        <v>1060.433266932271</v>
      </c>
      <c r="I19" s="151">
        <v>28.39246770215324</v>
      </c>
      <c r="J19" s="151">
        <v>9582075</v>
      </c>
      <c r="K19" s="136">
        <v>100</v>
      </c>
      <c r="L19" s="136">
        <v>1051</v>
      </c>
      <c r="M19" s="136">
        <v>1014</v>
      </c>
      <c r="N19" s="136">
        <v>1060</v>
      </c>
    </row>
    <row r="20" spans="1:14" x14ac:dyDescent="0.2">
      <c r="A20" s="136">
        <v>3</v>
      </c>
      <c r="B20" s="136">
        <v>3</v>
      </c>
      <c r="C20" s="136">
        <v>7743</v>
      </c>
      <c r="D20" s="151">
        <v>1209843.75</v>
      </c>
      <c r="E20" s="136">
        <v>1109</v>
      </c>
      <c r="F20" s="136">
        <v>1208</v>
      </c>
      <c r="G20" s="136">
        <v>99</v>
      </c>
      <c r="H20" s="151">
        <v>1152.6607258168669</v>
      </c>
      <c r="I20" s="151">
        <v>28.530901896041165</v>
      </c>
      <c r="J20" s="151">
        <v>8925052</v>
      </c>
      <c r="K20" s="136">
        <v>100</v>
      </c>
      <c r="L20" s="136">
        <v>1123</v>
      </c>
      <c r="M20" s="136">
        <v>1199</v>
      </c>
      <c r="N20" s="136">
        <v>1150</v>
      </c>
    </row>
    <row r="21" spans="1:14" x14ac:dyDescent="0.2">
      <c r="A21" s="136">
        <v>4</v>
      </c>
      <c r="B21" s="136">
        <v>4</v>
      </c>
      <c r="C21" s="136">
        <v>4920</v>
      </c>
      <c r="D21" s="151">
        <v>768750</v>
      </c>
      <c r="E21" s="136">
        <v>1209</v>
      </c>
      <c r="F21" s="136">
        <v>1308</v>
      </c>
      <c r="G21" s="136">
        <v>99</v>
      </c>
      <c r="H21" s="151">
        <v>1255.8565040650406</v>
      </c>
      <c r="I21" s="151">
        <v>28.736625350919045</v>
      </c>
      <c r="J21" s="151">
        <v>6178814</v>
      </c>
      <c r="K21" s="136">
        <v>100</v>
      </c>
      <c r="L21" s="136">
        <v>1223</v>
      </c>
      <c r="M21" s="136">
        <v>1298</v>
      </c>
      <c r="N21" s="136">
        <v>1254</v>
      </c>
    </row>
    <row r="22" spans="1:14" x14ac:dyDescent="0.2">
      <c r="A22" s="136">
        <v>5</v>
      </c>
      <c r="B22" s="136">
        <v>5</v>
      </c>
      <c r="C22" s="136">
        <v>4200</v>
      </c>
      <c r="D22" s="151">
        <v>656250</v>
      </c>
      <c r="E22" s="136">
        <v>1309</v>
      </c>
      <c r="F22" s="136">
        <v>1409</v>
      </c>
      <c r="G22" s="136">
        <v>100</v>
      </c>
      <c r="H22" s="151">
        <v>1358.1478571428572</v>
      </c>
      <c r="I22" s="151">
        <v>28.613646347726721</v>
      </c>
      <c r="J22" s="151">
        <v>5704221</v>
      </c>
      <c r="K22" s="136">
        <v>101</v>
      </c>
      <c r="L22" s="136">
        <v>1351</v>
      </c>
      <c r="M22" s="136">
        <v>1409</v>
      </c>
      <c r="N22" s="136">
        <v>1358</v>
      </c>
    </row>
    <row r="23" spans="1:14" x14ac:dyDescent="0.2">
      <c r="A23" s="136">
        <v>6</v>
      </c>
      <c r="B23" s="136">
        <v>6</v>
      </c>
      <c r="C23" s="136">
        <v>3945</v>
      </c>
      <c r="D23" s="151">
        <v>616406.25</v>
      </c>
      <c r="E23" s="136">
        <v>1410</v>
      </c>
      <c r="F23" s="136">
        <v>1509</v>
      </c>
      <c r="G23" s="136">
        <v>99</v>
      </c>
      <c r="H23" s="151">
        <v>1458.9589353612166</v>
      </c>
      <c r="I23" s="151">
        <v>28.622526282293563</v>
      </c>
      <c r="J23" s="151">
        <v>5755593</v>
      </c>
      <c r="K23" s="136">
        <v>100</v>
      </c>
      <c r="L23" s="136">
        <v>1420</v>
      </c>
      <c r="M23" s="136">
        <v>1433</v>
      </c>
      <c r="N23" s="136">
        <v>1459</v>
      </c>
    </row>
    <row r="24" spans="1:14" x14ac:dyDescent="0.2">
      <c r="A24" s="136">
        <v>7</v>
      </c>
      <c r="B24" s="136">
        <v>7</v>
      </c>
      <c r="C24" s="136">
        <v>3678</v>
      </c>
      <c r="D24" s="151">
        <v>574687.5</v>
      </c>
      <c r="E24" s="136">
        <v>1510</v>
      </c>
      <c r="F24" s="136">
        <v>1609</v>
      </c>
      <c r="G24" s="136">
        <v>99</v>
      </c>
      <c r="H24" s="151">
        <v>1559.7490483958672</v>
      </c>
      <c r="I24" s="151">
        <v>27.937830906810461</v>
      </c>
      <c r="J24" s="151">
        <v>5736757</v>
      </c>
      <c r="K24" s="136">
        <v>100</v>
      </c>
      <c r="L24" s="136">
        <v>1574</v>
      </c>
      <c r="M24" s="136">
        <v>1599</v>
      </c>
      <c r="N24" s="136">
        <v>1560</v>
      </c>
    </row>
    <row r="25" spans="1:14" x14ac:dyDescent="0.2">
      <c r="A25" s="136">
        <v>8</v>
      </c>
      <c r="B25" s="136">
        <v>8</v>
      </c>
      <c r="C25" s="136">
        <v>3809</v>
      </c>
      <c r="D25" s="151">
        <v>595156.25</v>
      </c>
      <c r="E25" s="136">
        <v>1610</v>
      </c>
      <c r="F25" s="136">
        <v>1709</v>
      </c>
      <c r="G25" s="136">
        <v>99</v>
      </c>
      <c r="H25" s="151">
        <v>1665.490417432397</v>
      </c>
      <c r="I25" s="151">
        <v>29.667483812355922</v>
      </c>
      <c r="J25" s="151">
        <v>6343853</v>
      </c>
      <c r="K25" s="136">
        <v>100</v>
      </c>
      <c r="L25" s="136">
        <v>1706</v>
      </c>
      <c r="M25" s="136">
        <v>1634</v>
      </c>
      <c r="N25" s="136">
        <v>1670</v>
      </c>
    </row>
    <row r="26" spans="1:14" x14ac:dyDescent="0.2">
      <c r="A26" s="136">
        <v>9</v>
      </c>
      <c r="B26" s="136">
        <v>9</v>
      </c>
      <c r="C26" s="136">
        <v>4185</v>
      </c>
      <c r="D26" s="151">
        <v>653906.25</v>
      </c>
      <c r="E26" s="136">
        <v>1710</v>
      </c>
      <c r="F26" s="136">
        <v>1809</v>
      </c>
      <c r="G26" s="136">
        <v>99</v>
      </c>
      <c r="H26" s="151">
        <v>1754.2692951015531</v>
      </c>
      <c r="I26" s="151">
        <v>29.409503191959999</v>
      </c>
      <c r="J26" s="151">
        <v>7341617</v>
      </c>
      <c r="K26" s="136">
        <v>100</v>
      </c>
      <c r="L26" s="136">
        <v>1733</v>
      </c>
      <c r="M26" s="136">
        <v>1785</v>
      </c>
      <c r="N26" s="136">
        <v>1749</v>
      </c>
    </row>
    <row r="27" spans="1:14" x14ac:dyDescent="0.2">
      <c r="A27" s="136">
        <v>10</v>
      </c>
      <c r="B27" s="136">
        <v>10</v>
      </c>
      <c r="C27" s="136">
        <v>1733</v>
      </c>
      <c r="D27" s="151">
        <v>270781.25</v>
      </c>
      <c r="E27" s="136">
        <v>1810</v>
      </c>
      <c r="F27" s="136">
        <v>1910</v>
      </c>
      <c r="G27" s="136">
        <v>100</v>
      </c>
      <c r="H27" s="151">
        <v>1843.1442585112522</v>
      </c>
      <c r="I27" s="151">
        <v>23.020549982731001</v>
      </c>
      <c r="J27" s="151">
        <v>3194169</v>
      </c>
      <c r="K27" s="136">
        <v>99</v>
      </c>
      <c r="L27" s="136">
        <v>1827</v>
      </c>
      <c r="M27" s="136">
        <v>1892</v>
      </c>
      <c r="N27" s="136">
        <v>1838</v>
      </c>
    </row>
    <row r="31" spans="1:14" x14ac:dyDescent="0.2">
      <c r="A31" s="152" t="s">
        <v>183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</row>
    <row r="32" spans="1:14" x14ac:dyDescent="0.2">
      <c r="A32" s="153" t="s">
        <v>63</v>
      </c>
      <c r="B32" s="153" t="s">
        <v>62</v>
      </c>
      <c r="C32" s="153" t="s">
        <v>61</v>
      </c>
      <c r="D32" s="153" t="s">
        <v>60</v>
      </c>
      <c r="E32" s="153" t="s">
        <v>59</v>
      </c>
      <c r="F32" s="153" t="s">
        <v>58</v>
      </c>
      <c r="G32" s="153" t="s">
        <v>57</v>
      </c>
      <c r="H32" s="153" t="s">
        <v>56</v>
      </c>
      <c r="I32" s="153" t="s">
        <v>55</v>
      </c>
      <c r="J32" s="153" t="s">
        <v>54</v>
      </c>
      <c r="K32" s="153" t="s">
        <v>53</v>
      </c>
      <c r="L32" s="153" t="s">
        <v>52</v>
      </c>
      <c r="M32" s="153" t="s">
        <v>51</v>
      </c>
      <c r="N32" s="153" t="s">
        <v>50</v>
      </c>
    </row>
    <row r="33" spans="1:14" x14ac:dyDescent="0.2">
      <c r="A33" s="136">
        <v>1</v>
      </c>
      <c r="B33" s="136">
        <v>1</v>
      </c>
      <c r="C33" s="136">
        <v>2731</v>
      </c>
      <c r="D33" s="151">
        <v>426718.75</v>
      </c>
      <c r="E33" s="136">
        <v>703</v>
      </c>
      <c r="F33" s="136">
        <v>848</v>
      </c>
      <c r="G33" s="136">
        <v>145</v>
      </c>
      <c r="H33" s="151">
        <v>808.43354082753569</v>
      </c>
      <c r="I33" s="151">
        <v>32.463272138785882</v>
      </c>
      <c r="J33" s="151">
        <v>2207832</v>
      </c>
      <c r="K33" s="136">
        <v>146</v>
      </c>
      <c r="L33" s="136">
        <v>847</v>
      </c>
      <c r="M33" s="136">
        <v>703</v>
      </c>
      <c r="N33" s="136">
        <v>817</v>
      </c>
    </row>
    <row r="34" spans="1:14" x14ac:dyDescent="0.2">
      <c r="A34" s="136">
        <v>2</v>
      </c>
      <c r="B34" s="136">
        <v>2</v>
      </c>
      <c r="C34" s="136">
        <v>13969</v>
      </c>
      <c r="D34" s="151">
        <v>2182656.25</v>
      </c>
      <c r="E34" s="136">
        <v>849</v>
      </c>
      <c r="F34" s="136">
        <v>993</v>
      </c>
      <c r="G34" s="136">
        <v>144</v>
      </c>
      <c r="H34" s="151">
        <v>932.54234376118552</v>
      </c>
      <c r="I34" s="151">
        <v>40.288990421781996</v>
      </c>
      <c r="J34" s="151">
        <v>13026684</v>
      </c>
      <c r="K34" s="136">
        <v>145</v>
      </c>
      <c r="L34" s="136">
        <v>983</v>
      </c>
      <c r="M34" s="136">
        <v>849</v>
      </c>
      <c r="N34" s="136">
        <v>938</v>
      </c>
    </row>
    <row r="35" spans="1:14" x14ac:dyDescent="0.2">
      <c r="A35" s="136">
        <v>3</v>
      </c>
      <c r="B35" s="136">
        <v>3</v>
      </c>
      <c r="C35" s="136">
        <v>20915</v>
      </c>
      <c r="D35" s="151">
        <v>3267968.75</v>
      </c>
      <c r="E35" s="136">
        <v>994</v>
      </c>
      <c r="F35" s="136">
        <v>1138</v>
      </c>
      <c r="G35" s="136">
        <v>144</v>
      </c>
      <c r="H35" s="151">
        <v>1068.49060482907</v>
      </c>
      <c r="I35" s="151">
        <v>42.154047889511389</v>
      </c>
      <c r="J35" s="151">
        <v>22347481</v>
      </c>
      <c r="K35" s="136">
        <v>145</v>
      </c>
      <c r="L35" s="136">
        <v>1095</v>
      </c>
      <c r="M35" s="136">
        <v>1035</v>
      </c>
      <c r="N35" s="136">
        <v>1070</v>
      </c>
    </row>
    <row r="36" spans="1:14" x14ac:dyDescent="0.2">
      <c r="A36" s="136">
        <v>4</v>
      </c>
      <c r="B36" s="136">
        <v>4</v>
      </c>
      <c r="C36" s="136">
        <v>25297</v>
      </c>
      <c r="D36" s="151">
        <v>3952656.25</v>
      </c>
      <c r="E36" s="136">
        <v>1139</v>
      </c>
      <c r="F36" s="136">
        <v>1283</v>
      </c>
      <c r="G36" s="136">
        <v>144</v>
      </c>
      <c r="H36" s="151">
        <v>1212.4254259398347</v>
      </c>
      <c r="I36" s="151">
        <v>41.766073936256696</v>
      </c>
      <c r="J36" s="151">
        <v>30670726</v>
      </c>
      <c r="K36" s="136">
        <v>145</v>
      </c>
      <c r="L36" s="136">
        <v>1269</v>
      </c>
      <c r="M36" s="136">
        <v>1160</v>
      </c>
      <c r="N36" s="136">
        <v>1212</v>
      </c>
    </row>
    <row r="37" spans="1:14" x14ac:dyDescent="0.2">
      <c r="A37" s="136">
        <v>5</v>
      </c>
      <c r="B37" s="136">
        <v>5</v>
      </c>
      <c r="C37" s="136">
        <v>21722</v>
      </c>
      <c r="D37" s="151">
        <v>3394062.5</v>
      </c>
      <c r="E37" s="136">
        <v>1284</v>
      </c>
      <c r="F37" s="136">
        <v>1428</v>
      </c>
      <c r="G37" s="136">
        <v>144</v>
      </c>
      <c r="H37" s="151">
        <v>1349.1066660528497</v>
      </c>
      <c r="I37" s="151">
        <v>41.409195522733341</v>
      </c>
      <c r="J37" s="151">
        <v>29305295</v>
      </c>
      <c r="K37" s="136">
        <v>145</v>
      </c>
      <c r="L37" s="136">
        <v>1287</v>
      </c>
      <c r="M37" s="136">
        <v>1411</v>
      </c>
      <c r="N37" s="136">
        <v>1346</v>
      </c>
    </row>
    <row r="38" spans="1:14" x14ac:dyDescent="0.2">
      <c r="A38" s="136">
        <v>6</v>
      </c>
      <c r="B38" s="136">
        <v>6</v>
      </c>
      <c r="C38" s="136">
        <v>15620</v>
      </c>
      <c r="D38" s="151">
        <v>2440625</v>
      </c>
      <c r="E38" s="136">
        <v>1429</v>
      </c>
      <c r="F38" s="136">
        <v>1573</v>
      </c>
      <c r="G38" s="136">
        <v>144</v>
      </c>
      <c r="H38" s="151">
        <v>1498.5186939820742</v>
      </c>
      <c r="I38" s="151">
        <v>41.975660239998604</v>
      </c>
      <c r="J38" s="151">
        <v>23406862</v>
      </c>
      <c r="K38" s="136">
        <v>145</v>
      </c>
      <c r="L38" s="136">
        <v>1452</v>
      </c>
      <c r="M38" s="136">
        <v>1546</v>
      </c>
      <c r="N38" s="136">
        <v>1497</v>
      </c>
    </row>
    <row r="39" spans="1:14" x14ac:dyDescent="0.2">
      <c r="A39" s="136">
        <v>7</v>
      </c>
      <c r="B39" s="136">
        <v>7</v>
      </c>
      <c r="C39" s="136">
        <v>9182</v>
      </c>
      <c r="D39" s="151">
        <v>1434687.5</v>
      </c>
      <c r="E39" s="136">
        <v>1574</v>
      </c>
      <c r="F39" s="136">
        <v>1718</v>
      </c>
      <c r="G39" s="136">
        <v>144</v>
      </c>
      <c r="H39" s="151">
        <v>1637.4105859289914</v>
      </c>
      <c r="I39" s="151">
        <v>41.501646183295648</v>
      </c>
      <c r="J39" s="151">
        <v>15034704</v>
      </c>
      <c r="K39" s="136">
        <v>145</v>
      </c>
      <c r="L39" s="136">
        <v>1577</v>
      </c>
      <c r="M39" s="136">
        <v>1667</v>
      </c>
      <c r="N39" s="136">
        <v>1633</v>
      </c>
    </row>
    <row r="40" spans="1:14" x14ac:dyDescent="0.2">
      <c r="A40" s="136">
        <v>8</v>
      </c>
      <c r="B40" s="136">
        <v>8</v>
      </c>
      <c r="C40" s="136">
        <v>5451</v>
      </c>
      <c r="D40" s="151">
        <v>851718.75</v>
      </c>
      <c r="E40" s="136">
        <v>1719</v>
      </c>
      <c r="F40" s="136">
        <v>1863</v>
      </c>
      <c r="G40" s="136">
        <v>144</v>
      </c>
      <c r="H40" s="151">
        <v>1784.1276829939461</v>
      </c>
      <c r="I40" s="151">
        <v>41.708652042783854</v>
      </c>
      <c r="J40" s="151">
        <v>9725280</v>
      </c>
      <c r="K40" s="136">
        <v>145</v>
      </c>
      <c r="L40" s="136">
        <v>1728</v>
      </c>
      <c r="M40" s="136">
        <v>1832</v>
      </c>
      <c r="N40" s="136">
        <v>1780</v>
      </c>
    </row>
    <row r="41" spans="1:14" x14ac:dyDescent="0.2">
      <c r="A41" s="136">
        <v>9</v>
      </c>
      <c r="B41" s="136">
        <v>9</v>
      </c>
      <c r="C41" s="136">
        <v>3254</v>
      </c>
      <c r="D41" s="151">
        <v>508437.5</v>
      </c>
      <c r="E41" s="136">
        <v>1864</v>
      </c>
      <c r="F41" s="136">
        <v>2008</v>
      </c>
      <c r="G41" s="136">
        <v>144</v>
      </c>
      <c r="H41" s="151">
        <v>1932.5467117393976</v>
      </c>
      <c r="I41" s="151">
        <v>42.546212627179671</v>
      </c>
      <c r="J41" s="151">
        <v>6288507</v>
      </c>
      <c r="K41" s="136">
        <v>145</v>
      </c>
      <c r="L41" s="136">
        <v>1867</v>
      </c>
      <c r="M41" s="136">
        <v>1935</v>
      </c>
      <c r="N41" s="136">
        <v>1928</v>
      </c>
    </row>
    <row r="42" spans="1:14" x14ac:dyDescent="0.2">
      <c r="A42" s="136">
        <v>10</v>
      </c>
      <c r="B42" s="136">
        <v>10</v>
      </c>
      <c r="C42" s="136">
        <v>1145</v>
      </c>
      <c r="D42" s="151">
        <v>178906.25</v>
      </c>
      <c r="E42" s="136">
        <v>2009</v>
      </c>
      <c r="F42" s="136">
        <v>2154</v>
      </c>
      <c r="G42" s="136">
        <v>145</v>
      </c>
      <c r="H42" s="151">
        <v>2049.1318777292577</v>
      </c>
      <c r="I42" s="151">
        <v>33.216467301139403</v>
      </c>
      <c r="J42" s="151">
        <v>2346256</v>
      </c>
      <c r="K42" s="136">
        <v>141</v>
      </c>
      <c r="L42" s="136">
        <v>2022</v>
      </c>
      <c r="M42" s="136">
        <v>2086</v>
      </c>
      <c r="N42" s="136">
        <v>2041</v>
      </c>
    </row>
  </sheetData>
  <mergeCells count="3">
    <mergeCell ref="A1:N1"/>
    <mergeCell ref="A16:N16"/>
    <mergeCell ref="A31:N31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workbookViewId="0">
      <selection activeCell="H24" sqref="H24"/>
    </sheetView>
  </sheetViews>
  <sheetFormatPr baseColWidth="10" defaultRowHeight="12.75" x14ac:dyDescent="0.2"/>
  <cols>
    <col min="1" max="3" width="11.42578125" style="18"/>
    <col min="4" max="4" width="12.5703125" style="18" customWidth="1"/>
    <col min="5" max="7" width="11.42578125" style="18"/>
    <col min="8" max="8" width="16.42578125" style="18" customWidth="1"/>
    <col min="9" max="16384" width="11.42578125" style="18"/>
  </cols>
  <sheetData>
    <row r="1" spans="1:9" ht="15" x14ac:dyDescent="0.25">
      <c r="A1" s="80" t="s">
        <v>184</v>
      </c>
      <c r="B1" s="81"/>
      <c r="C1" s="81"/>
      <c r="D1" s="81"/>
      <c r="E1" s="81"/>
      <c r="F1" s="81"/>
      <c r="G1" s="82"/>
    </row>
    <row r="2" spans="1:9" ht="60" x14ac:dyDescent="0.25">
      <c r="A2" s="23" t="s">
        <v>59</v>
      </c>
      <c r="B2" s="23" t="s">
        <v>58</v>
      </c>
      <c r="C2" s="23" t="s">
        <v>73</v>
      </c>
      <c r="D2" s="24" t="s">
        <v>72</v>
      </c>
      <c r="E2" s="25" t="s">
        <v>71</v>
      </c>
      <c r="F2" s="25" t="s">
        <v>70</v>
      </c>
      <c r="G2" s="26" t="s">
        <v>69</v>
      </c>
    </row>
    <row r="3" spans="1:9" x14ac:dyDescent="0.2">
      <c r="A3" s="78">
        <v>1813</v>
      </c>
      <c r="B3" s="78">
        <v>1870</v>
      </c>
      <c r="C3" s="78">
        <f t="shared" ref="C3:C12" si="0">(A3+B3)/2</f>
        <v>1841.5</v>
      </c>
      <c r="D3" s="75">
        <v>3.8437499999999999E-2</v>
      </c>
      <c r="E3" s="76">
        <f>D3</f>
        <v>3.8437499999999999E-2</v>
      </c>
      <c r="F3" s="76">
        <f t="shared" ref="F3:F12" si="1">(D3/$D$13)*100</f>
        <v>3.479983024473051</v>
      </c>
      <c r="G3" s="76">
        <f>F3</f>
        <v>3.479983024473051</v>
      </c>
    </row>
    <row r="4" spans="1:9" x14ac:dyDescent="0.2">
      <c r="A4" s="78">
        <v>1755</v>
      </c>
      <c r="B4" s="78">
        <v>1812</v>
      </c>
      <c r="C4" s="78">
        <f t="shared" si="0"/>
        <v>1783.5</v>
      </c>
      <c r="D4" s="75">
        <v>6.2812499999999993E-2</v>
      </c>
      <c r="E4" s="76">
        <f>D3+D4</f>
        <v>0.10124999999999999</v>
      </c>
      <c r="F4" s="76">
        <f t="shared" si="1"/>
        <v>5.6868015277974235</v>
      </c>
      <c r="G4" s="76">
        <f t="shared" ref="G4:G12" si="2">G3+F4</f>
        <v>9.1667845522704745</v>
      </c>
    </row>
    <row r="5" spans="1:9" x14ac:dyDescent="0.2">
      <c r="A5" s="78">
        <v>1697</v>
      </c>
      <c r="B5" s="78">
        <v>1754</v>
      </c>
      <c r="C5" s="78">
        <f t="shared" si="0"/>
        <v>1725.5</v>
      </c>
      <c r="D5" s="75">
        <v>6.6718749999999993E-2</v>
      </c>
      <c r="E5" s="76">
        <f t="shared" ref="E5:E12" si="3">E4+D5</f>
        <v>0.16796875</v>
      </c>
      <c r="F5" s="76">
        <f t="shared" si="1"/>
        <v>6.0404583392276123</v>
      </c>
      <c r="G5" s="76">
        <f t="shared" si="2"/>
        <v>15.207242891498087</v>
      </c>
    </row>
    <row r="6" spans="1:9" x14ac:dyDescent="0.2">
      <c r="A6" s="78">
        <v>1640</v>
      </c>
      <c r="B6" s="78">
        <v>1696</v>
      </c>
      <c r="C6" s="78">
        <f t="shared" si="0"/>
        <v>1668</v>
      </c>
      <c r="D6" s="77">
        <v>0.11109375</v>
      </c>
      <c r="E6" s="76">
        <f t="shared" si="3"/>
        <v>0.27906249999999999</v>
      </c>
      <c r="F6" s="76">
        <f t="shared" si="1"/>
        <v>10.05799971707455</v>
      </c>
      <c r="G6" s="76">
        <f t="shared" si="2"/>
        <v>25.265242608572635</v>
      </c>
    </row>
    <row r="7" spans="1:9" x14ac:dyDescent="0.2">
      <c r="A7" s="78">
        <v>1582</v>
      </c>
      <c r="B7" s="78">
        <v>1639</v>
      </c>
      <c r="C7" s="78">
        <f t="shared" si="0"/>
        <v>1610.5</v>
      </c>
      <c r="D7" s="77">
        <v>0.1471875</v>
      </c>
      <c r="E7" s="76">
        <f t="shared" si="3"/>
        <v>0.42625000000000002</v>
      </c>
      <c r="F7" s="76">
        <f t="shared" si="1"/>
        <v>13.325788654689488</v>
      </c>
      <c r="G7" s="76">
        <f t="shared" si="2"/>
        <v>38.591031263262124</v>
      </c>
    </row>
    <row r="8" spans="1:9" x14ac:dyDescent="0.2">
      <c r="A8" s="78">
        <v>1524</v>
      </c>
      <c r="B8" s="78">
        <v>1581</v>
      </c>
      <c r="C8" s="78">
        <f t="shared" si="0"/>
        <v>1552.5</v>
      </c>
      <c r="D8" s="77">
        <v>0.20921875000000001</v>
      </c>
      <c r="E8" s="76">
        <f t="shared" si="3"/>
        <v>0.63546875000000003</v>
      </c>
      <c r="F8" s="76">
        <f t="shared" si="1"/>
        <v>18.941858820200874</v>
      </c>
      <c r="G8" s="76">
        <f t="shared" si="2"/>
        <v>57.532890083463002</v>
      </c>
    </row>
    <row r="9" spans="1:9" x14ac:dyDescent="0.2">
      <c r="A9" s="78">
        <v>1467</v>
      </c>
      <c r="B9" s="78">
        <v>1523</v>
      </c>
      <c r="C9" s="78">
        <f t="shared" si="0"/>
        <v>1495</v>
      </c>
      <c r="D9" s="77">
        <v>0.19734375000000001</v>
      </c>
      <c r="E9" s="76">
        <f t="shared" si="3"/>
        <v>0.83281250000000007</v>
      </c>
      <c r="F9" s="76">
        <f t="shared" si="1"/>
        <v>17.866742113453103</v>
      </c>
      <c r="G9" s="76">
        <f t="shared" si="2"/>
        <v>75.399632196916102</v>
      </c>
    </row>
    <row r="10" spans="1:9" x14ac:dyDescent="0.2">
      <c r="A10" s="78">
        <v>1409</v>
      </c>
      <c r="B10" s="78">
        <v>1466</v>
      </c>
      <c r="C10" s="78">
        <f t="shared" si="0"/>
        <v>1437.5</v>
      </c>
      <c r="D10" s="77">
        <v>0.20499999999999999</v>
      </c>
      <c r="E10" s="76">
        <f t="shared" si="3"/>
        <v>1.0378125</v>
      </c>
      <c r="F10" s="76">
        <f t="shared" si="1"/>
        <v>18.559909463856268</v>
      </c>
      <c r="G10" s="76">
        <f t="shared" si="2"/>
        <v>93.959541660772373</v>
      </c>
    </row>
    <row r="11" spans="1:9" x14ac:dyDescent="0.2">
      <c r="A11" s="78">
        <v>1351</v>
      </c>
      <c r="B11" s="78">
        <v>1408</v>
      </c>
      <c r="C11" s="78">
        <f t="shared" si="0"/>
        <v>1379.5</v>
      </c>
      <c r="D11" s="77">
        <v>5.1406250000000001E-2</v>
      </c>
      <c r="E11" s="76">
        <f t="shared" si="3"/>
        <v>1.0892187500000001</v>
      </c>
      <c r="F11" s="76">
        <f t="shared" si="1"/>
        <v>4.6541236384212752</v>
      </c>
      <c r="G11" s="76">
        <f t="shared" si="2"/>
        <v>98.613665299193656</v>
      </c>
    </row>
    <row r="12" spans="1:9" x14ac:dyDescent="0.2">
      <c r="A12" s="78">
        <v>1293</v>
      </c>
      <c r="B12" s="78">
        <v>1350</v>
      </c>
      <c r="C12" s="78">
        <f t="shared" si="0"/>
        <v>1321.5</v>
      </c>
      <c r="D12" s="77">
        <v>1.53125E-2</v>
      </c>
      <c r="E12" s="76">
        <f t="shared" si="3"/>
        <v>1.1045312500000002</v>
      </c>
      <c r="F12" s="76">
        <f t="shared" si="1"/>
        <v>1.3863347008063374</v>
      </c>
      <c r="G12" s="79">
        <f t="shared" si="2"/>
        <v>100</v>
      </c>
    </row>
    <row r="13" spans="1:9" ht="15" x14ac:dyDescent="0.25">
      <c r="A13" s="84" t="s">
        <v>68</v>
      </c>
      <c r="B13" s="85"/>
      <c r="C13" s="86"/>
      <c r="D13" s="27">
        <f>SUM(D3:D12)</f>
        <v>1.1045312500000002</v>
      </c>
      <c r="E13" s="22"/>
    </row>
    <row r="15" spans="1:9" ht="13.5" thickBot="1" x14ac:dyDescent="0.25">
      <c r="H15" s="83" t="s">
        <v>77</v>
      </c>
      <c r="I15" s="83"/>
    </row>
    <row r="16" spans="1:9" ht="45" x14ac:dyDescent="0.2">
      <c r="H16" s="28" t="s">
        <v>67</v>
      </c>
      <c r="I16" s="21">
        <f>((B3*D3)+(B4*D4)+(B5*D5)+(B6*D6)+(B7*D7)+(B8*D8)+(B9*D9)+(B10*D10)+(B11*D11)+(B12*D12))/D13</f>
        <v>1590.9786391285893</v>
      </c>
    </row>
    <row r="17" spans="1:9" ht="30" x14ac:dyDescent="0.2">
      <c r="H17" s="29" t="s">
        <v>66</v>
      </c>
      <c r="I17" s="20">
        <f>B3</f>
        <v>1870</v>
      </c>
    </row>
    <row r="18" spans="1:9" ht="30.75" thickBot="1" x14ac:dyDescent="0.25">
      <c r="H18" s="30" t="s">
        <v>65</v>
      </c>
      <c r="I18" s="19">
        <f>A12</f>
        <v>1293</v>
      </c>
    </row>
    <row r="23" spans="1:9" ht="15" x14ac:dyDescent="0.25">
      <c r="A23" s="129" t="s">
        <v>185</v>
      </c>
      <c r="B23" s="130"/>
      <c r="C23" s="130"/>
      <c r="D23" s="130"/>
      <c r="E23" s="130"/>
      <c r="F23" s="130"/>
      <c r="G23" s="131"/>
    </row>
    <row r="24" spans="1:9" ht="60" x14ac:dyDescent="0.25">
      <c r="A24" s="132" t="s">
        <v>59</v>
      </c>
      <c r="B24" s="132" t="s">
        <v>58</v>
      </c>
      <c r="C24" s="132" t="s">
        <v>73</v>
      </c>
      <c r="D24" s="133" t="s">
        <v>72</v>
      </c>
      <c r="E24" s="134" t="s">
        <v>71</v>
      </c>
      <c r="F24" s="134" t="s">
        <v>70</v>
      </c>
      <c r="G24" s="135" t="s">
        <v>69</v>
      </c>
    </row>
    <row r="25" spans="1:9" x14ac:dyDescent="0.2">
      <c r="A25" s="136">
        <v>1810</v>
      </c>
      <c r="B25" s="136">
        <v>1910</v>
      </c>
      <c r="C25" s="136">
        <f t="shared" ref="C25:C34" si="4">(A25+B25)/2</f>
        <v>1860</v>
      </c>
      <c r="D25" s="137">
        <v>0.27078124999999997</v>
      </c>
      <c r="E25" s="76">
        <f>D25</f>
        <v>0.27078124999999997</v>
      </c>
      <c r="F25" s="76">
        <f>(D25/D$35)*100</f>
        <v>3.7765041731133819</v>
      </c>
      <c r="G25" s="76">
        <f>F25</f>
        <v>3.7765041731133819</v>
      </c>
    </row>
    <row r="26" spans="1:9" x14ac:dyDescent="0.2">
      <c r="A26" s="136">
        <v>1710</v>
      </c>
      <c r="B26" s="136">
        <v>1809</v>
      </c>
      <c r="C26" s="136">
        <f t="shared" si="4"/>
        <v>1759.5</v>
      </c>
      <c r="D26" s="137">
        <v>0.65390625000000002</v>
      </c>
      <c r="E26" s="76">
        <f>D25+D26</f>
        <v>0.9246875</v>
      </c>
      <c r="F26" s="76">
        <f t="shared" ref="F26:F34" si="5">(D26/D$35)*100</f>
        <v>9.1198326396304132</v>
      </c>
      <c r="G26" s="76">
        <f>G25+F26</f>
        <v>12.896336812743796</v>
      </c>
    </row>
    <row r="27" spans="1:9" x14ac:dyDescent="0.2">
      <c r="A27" s="136">
        <v>1610</v>
      </c>
      <c r="B27" s="136">
        <v>1709</v>
      </c>
      <c r="C27" s="136">
        <f t="shared" si="4"/>
        <v>1659.5</v>
      </c>
      <c r="D27" s="137">
        <v>0.59515625000000005</v>
      </c>
      <c r="E27" s="76">
        <f t="shared" ref="E27:E34" si="6">E26+D27</f>
        <v>1.5198437500000002</v>
      </c>
      <c r="F27" s="76">
        <f t="shared" si="5"/>
        <v>8.300464163525028</v>
      </c>
      <c r="G27" s="76">
        <f t="shared" ref="G26:G34" si="7">G26+F27</f>
        <v>21.196800976268825</v>
      </c>
    </row>
    <row r="28" spans="1:9" x14ac:dyDescent="0.2">
      <c r="A28" s="136">
        <v>1510</v>
      </c>
      <c r="B28" s="136">
        <v>1609</v>
      </c>
      <c r="C28" s="136">
        <f t="shared" si="4"/>
        <v>1559.5</v>
      </c>
      <c r="D28" s="77">
        <v>0.57468750000000002</v>
      </c>
      <c r="E28" s="76">
        <f t="shared" si="6"/>
        <v>2.0945312500000002</v>
      </c>
      <c r="F28" s="76">
        <f t="shared" si="5"/>
        <v>8.0149926997755454</v>
      </c>
      <c r="G28" s="76">
        <f t="shared" si="7"/>
        <v>29.211793676044373</v>
      </c>
    </row>
    <row r="29" spans="1:9" x14ac:dyDescent="0.2">
      <c r="A29" s="136">
        <v>1410</v>
      </c>
      <c r="B29" s="136">
        <v>1509</v>
      </c>
      <c r="C29" s="136">
        <f t="shared" si="4"/>
        <v>1459.5</v>
      </c>
      <c r="D29" s="77">
        <v>0.61640625000000004</v>
      </c>
      <c r="E29" s="76">
        <f t="shared" si="6"/>
        <v>2.7109375</v>
      </c>
      <c r="F29" s="76">
        <f t="shared" si="5"/>
        <v>8.5968314846695293</v>
      </c>
      <c r="G29" s="76">
        <f t="shared" si="7"/>
        <v>37.808625160713902</v>
      </c>
    </row>
    <row r="30" spans="1:9" x14ac:dyDescent="0.2">
      <c r="A30" s="136">
        <v>1309</v>
      </c>
      <c r="B30" s="136">
        <v>1409</v>
      </c>
      <c r="C30" s="136">
        <f t="shared" si="4"/>
        <v>1359</v>
      </c>
      <c r="D30" s="77">
        <v>0.65625</v>
      </c>
      <c r="E30" s="76">
        <f t="shared" si="6"/>
        <v>3.3671875</v>
      </c>
      <c r="F30" s="76">
        <f t="shared" si="5"/>
        <v>9.1525202118154674</v>
      </c>
      <c r="G30" s="76">
        <f t="shared" si="7"/>
        <v>46.961145372529373</v>
      </c>
    </row>
    <row r="31" spans="1:9" x14ac:dyDescent="0.2">
      <c r="A31" s="136">
        <v>1209</v>
      </c>
      <c r="B31" s="136">
        <v>1308</v>
      </c>
      <c r="C31" s="136">
        <f t="shared" si="4"/>
        <v>1258.5</v>
      </c>
      <c r="D31" s="77">
        <v>0.76875000000000004</v>
      </c>
      <c r="E31" s="76">
        <f t="shared" si="6"/>
        <v>4.1359374999999998</v>
      </c>
      <c r="F31" s="76">
        <f t="shared" si="5"/>
        <v>10.721523676698121</v>
      </c>
      <c r="G31" s="76">
        <f>G30+F31</f>
        <v>57.682669049227492</v>
      </c>
    </row>
    <row r="32" spans="1:9" x14ac:dyDescent="0.2">
      <c r="A32" s="136">
        <v>1109</v>
      </c>
      <c r="B32" s="136">
        <v>1208</v>
      </c>
      <c r="C32" s="136">
        <f t="shared" si="4"/>
        <v>1158.5</v>
      </c>
      <c r="D32" s="77">
        <v>1.2098437500000001</v>
      </c>
      <c r="E32" s="76">
        <f t="shared" si="6"/>
        <v>5.3457812499999999</v>
      </c>
      <c r="F32" s="76">
        <f t="shared" si="5"/>
        <v>16.873324761925517</v>
      </c>
      <c r="G32" s="76">
        <f t="shared" si="7"/>
        <v>74.555993811153002</v>
      </c>
    </row>
    <row r="33" spans="1:9" x14ac:dyDescent="0.2">
      <c r="A33" s="136">
        <v>1009</v>
      </c>
      <c r="B33" s="136">
        <v>1108</v>
      </c>
      <c r="C33" s="136">
        <f t="shared" si="4"/>
        <v>1058.5</v>
      </c>
      <c r="D33" s="77">
        <v>1.411875</v>
      </c>
      <c r="E33" s="76">
        <f t="shared" si="6"/>
        <v>6.7576562500000001</v>
      </c>
      <c r="F33" s="76">
        <f t="shared" si="5"/>
        <v>19.690993484277278</v>
      </c>
      <c r="G33" s="76">
        <f t="shared" si="7"/>
        <v>94.246987295430273</v>
      </c>
    </row>
    <row r="34" spans="1:9" x14ac:dyDescent="0.2">
      <c r="A34" s="136">
        <v>908</v>
      </c>
      <c r="B34" s="136">
        <v>1008</v>
      </c>
      <c r="C34" s="136">
        <f t="shared" si="4"/>
        <v>958</v>
      </c>
      <c r="D34" s="77">
        <v>0.41249999999999998</v>
      </c>
      <c r="E34" s="76">
        <f t="shared" si="6"/>
        <v>7.1701562499999998</v>
      </c>
      <c r="F34" s="76">
        <f t="shared" si="5"/>
        <v>5.7530127045697226</v>
      </c>
      <c r="G34" s="79">
        <f t="shared" si="7"/>
        <v>100</v>
      </c>
    </row>
    <row r="35" spans="1:9" ht="15" x14ac:dyDescent="0.25">
      <c r="A35" s="138" t="s">
        <v>68</v>
      </c>
      <c r="B35" s="139"/>
      <c r="C35" s="140"/>
      <c r="D35" s="141">
        <f>SUM(D25:D34)</f>
        <v>7.1701562499999998</v>
      </c>
      <c r="E35" s="22"/>
    </row>
    <row r="37" spans="1:9" ht="13.5" thickBot="1" x14ac:dyDescent="0.25"/>
    <row r="38" spans="1:9" ht="45" x14ac:dyDescent="0.2">
      <c r="H38" s="142" t="s">
        <v>67</v>
      </c>
      <c r="I38" s="21">
        <f>((B25*D25)+(B26*D26)+(B27*D27)+(B28*D28)+(B29*D29)+(B30*D30)+(B31*D31)+(B32*D32)+(B33*D33)+(B34*D34))/D35</f>
        <v>1386.8442328226809</v>
      </c>
    </row>
    <row r="39" spans="1:9" ht="30" x14ac:dyDescent="0.2">
      <c r="H39" s="143" t="s">
        <v>66</v>
      </c>
      <c r="I39" s="20">
        <f>B25</f>
        <v>1910</v>
      </c>
    </row>
    <row r="40" spans="1:9" ht="30.75" thickBot="1" x14ac:dyDescent="0.25">
      <c r="H40" s="144" t="s">
        <v>65</v>
      </c>
      <c r="I40" s="19">
        <f>A34</f>
        <v>908</v>
      </c>
    </row>
    <row r="46" spans="1:9" ht="15" x14ac:dyDescent="0.25">
      <c r="A46" s="154" t="s">
        <v>186</v>
      </c>
      <c r="B46" s="155"/>
      <c r="C46" s="155"/>
      <c r="D46" s="155"/>
      <c r="E46" s="155"/>
      <c r="F46" s="155"/>
      <c r="G46" s="156"/>
    </row>
    <row r="47" spans="1:9" ht="60" x14ac:dyDescent="0.25">
      <c r="A47" s="153" t="s">
        <v>59</v>
      </c>
      <c r="B47" s="153" t="s">
        <v>58</v>
      </c>
      <c r="C47" s="153" t="s">
        <v>73</v>
      </c>
      <c r="D47" s="157" t="s">
        <v>72</v>
      </c>
      <c r="E47" s="158" t="s">
        <v>71</v>
      </c>
      <c r="F47" s="158" t="s">
        <v>70</v>
      </c>
      <c r="G47" s="159" t="s">
        <v>69</v>
      </c>
    </row>
    <row r="48" spans="1:9" x14ac:dyDescent="0.2">
      <c r="A48" s="136">
        <v>2009</v>
      </c>
      <c r="B48" s="136">
        <v>2154</v>
      </c>
      <c r="C48" s="136">
        <f t="shared" ref="C48:C57" si="8">(A48+B48)/2</f>
        <v>2081.5</v>
      </c>
      <c r="D48" s="137">
        <v>0.17890624999999999</v>
      </c>
      <c r="E48" s="76">
        <f>D48</f>
        <v>0.17890624999999999</v>
      </c>
      <c r="F48" s="76">
        <f>(D48/D$58)*100</f>
        <v>0.9598779404121186</v>
      </c>
      <c r="G48" s="76">
        <f>F48</f>
        <v>0.9598779404121186</v>
      </c>
    </row>
    <row r="49" spans="1:9" x14ac:dyDescent="0.2">
      <c r="A49" s="136">
        <v>1864</v>
      </c>
      <c r="B49" s="136">
        <v>2008</v>
      </c>
      <c r="C49" s="136">
        <f t="shared" si="8"/>
        <v>1936</v>
      </c>
      <c r="D49" s="137">
        <v>0.50843749999999999</v>
      </c>
      <c r="E49" s="76">
        <f>D48+D49</f>
        <v>0.68734374999999992</v>
      </c>
      <c r="F49" s="76">
        <f t="shared" ref="F49:F57" si="9">(D49/D$58)*100</f>
        <v>2.727897657730161</v>
      </c>
      <c r="G49" s="76">
        <f t="shared" ref="G49:G57" si="10">G48+F49</f>
        <v>3.6877755981422795</v>
      </c>
    </row>
    <row r="50" spans="1:9" x14ac:dyDescent="0.2">
      <c r="A50" s="136">
        <v>1719</v>
      </c>
      <c r="B50" s="136">
        <v>1863</v>
      </c>
      <c r="C50" s="136">
        <f t="shared" si="8"/>
        <v>1791</v>
      </c>
      <c r="D50" s="137">
        <v>0.85171874999999997</v>
      </c>
      <c r="E50" s="76">
        <f t="shared" ref="E50:E57" si="11">E49+D50</f>
        <v>1.5390625</v>
      </c>
      <c r="F50" s="76">
        <f t="shared" si="9"/>
        <v>4.5696896534379556</v>
      </c>
      <c r="G50" s="76">
        <f t="shared" si="10"/>
        <v>8.2574652515802356</v>
      </c>
    </row>
    <row r="51" spans="1:9" x14ac:dyDescent="0.2">
      <c r="A51" s="136">
        <v>1574</v>
      </c>
      <c r="B51" s="136">
        <v>1718</v>
      </c>
      <c r="C51" s="136">
        <f t="shared" si="8"/>
        <v>1646</v>
      </c>
      <c r="D51" s="77">
        <v>1.4346874999999999</v>
      </c>
      <c r="E51" s="76">
        <f t="shared" si="11"/>
        <v>2.9737499999999999</v>
      </c>
      <c r="F51" s="76">
        <f t="shared" si="9"/>
        <v>7.6974665928943864</v>
      </c>
      <c r="G51" s="76">
        <f t="shared" si="10"/>
        <v>15.954931844474622</v>
      </c>
    </row>
    <row r="52" spans="1:9" x14ac:dyDescent="0.2">
      <c r="A52" s="136">
        <v>1429</v>
      </c>
      <c r="B52" s="136">
        <v>1573</v>
      </c>
      <c r="C52" s="136">
        <f t="shared" si="8"/>
        <v>1501</v>
      </c>
      <c r="D52" s="77">
        <v>2.4406249999999998</v>
      </c>
      <c r="E52" s="76">
        <f t="shared" si="11"/>
        <v>5.4143749999999997</v>
      </c>
      <c r="F52" s="76">
        <f t="shared" si="9"/>
        <v>13.094579414181043</v>
      </c>
      <c r="G52" s="76">
        <f t="shared" si="10"/>
        <v>29.049511258655663</v>
      </c>
    </row>
    <row r="53" spans="1:9" x14ac:dyDescent="0.2">
      <c r="A53" s="136">
        <v>1284</v>
      </c>
      <c r="B53" s="136">
        <v>1428</v>
      </c>
      <c r="C53" s="136">
        <f t="shared" si="8"/>
        <v>1356</v>
      </c>
      <c r="D53" s="77">
        <v>3.3940625</v>
      </c>
      <c r="E53" s="76">
        <f t="shared" si="11"/>
        <v>8.8084375000000001</v>
      </c>
      <c r="F53" s="76">
        <f t="shared" si="9"/>
        <v>18.210016263434099</v>
      </c>
      <c r="G53" s="76">
        <f t="shared" si="10"/>
        <v>47.259527522089762</v>
      </c>
    </row>
    <row r="54" spans="1:9" x14ac:dyDescent="0.2">
      <c r="A54" s="136">
        <v>1139</v>
      </c>
      <c r="B54" s="136">
        <v>1283</v>
      </c>
      <c r="C54" s="136">
        <f t="shared" si="8"/>
        <v>1211</v>
      </c>
      <c r="D54" s="77">
        <v>3.95265625</v>
      </c>
      <c r="E54" s="76">
        <f t="shared" si="11"/>
        <v>12.761093750000001</v>
      </c>
      <c r="F54" s="76">
        <f t="shared" si="9"/>
        <v>21.207015073017786</v>
      </c>
      <c r="G54" s="76">
        <f t="shared" si="10"/>
        <v>68.466542595107541</v>
      </c>
    </row>
    <row r="55" spans="1:9" x14ac:dyDescent="0.2">
      <c r="A55" s="136">
        <v>994</v>
      </c>
      <c r="B55" s="136">
        <v>1138</v>
      </c>
      <c r="C55" s="136">
        <f t="shared" si="8"/>
        <v>1066</v>
      </c>
      <c r="D55" s="77">
        <v>3.2679687500000001</v>
      </c>
      <c r="E55" s="76">
        <f t="shared" si="11"/>
        <v>16.029062500000002</v>
      </c>
      <c r="F55" s="76">
        <f t="shared" si="9"/>
        <v>17.533490937746254</v>
      </c>
      <c r="G55" s="76">
        <f t="shared" si="10"/>
        <v>86.000033532853791</v>
      </c>
    </row>
    <row r="56" spans="1:9" x14ac:dyDescent="0.2">
      <c r="A56" s="136">
        <v>849</v>
      </c>
      <c r="B56" s="136">
        <v>993</v>
      </c>
      <c r="C56" s="136">
        <f t="shared" si="8"/>
        <v>921</v>
      </c>
      <c r="D56" s="77">
        <v>2.18265625</v>
      </c>
      <c r="E56" s="76">
        <f t="shared" si="11"/>
        <v>18.211718750000003</v>
      </c>
      <c r="F56" s="76">
        <f t="shared" si="9"/>
        <v>11.710510873027848</v>
      </c>
      <c r="G56" s="76">
        <f t="shared" si="10"/>
        <v>97.710544405881635</v>
      </c>
    </row>
    <row r="57" spans="1:9" x14ac:dyDescent="0.2">
      <c r="A57" s="136">
        <v>703</v>
      </c>
      <c r="B57" s="136">
        <v>848</v>
      </c>
      <c r="C57" s="136">
        <f t="shared" si="8"/>
        <v>775.5</v>
      </c>
      <c r="D57" s="77">
        <v>0.42671874999999998</v>
      </c>
      <c r="E57" s="76">
        <f t="shared" si="11"/>
        <v>18.638437500000002</v>
      </c>
      <c r="F57" s="76">
        <f t="shared" si="9"/>
        <v>2.289455594118337</v>
      </c>
      <c r="G57" s="79">
        <f t="shared" si="10"/>
        <v>99.999999999999972</v>
      </c>
    </row>
    <row r="58" spans="1:9" ht="15" x14ac:dyDescent="0.25">
      <c r="A58" s="160" t="s">
        <v>68</v>
      </c>
      <c r="B58" s="161"/>
      <c r="C58" s="162"/>
      <c r="D58" s="163">
        <f>SUM(D48:D57)</f>
        <v>18.638437500000002</v>
      </c>
      <c r="E58" s="22"/>
    </row>
    <row r="60" spans="1:9" ht="13.5" thickBot="1" x14ac:dyDescent="0.25"/>
    <row r="61" spans="1:9" ht="45" x14ac:dyDescent="0.2">
      <c r="H61" s="164" t="s">
        <v>67</v>
      </c>
      <c r="I61" s="21">
        <f>((B48*D48)+(B49*D49)+(B50*D50)+(B51*D51)+(B52*D52)+(B53*D53)+(B54*D54)+(B55*D55)+(B56*D56)+(B57*D57))/D58</f>
        <v>1366.1616032057404</v>
      </c>
    </row>
    <row r="62" spans="1:9" ht="30" x14ac:dyDescent="0.2">
      <c r="H62" s="165" t="s">
        <v>66</v>
      </c>
      <c r="I62" s="20">
        <f>B48</f>
        <v>2154</v>
      </c>
    </row>
    <row r="63" spans="1:9" ht="30.75" thickBot="1" x14ac:dyDescent="0.25">
      <c r="H63" s="166" t="s">
        <v>65</v>
      </c>
      <c r="I63" s="19">
        <f>A57</f>
        <v>703</v>
      </c>
    </row>
  </sheetData>
  <mergeCells count="7">
    <mergeCell ref="A46:G46"/>
    <mergeCell ref="A58:B58"/>
    <mergeCell ref="A1:G1"/>
    <mergeCell ref="H15:I15"/>
    <mergeCell ref="A13:C13"/>
    <mergeCell ref="A23:G23"/>
    <mergeCell ref="A35:B3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42"/>
  <sheetViews>
    <sheetView workbookViewId="0">
      <selection activeCell="E10" sqref="E10:G10"/>
    </sheetView>
  </sheetViews>
  <sheetFormatPr baseColWidth="10" defaultRowHeight="15" x14ac:dyDescent="0.25"/>
  <cols>
    <col min="1" max="1" width="6" customWidth="1"/>
    <col min="2" max="2" width="26" customWidth="1"/>
    <col min="3" max="3" width="9.85546875" customWidth="1"/>
    <col min="4" max="4" width="10.140625" customWidth="1"/>
    <col min="7" max="7" width="28.85546875" customWidth="1"/>
    <col min="9" max="9" width="6.7109375" style="177" customWidth="1"/>
    <col min="10" max="10" width="16.140625" style="177" customWidth="1"/>
    <col min="11" max="11" width="10" style="177" customWidth="1"/>
    <col min="12" max="12" width="9.42578125" style="177" customWidth="1"/>
    <col min="13" max="14" width="11.42578125" style="177"/>
    <col min="15" max="15" width="28.85546875" style="177" customWidth="1"/>
    <col min="17" max="17" width="6.85546875" style="18" customWidth="1"/>
    <col min="18" max="22" width="11.42578125" style="18"/>
    <col min="23" max="23" width="28.42578125" style="18" customWidth="1"/>
  </cols>
  <sheetData>
    <row r="1" spans="1:23" ht="15.75" x14ac:dyDescent="0.25">
      <c r="A1" s="167" t="s">
        <v>81</v>
      </c>
      <c r="B1" s="167"/>
      <c r="C1" s="167"/>
      <c r="D1" s="167"/>
      <c r="E1" s="167"/>
      <c r="F1" s="167"/>
      <c r="G1" s="167"/>
      <c r="I1" s="178" t="s">
        <v>187</v>
      </c>
      <c r="J1" s="178"/>
      <c r="K1" s="178"/>
      <c r="L1" s="178"/>
      <c r="M1" s="178"/>
      <c r="N1" s="178"/>
      <c r="O1" s="178"/>
      <c r="Q1" s="182" t="s">
        <v>188</v>
      </c>
      <c r="R1" s="182"/>
      <c r="S1" s="182"/>
      <c r="T1" s="182"/>
      <c r="U1" s="182"/>
      <c r="V1" s="182"/>
      <c r="W1" s="182"/>
    </row>
    <row r="2" spans="1:23" ht="45" x14ac:dyDescent="0.25">
      <c r="A2" s="36"/>
      <c r="B2" s="36" t="s">
        <v>83</v>
      </c>
      <c r="C2" s="36" t="s">
        <v>36</v>
      </c>
      <c r="D2" s="36" t="s">
        <v>82</v>
      </c>
      <c r="E2" s="107" t="s">
        <v>85</v>
      </c>
      <c r="F2" s="107"/>
      <c r="G2" s="107"/>
      <c r="I2" s="168"/>
      <c r="J2" s="168" t="s">
        <v>83</v>
      </c>
      <c r="K2" s="168" t="s">
        <v>36</v>
      </c>
      <c r="L2" s="168" t="s">
        <v>82</v>
      </c>
      <c r="M2" s="169" t="s">
        <v>85</v>
      </c>
      <c r="N2" s="169"/>
      <c r="O2" s="169"/>
      <c r="Q2" s="168"/>
      <c r="R2" s="168" t="s">
        <v>83</v>
      </c>
      <c r="S2" s="168" t="s">
        <v>36</v>
      </c>
      <c r="T2" s="168" t="s">
        <v>82</v>
      </c>
      <c r="U2" s="169" t="s">
        <v>85</v>
      </c>
      <c r="V2" s="169"/>
      <c r="W2" s="169"/>
    </row>
    <row r="3" spans="1:23" ht="34.5" customHeight="1" x14ac:dyDescent="0.25">
      <c r="A3" s="103" t="s">
        <v>84</v>
      </c>
      <c r="B3" s="37" t="s">
        <v>74</v>
      </c>
      <c r="C3" s="38" t="s">
        <v>106</v>
      </c>
      <c r="D3" s="38">
        <v>1.1049397992251699</v>
      </c>
      <c r="E3" s="97" t="s">
        <v>86</v>
      </c>
      <c r="F3" s="98"/>
      <c r="G3" s="99"/>
      <c r="I3" s="170" t="s">
        <v>84</v>
      </c>
      <c r="J3" s="168" t="s">
        <v>74</v>
      </c>
      <c r="K3" s="171" t="s">
        <v>106</v>
      </c>
      <c r="L3" s="171">
        <v>7.1705625681700003</v>
      </c>
      <c r="M3" s="97" t="s">
        <v>86</v>
      </c>
      <c r="N3" s="98"/>
      <c r="O3" s="99"/>
      <c r="Q3" s="170" t="s">
        <v>84</v>
      </c>
      <c r="R3" s="168" t="s">
        <v>74</v>
      </c>
      <c r="S3" s="171"/>
      <c r="T3" s="171">
        <v>18.635855458199998</v>
      </c>
      <c r="U3" s="97" t="s">
        <v>86</v>
      </c>
      <c r="V3" s="98"/>
      <c r="W3" s="99"/>
    </row>
    <row r="4" spans="1:23" ht="34.5" customHeight="1" x14ac:dyDescent="0.25">
      <c r="A4" s="103"/>
      <c r="B4" s="37" t="s">
        <v>75</v>
      </c>
      <c r="C4" s="38" t="s">
        <v>76</v>
      </c>
      <c r="D4" s="38">
        <v>5</v>
      </c>
      <c r="E4" s="97" t="s">
        <v>95</v>
      </c>
      <c r="F4" s="98"/>
      <c r="G4" s="99"/>
      <c r="I4" s="170"/>
      <c r="J4" s="168" t="s">
        <v>75</v>
      </c>
      <c r="K4" s="171" t="s">
        <v>76</v>
      </c>
      <c r="L4" s="171">
        <v>11.7439023998</v>
      </c>
      <c r="M4" s="97" t="s">
        <v>95</v>
      </c>
      <c r="N4" s="98"/>
      <c r="O4" s="99"/>
      <c r="Q4" s="170"/>
      <c r="R4" s="168" t="s">
        <v>75</v>
      </c>
      <c r="S4" s="171" t="s">
        <v>76</v>
      </c>
      <c r="T4" s="171">
        <v>23.685009441369999</v>
      </c>
      <c r="U4" s="97" t="s">
        <v>95</v>
      </c>
      <c r="V4" s="98"/>
      <c r="W4" s="99"/>
    </row>
    <row r="5" spans="1:23" ht="55.5" customHeight="1" x14ac:dyDescent="0.25">
      <c r="A5" s="103"/>
      <c r="B5" s="37" t="s">
        <v>92</v>
      </c>
      <c r="C5" s="38" t="s">
        <v>76</v>
      </c>
      <c r="D5" s="38">
        <v>1.2216796677178801</v>
      </c>
      <c r="E5" s="97" t="s">
        <v>87</v>
      </c>
      <c r="F5" s="98"/>
      <c r="G5" s="99"/>
      <c r="I5" s="170"/>
      <c r="J5" s="168" t="s">
        <v>92</v>
      </c>
      <c r="K5" s="171" t="s">
        <v>76</v>
      </c>
      <c r="L5" s="171">
        <v>3</v>
      </c>
      <c r="M5" s="97" t="s">
        <v>87</v>
      </c>
      <c r="N5" s="98"/>
      <c r="O5" s="99"/>
      <c r="Q5" s="170"/>
      <c r="R5" s="168" t="s">
        <v>92</v>
      </c>
      <c r="S5" s="171" t="s">
        <v>76</v>
      </c>
      <c r="T5" s="171">
        <v>9.9388399151400009</v>
      </c>
      <c r="U5" s="97" t="s">
        <v>87</v>
      </c>
      <c r="V5" s="98"/>
      <c r="W5" s="99"/>
    </row>
    <row r="6" spans="1:23" ht="27.75" customHeight="1" x14ac:dyDescent="0.25">
      <c r="A6" s="103"/>
      <c r="B6" s="37" t="s">
        <v>93</v>
      </c>
      <c r="C6" s="38" t="s">
        <v>76</v>
      </c>
      <c r="D6" s="38">
        <v>0.471258877925604</v>
      </c>
      <c r="E6" s="97" t="s">
        <v>89</v>
      </c>
      <c r="F6" s="98"/>
      <c r="G6" s="99"/>
      <c r="I6" s="170"/>
      <c r="J6" s="168" t="s">
        <v>93</v>
      </c>
      <c r="K6" s="171" t="s">
        <v>76</v>
      </c>
      <c r="L6" s="171">
        <v>0.18189154657600001</v>
      </c>
      <c r="M6" s="97" t="s">
        <v>89</v>
      </c>
      <c r="N6" s="98"/>
      <c r="O6" s="99"/>
      <c r="Q6" s="170"/>
      <c r="R6" s="168" t="s">
        <v>93</v>
      </c>
      <c r="S6" s="171" t="s">
        <v>76</v>
      </c>
      <c r="T6" s="171">
        <v>0.63049616852000001</v>
      </c>
      <c r="U6" s="97" t="s">
        <v>89</v>
      </c>
      <c r="V6" s="98"/>
      <c r="W6" s="99"/>
    </row>
    <row r="7" spans="1:23" ht="52.5" customHeight="1" x14ac:dyDescent="0.25">
      <c r="A7" s="103"/>
      <c r="B7" s="39" t="s">
        <v>88</v>
      </c>
      <c r="C7" s="38" t="s">
        <v>76</v>
      </c>
      <c r="D7" s="40">
        <f>D5+D6</f>
        <v>1.692938545643484</v>
      </c>
      <c r="E7" s="97" t="s">
        <v>90</v>
      </c>
      <c r="F7" s="98"/>
      <c r="G7" s="99"/>
      <c r="I7" s="170"/>
      <c r="J7" s="168" t="s">
        <v>88</v>
      </c>
      <c r="K7" s="171" t="s">
        <v>76</v>
      </c>
      <c r="L7" s="171">
        <f>L5+L6</f>
        <v>3.1818915465759998</v>
      </c>
      <c r="M7" s="97" t="s">
        <v>90</v>
      </c>
      <c r="N7" s="98"/>
      <c r="O7" s="99"/>
      <c r="Q7" s="170"/>
      <c r="R7" s="168" t="s">
        <v>88</v>
      </c>
      <c r="S7" s="171" t="s">
        <v>76</v>
      </c>
      <c r="T7" s="171">
        <f>T5+T6</f>
        <v>10.569336083660001</v>
      </c>
      <c r="U7" s="97" t="s">
        <v>90</v>
      </c>
      <c r="V7" s="98"/>
      <c r="W7" s="99"/>
    </row>
    <row r="8" spans="1:23" ht="82.5" customHeight="1" x14ac:dyDescent="0.25">
      <c r="A8" s="103" t="s">
        <v>102</v>
      </c>
      <c r="B8" s="41" t="s">
        <v>91</v>
      </c>
      <c r="C8" s="38" t="s">
        <v>76</v>
      </c>
      <c r="D8" s="40">
        <f>D3/D7</f>
        <v>0.65267566981008374</v>
      </c>
      <c r="E8" s="100" t="s">
        <v>94</v>
      </c>
      <c r="F8" s="101"/>
      <c r="G8" s="102"/>
      <c r="I8" s="170" t="s">
        <v>102</v>
      </c>
      <c r="J8" s="168" t="s">
        <v>91</v>
      </c>
      <c r="K8" s="171" t="s">
        <v>76</v>
      </c>
      <c r="L8" s="171">
        <f>L3/L7</f>
        <v>2.2535534172703553</v>
      </c>
      <c r="M8" s="100" t="s">
        <v>94</v>
      </c>
      <c r="N8" s="101"/>
      <c r="O8" s="102"/>
      <c r="Q8" s="170" t="s">
        <v>102</v>
      </c>
      <c r="R8" s="168" t="s">
        <v>91</v>
      </c>
      <c r="S8" s="171" t="s">
        <v>76</v>
      </c>
      <c r="T8" s="171">
        <f>T3/T7</f>
        <v>1.7632001963690687</v>
      </c>
      <c r="U8" s="100" t="s">
        <v>94</v>
      </c>
      <c r="V8" s="101"/>
      <c r="W8" s="102"/>
    </row>
    <row r="9" spans="1:23" ht="90" customHeight="1" x14ac:dyDescent="0.25">
      <c r="A9" s="103"/>
      <c r="B9" s="39" t="s">
        <v>64</v>
      </c>
      <c r="C9" s="34" t="s">
        <v>97</v>
      </c>
      <c r="D9" s="35">
        <f>0.282*(D4/(D3)^0.5)</f>
        <v>1.3413737532618986</v>
      </c>
      <c r="E9" s="104" t="s">
        <v>99</v>
      </c>
      <c r="F9" s="105"/>
      <c r="G9" s="106"/>
      <c r="I9" s="170"/>
      <c r="J9" s="168" t="s">
        <v>64</v>
      </c>
      <c r="K9" s="172" t="s">
        <v>97</v>
      </c>
      <c r="L9" s="173">
        <f>0.282*(L4/(L3)^0.5)</f>
        <v>1.2367585652186277</v>
      </c>
      <c r="M9" s="104" t="s">
        <v>99</v>
      </c>
      <c r="N9" s="105"/>
      <c r="O9" s="106"/>
      <c r="Q9" s="170"/>
      <c r="R9" s="168" t="s">
        <v>64</v>
      </c>
      <c r="S9" s="172" t="s">
        <v>97</v>
      </c>
      <c r="T9" s="173">
        <f>0.282*(T4/(T3)^0.5)</f>
        <v>1.5472055116022625</v>
      </c>
      <c r="U9" s="104" t="s">
        <v>99</v>
      </c>
      <c r="V9" s="105"/>
      <c r="W9" s="106"/>
    </row>
    <row r="10" spans="1:23" ht="101.25" customHeight="1" x14ac:dyDescent="0.25">
      <c r="A10" s="103"/>
      <c r="B10" s="39" t="s">
        <v>96</v>
      </c>
      <c r="C10" s="34" t="s">
        <v>97</v>
      </c>
      <c r="D10" s="35">
        <f>D3/(D5)^2</f>
        <v>0.74032757323104714</v>
      </c>
      <c r="E10" s="100" t="s">
        <v>98</v>
      </c>
      <c r="F10" s="101"/>
      <c r="G10" s="102"/>
      <c r="I10" s="170"/>
      <c r="J10" s="168" t="s">
        <v>96</v>
      </c>
      <c r="K10" s="172" t="s">
        <v>97</v>
      </c>
      <c r="L10" s="173">
        <f>L3/(L5)^2</f>
        <v>0.79672917424111112</v>
      </c>
      <c r="M10" s="100" t="s">
        <v>98</v>
      </c>
      <c r="N10" s="101"/>
      <c r="O10" s="102"/>
      <c r="Q10" s="170"/>
      <c r="R10" s="168" t="s">
        <v>96</v>
      </c>
      <c r="S10" s="172" t="s">
        <v>97</v>
      </c>
      <c r="T10" s="173">
        <f>T3/(T5)^2</f>
        <v>0.18865917997109155</v>
      </c>
      <c r="U10" s="100" t="s">
        <v>98</v>
      </c>
      <c r="V10" s="101"/>
      <c r="W10" s="102"/>
    </row>
    <row r="11" spans="1:23" ht="97.5" customHeight="1" x14ac:dyDescent="0.25">
      <c r="A11" s="103"/>
      <c r="B11" s="36" t="s">
        <v>100</v>
      </c>
      <c r="C11" s="44" t="s">
        <v>97</v>
      </c>
      <c r="D11" s="45">
        <f>D5/(D8)*2</f>
        <v>3.7436041336529851</v>
      </c>
      <c r="E11" s="100" t="s">
        <v>101</v>
      </c>
      <c r="F11" s="101"/>
      <c r="G11" s="102"/>
      <c r="I11" s="170"/>
      <c r="J11" s="168" t="s">
        <v>100</v>
      </c>
      <c r="K11" s="174" t="s">
        <v>97</v>
      </c>
      <c r="L11" s="171">
        <f>L5/(L8)*2</f>
        <v>2.6624618498138708</v>
      </c>
      <c r="M11" s="100" t="s">
        <v>101</v>
      </c>
      <c r="N11" s="101"/>
      <c r="O11" s="102"/>
      <c r="Q11" s="170"/>
      <c r="R11" s="168" t="s">
        <v>100</v>
      </c>
      <c r="S11" s="174" t="s">
        <v>97</v>
      </c>
      <c r="T11" s="171">
        <f>T5/(T8)*2</f>
        <v>11.273637486664194</v>
      </c>
      <c r="U11" s="100" t="s">
        <v>101</v>
      </c>
      <c r="V11" s="101"/>
      <c r="W11" s="102"/>
    </row>
    <row r="12" spans="1:23" ht="25.5" customHeight="1" x14ac:dyDescent="0.25">
      <c r="A12" s="87" t="s">
        <v>103</v>
      </c>
      <c r="B12" s="43" t="s">
        <v>78</v>
      </c>
      <c r="C12" s="39" t="s">
        <v>104</v>
      </c>
      <c r="D12" s="39">
        <v>1591</v>
      </c>
      <c r="E12" s="88" t="s">
        <v>105</v>
      </c>
      <c r="F12" s="89"/>
      <c r="G12" s="90"/>
      <c r="I12" s="170" t="s">
        <v>103</v>
      </c>
      <c r="J12" s="175" t="s">
        <v>78</v>
      </c>
      <c r="K12" s="168" t="s">
        <v>104</v>
      </c>
      <c r="L12" s="176">
        <v>1387</v>
      </c>
      <c r="M12" s="180" t="s">
        <v>105</v>
      </c>
      <c r="N12" s="180"/>
      <c r="O12" s="180"/>
      <c r="Q12" s="170" t="s">
        <v>103</v>
      </c>
      <c r="R12" s="175" t="s">
        <v>78</v>
      </c>
      <c r="S12" s="168" t="s">
        <v>104</v>
      </c>
      <c r="T12" s="181">
        <v>1366</v>
      </c>
      <c r="U12" s="88" t="s">
        <v>105</v>
      </c>
      <c r="V12" s="89"/>
      <c r="W12" s="90"/>
    </row>
    <row r="13" spans="1:23" ht="21.75" customHeight="1" x14ac:dyDescent="0.25">
      <c r="A13" s="87"/>
      <c r="B13" s="43" t="s">
        <v>79</v>
      </c>
      <c r="C13" s="39" t="s">
        <v>104</v>
      </c>
      <c r="D13" s="39">
        <v>1870</v>
      </c>
      <c r="E13" s="91"/>
      <c r="F13" s="92"/>
      <c r="G13" s="93"/>
      <c r="I13" s="170"/>
      <c r="J13" s="175" t="s">
        <v>79</v>
      </c>
      <c r="K13" s="168" t="s">
        <v>104</v>
      </c>
      <c r="L13" s="176">
        <v>1910</v>
      </c>
      <c r="M13" s="180"/>
      <c r="N13" s="180"/>
      <c r="O13" s="180"/>
      <c r="Q13" s="170"/>
      <c r="R13" s="175" t="s">
        <v>79</v>
      </c>
      <c r="S13" s="168" t="s">
        <v>104</v>
      </c>
      <c r="T13" s="181">
        <v>2154</v>
      </c>
      <c r="U13" s="91"/>
      <c r="V13" s="92"/>
      <c r="W13" s="93"/>
    </row>
    <row r="14" spans="1:23" ht="27" customHeight="1" x14ac:dyDescent="0.25">
      <c r="A14" s="87"/>
      <c r="B14" s="43" t="s">
        <v>80</v>
      </c>
      <c r="C14" s="39" t="s">
        <v>104</v>
      </c>
      <c r="D14" s="39">
        <v>1293</v>
      </c>
      <c r="E14" s="94"/>
      <c r="F14" s="95"/>
      <c r="G14" s="96"/>
      <c r="I14" s="170"/>
      <c r="J14" s="175" t="s">
        <v>80</v>
      </c>
      <c r="K14" s="168" t="s">
        <v>104</v>
      </c>
      <c r="L14" s="176">
        <v>908</v>
      </c>
      <c r="M14" s="180"/>
      <c r="N14" s="180"/>
      <c r="O14" s="180"/>
      <c r="Q14" s="170"/>
      <c r="R14" s="175" t="s">
        <v>80</v>
      </c>
      <c r="S14" s="168" t="s">
        <v>104</v>
      </c>
      <c r="T14" s="181">
        <v>703</v>
      </c>
      <c r="U14" s="94"/>
      <c r="V14" s="95"/>
      <c r="W14" s="96"/>
    </row>
    <row r="15" spans="1:23" x14ac:dyDescent="0.25">
      <c r="B15" s="46"/>
      <c r="C15" s="42"/>
      <c r="I15" s="179"/>
      <c r="J15" s="179"/>
      <c r="K15" s="179"/>
      <c r="L15" s="179"/>
      <c r="M15" s="179"/>
      <c r="N15" s="179"/>
      <c r="O15" s="179"/>
    </row>
    <row r="16" spans="1:23" x14ac:dyDescent="0.25">
      <c r="I16" s="179"/>
      <c r="J16" s="179"/>
      <c r="K16" s="179"/>
      <c r="L16" s="179"/>
      <c r="M16" s="179"/>
      <c r="N16" s="179"/>
      <c r="O16" s="179"/>
    </row>
    <row r="17" spans="9:15" x14ac:dyDescent="0.25">
      <c r="I17" s="179"/>
      <c r="J17" s="179"/>
      <c r="K17" s="179"/>
      <c r="L17" s="179"/>
      <c r="M17" s="179"/>
      <c r="N17" s="179"/>
      <c r="O17" s="179"/>
    </row>
    <row r="18" spans="9:15" x14ac:dyDescent="0.25">
      <c r="I18" s="179"/>
      <c r="J18" s="179"/>
      <c r="K18" s="179"/>
      <c r="L18" s="179"/>
      <c r="M18" s="179"/>
      <c r="N18" s="179"/>
      <c r="O18" s="179"/>
    </row>
    <row r="19" spans="9:15" x14ac:dyDescent="0.25">
      <c r="I19" s="179"/>
      <c r="J19" s="179"/>
      <c r="K19" s="179"/>
      <c r="L19" s="179"/>
      <c r="M19" s="179"/>
      <c r="N19" s="179"/>
      <c r="O19" s="179"/>
    </row>
    <row r="20" spans="9:15" x14ac:dyDescent="0.25">
      <c r="I20" s="179"/>
      <c r="J20" s="179"/>
      <c r="K20" s="179"/>
      <c r="L20" s="179"/>
      <c r="M20" s="179"/>
      <c r="N20" s="179"/>
      <c r="O20" s="179"/>
    </row>
    <row r="21" spans="9:15" x14ac:dyDescent="0.25">
      <c r="I21" s="179"/>
      <c r="J21" s="179"/>
      <c r="K21" s="179"/>
      <c r="L21" s="179"/>
      <c r="M21" s="179"/>
      <c r="N21" s="179"/>
      <c r="O21" s="179"/>
    </row>
    <row r="22" spans="9:15" x14ac:dyDescent="0.25">
      <c r="I22" s="179"/>
      <c r="J22" s="179"/>
      <c r="K22" s="179"/>
      <c r="L22" s="179"/>
      <c r="M22" s="179"/>
      <c r="N22" s="179"/>
      <c r="O22" s="179"/>
    </row>
    <row r="23" spans="9:15" x14ac:dyDescent="0.25">
      <c r="I23" s="179"/>
      <c r="J23" s="179"/>
      <c r="K23" s="179"/>
      <c r="L23" s="179"/>
      <c r="M23" s="179"/>
      <c r="N23" s="179"/>
      <c r="O23" s="179"/>
    </row>
    <row r="24" spans="9:15" x14ac:dyDescent="0.25">
      <c r="I24" s="179"/>
      <c r="J24" s="179"/>
      <c r="K24" s="179"/>
      <c r="L24" s="179"/>
      <c r="M24" s="179"/>
      <c r="N24" s="179"/>
      <c r="O24" s="179"/>
    </row>
    <row r="25" spans="9:15" x14ac:dyDescent="0.25">
      <c r="I25" s="179"/>
      <c r="J25" s="179"/>
      <c r="K25" s="179"/>
      <c r="L25" s="179"/>
      <c r="M25" s="179"/>
      <c r="N25" s="179"/>
      <c r="O25" s="179"/>
    </row>
    <row r="26" spans="9:15" x14ac:dyDescent="0.25">
      <c r="I26" s="179"/>
      <c r="J26" s="179"/>
      <c r="K26" s="179"/>
      <c r="L26" s="179"/>
      <c r="M26" s="179"/>
      <c r="N26" s="179"/>
      <c r="O26" s="179"/>
    </row>
    <row r="27" spans="9:15" x14ac:dyDescent="0.25">
      <c r="I27" s="179"/>
      <c r="J27" s="179"/>
      <c r="K27" s="179"/>
      <c r="L27" s="179"/>
      <c r="M27" s="179"/>
      <c r="N27" s="179"/>
      <c r="O27" s="179"/>
    </row>
    <row r="28" spans="9:15" x14ac:dyDescent="0.25">
      <c r="I28" s="179"/>
      <c r="J28" s="179"/>
      <c r="K28" s="179"/>
      <c r="L28" s="179"/>
      <c r="M28" s="179"/>
      <c r="N28" s="179"/>
      <c r="O28" s="179"/>
    </row>
    <row r="29" spans="9:15" x14ac:dyDescent="0.25">
      <c r="I29" s="179"/>
      <c r="J29" s="179"/>
      <c r="K29" s="179"/>
      <c r="L29" s="179"/>
      <c r="M29" s="179"/>
      <c r="N29" s="179"/>
      <c r="O29" s="179"/>
    </row>
    <row r="30" spans="9:15" x14ac:dyDescent="0.25">
      <c r="I30" s="179"/>
      <c r="J30" s="179"/>
      <c r="K30" s="179"/>
      <c r="L30" s="179"/>
      <c r="M30" s="179"/>
      <c r="N30" s="179"/>
      <c r="O30" s="179"/>
    </row>
    <row r="31" spans="9:15" x14ac:dyDescent="0.25">
      <c r="I31" s="179"/>
      <c r="J31" s="179"/>
      <c r="K31" s="179"/>
      <c r="L31" s="179"/>
      <c r="M31" s="179"/>
      <c r="N31" s="179"/>
      <c r="O31" s="179"/>
    </row>
    <row r="32" spans="9:15" x14ac:dyDescent="0.25">
      <c r="I32" s="179"/>
      <c r="J32" s="179"/>
      <c r="K32" s="179"/>
      <c r="L32" s="179"/>
      <c r="M32" s="179"/>
      <c r="N32" s="179"/>
      <c r="O32" s="179"/>
    </row>
    <row r="33" spans="9:15" x14ac:dyDescent="0.25">
      <c r="I33" s="179"/>
      <c r="J33" s="179"/>
      <c r="K33" s="179"/>
      <c r="L33" s="179"/>
      <c r="M33" s="179"/>
      <c r="N33" s="179"/>
      <c r="O33" s="179"/>
    </row>
    <row r="34" spans="9:15" x14ac:dyDescent="0.25">
      <c r="I34" s="179"/>
      <c r="J34" s="179"/>
      <c r="K34" s="179"/>
      <c r="L34" s="179"/>
      <c r="M34" s="179"/>
      <c r="N34" s="179"/>
      <c r="O34" s="179"/>
    </row>
    <row r="35" spans="9:15" x14ac:dyDescent="0.25">
      <c r="I35" s="179"/>
      <c r="J35" s="179"/>
      <c r="K35" s="179"/>
      <c r="L35" s="179"/>
      <c r="M35" s="179"/>
      <c r="N35" s="179"/>
      <c r="O35" s="179"/>
    </row>
    <row r="36" spans="9:15" x14ac:dyDescent="0.25">
      <c r="I36" s="179"/>
      <c r="J36" s="179"/>
      <c r="K36" s="179"/>
      <c r="L36" s="179"/>
      <c r="M36" s="179"/>
      <c r="N36" s="179"/>
      <c r="O36" s="179"/>
    </row>
    <row r="37" spans="9:15" x14ac:dyDescent="0.25">
      <c r="I37" s="179"/>
      <c r="J37" s="179"/>
      <c r="K37" s="179"/>
      <c r="L37" s="179"/>
      <c r="M37" s="179"/>
      <c r="N37" s="179"/>
      <c r="O37" s="179"/>
    </row>
    <row r="38" spans="9:15" x14ac:dyDescent="0.25">
      <c r="I38" s="179"/>
      <c r="J38" s="179"/>
      <c r="K38" s="179"/>
      <c r="L38" s="179"/>
      <c r="M38" s="179"/>
      <c r="N38" s="179"/>
      <c r="O38" s="179"/>
    </row>
    <row r="39" spans="9:15" x14ac:dyDescent="0.25">
      <c r="I39" s="179"/>
      <c r="J39" s="179"/>
      <c r="K39" s="179"/>
      <c r="L39" s="179"/>
      <c r="M39" s="179"/>
      <c r="N39" s="179"/>
      <c r="O39" s="179"/>
    </row>
    <row r="40" spans="9:15" x14ac:dyDescent="0.25">
      <c r="I40" s="179"/>
      <c r="J40" s="179"/>
      <c r="K40" s="179"/>
      <c r="L40" s="179"/>
      <c r="M40" s="179"/>
      <c r="N40" s="179"/>
      <c r="O40" s="179"/>
    </row>
    <row r="41" spans="9:15" x14ac:dyDescent="0.25">
      <c r="I41" s="179"/>
      <c r="J41" s="179"/>
      <c r="K41" s="179"/>
      <c r="L41" s="179"/>
      <c r="M41" s="179"/>
      <c r="N41" s="179"/>
      <c r="O41" s="179"/>
    </row>
    <row r="42" spans="9:15" x14ac:dyDescent="0.25">
      <c r="I42" s="179"/>
      <c r="J42" s="179"/>
      <c r="K42" s="179"/>
      <c r="L42" s="179"/>
      <c r="M42" s="179"/>
      <c r="N42" s="179"/>
      <c r="O42" s="179"/>
    </row>
    <row r="43" spans="9:15" x14ac:dyDescent="0.25">
      <c r="I43" s="179"/>
      <c r="J43" s="179"/>
      <c r="K43" s="179"/>
      <c r="L43" s="179"/>
      <c r="M43" s="179"/>
      <c r="N43" s="179"/>
      <c r="O43" s="179"/>
    </row>
    <row r="44" spans="9:15" x14ac:dyDescent="0.25">
      <c r="I44" s="179"/>
      <c r="J44" s="179"/>
      <c r="K44" s="179"/>
      <c r="L44" s="179"/>
      <c r="M44" s="179"/>
      <c r="N44" s="179"/>
      <c r="O44" s="179"/>
    </row>
    <row r="45" spans="9:15" x14ac:dyDescent="0.25">
      <c r="I45" s="179"/>
      <c r="J45" s="179"/>
      <c r="K45" s="179"/>
      <c r="L45" s="179"/>
      <c r="M45" s="179"/>
      <c r="N45" s="179"/>
      <c r="O45" s="179"/>
    </row>
    <row r="46" spans="9:15" x14ac:dyDescent="0.25">
      <c r="I46" s="179"/>
      <c r="J46" s="179"/>
      <c r="K46" s="179"/>
      <c r="L46" s="179"/>
      <c r="M46" s="179"/>
      <c r="N46" s="179"/>
      <c r="O46" s="179"/>
    </row>
    <row r="47" spans="9:15" x14ac:dyDescent="0.25">
      <c r="I47" s="179"/>
      <c r="J47" s="179"/>
      <c r="K47" s="179"/>
      <c r="L47" s="179"/>
      <c r="M47" s="179"/>
      <c r="N47" s="179"/>
      <c r="O47" s="179"/>
    </row>
    <row r="48" spans="9:15" x14ac:dyDescent="0.25">
      <c r="I48" s="179"/>
      <c r="J48" s="179"/>
      <c r="K48" s="179"/>
      <c r="L48" s="179"/>
      <c r="M48" s="179"/>
      <c r="N48" s="179"/>
      <c r="O48" s="179"/>
    </row>
    <row r="49" spans="9:15" x14ac:dyDescent="0.25">
      <c r="I49" s="179"/>
      <c r="J49" s="179"/>
      <c r="K49" s="179"/>
      <c r="L49" s="179"/>
      <c r="M49" s="179"/>
      <c r="N49" s="179"/>
      <c r="O49" s="179"/>
    </row>
    <row r="50" spans="9:15" x14ac:dyDescent="0.25">
      <c r="I50" s="179"/>
      <c r="J50" s="179"/>
      <c r="K50" s="179"/>
      <c r="L50" s="179"/>
      <c r="M50" s="179"/>
      <c r="N50" s="179"/>
      <c r="O50" s="179"/>
    </row>
    <row r="51" spans="9:15" x14ac:dyDescent="0.25">
      <c r="I51" s="179"/>
      <c r="J51" s="179"/>
      <c r="K51" s="179"/>
      <c r="L51" s="179"/>
      <c r="M51" s="179"/>
      <c r="N51" s="179"/>
      <c r="O51" s="179"/>
    </row>
    <row r="52" spans="9:15" x14ac:dyDescent="0.25">
      <c r="I52" s="179"/>
      <c r="J52" s="179"/>
      <c r="K52" s="179"/>
      <c r="L52" s="179"/>
      <c r="M52" s="179"/>
      <c r="N52" s="179"/>
      <c r="O52" s="179"/>
    </row>
    <row r="53" spans="9:15" x14ac:dyDescent="0.25">
      <c r="I53" s="179"/>
      <c r="J53" s="179"/>
      <c r="K53" s="179"/>
      <c r="L53" s="179"/>
      <c r="M53" s="179"/>
      <c r="N53" s="179"/>
      <c r="O53" s="179"/>
    </row>
    <row r="54" spans="9:15" x14ac:dyDescent="0.25">
      <c r="I54" s="179"/>
      <c r="J54" s="179"/>
      <c r="K54" s="179"/>
      <c r="L54" s="179"/>
      <c r="M54" s="179"/>
      <c r="N54" s="179"/>
      <c r="O54" s="179"/>
    </row>
    <row r="55" spans="9:15" x14ac:dyDescent="0.25">
      <c r="I55" s="179"/>
      <c r="J55" s="179"/>
      <c r="K55" s="179"/>
      <c r="L55" s="179"/>
      <c r="M55" s="179"/>
      <c r="N55" s="179"/>
      <c r="O55" s="179"/>
    </row>
    <row r="56" spans="9:15" x14ac:dyDescent="0.25">
      <c r="I56" s="179"/>
      <c r="J56" s="179"/>
      <c r="K56" s="179"/>
      <c r="L56" s="179"/>
      <c r="M56" s="179"/>
      <c r="N56" s="179"/>
      <c r="O56" s="179"/>
    </row>
    <row r="57" spans="9:15" x14ac:dyDescent="0.25">
      <c r="I57" s="179"/>
      <c r="J57" s="179"/>
      <c r="K57" s="179"/>
      <c r="L57" s="179"/>
      <c r="M57" s="179"/>
      <c r="N57" s="179"/>
      <c r="O57" s="179"/>
    </row>
    <row r="58" spans="9:15" x14ac:dyDescent="0.25">
      <c r="I58" s="179"/>
      <c r="J58" s="179"/>
      <c r="K58" s="179"/>
      <c r="L58" s="179"/>
      <c r="M58" s="179"/>
      <c r="N58" s="179"/>
      <c r="O58" s="179"/>
    </row>
    <row r="59" spans="9:15" x14ac:dyDescent="0.25">
      <c r="I59" s="179"/>
      <c r="J59" s="179"/>
      <c r="K59" s="179"/>
      <c r="L59" s="179"/>
      <c r="M59" s="179"/>
      <c r="N59" s="179"/>
      <c r="O59" s="179"/>
    </row>
    <row r="60" spans="9:15" x14ac:dyDescent="0.25">
      <c r="I60" s="179"/>
      <c r="J60" s="179"/>
      <c r="K60" s="179"/>
      <c r="L60" s="179"/>
      <c r="M60" s="179"/>
      <c r="N60" s="179"/>
      <c r="O60" s="179"/>
    </row>
    <row r="61" spans="9:15" x14ac:dyDescent="0.25">
      <c r="I61" s="179"/>
      <c r="J61" s="179"/>
      <c r="K61" s="179"/>
      <c r="L61" s="179"/>
      <c r="M61" s="179"/>
      <c r="N61" s="179"/>
      <c r="O61" s="179"/>
    </row>
    <row r="62" spans="9:15" x14ac:dyDescent="0.25">
      <c r="I62" s="179"/>
      <c r="J62" s="179"/>
      <c r="K62" s="179"/>
      <c r="L62" s="179"/>
      <c r="M62" s="179"/>
      <c r="N62" s="179"/>
      <c r="O62" s="179"/>
    </row>
    <row r="63" spans="9:15" x14ac:dyDescent="0.25">
      <c r="I63" s="179"/>
      <c r="J63" s="179"/>
      <c r="K63" s="179"/>
      <c r="L63" s="179"/>
      <c r="M63" s="179"/>
      <c r="N63" s="179"/>
      <c r="O63" s="179"/>
    </row>
    <row r="64" spans="9:15" x14ac:dyDescent="0.25">
      <c r="I64" s="179"/>
      <c r="J64" s="179"/>
      <c r="K64" s="179"/>
      <c r="L64" s="179"/>
      <c r="M64" s="179"/>
      <c r="N64" s="179"/>
      <c r="O64" s="179"/>
    </row>
    <row r="65" spans="9:15" x14ac:dyDescent="0.25">
      <c r="I65" s="179"/>
      <c r="J65" s="179"/>
      <c r="K65" s="179"/>
      <c r="L65" s="179"/>
      <c r="M65" s="179"/>
      <c r="N65" s="179"/>
      <c r="O65" s="179"/>
    </row>
    <row r="66" spans="9:15" x14ac:dyDescent="0.25">
      <c r="I66" s="179"/>
      <c r="J66" s="179"/>
      <c r="K66" s="179"/>
      <c r="L66" s="179"/>
      <c r="M66" s="179"/>
      <c r="N66" s="179"/>
      <c r="O66" s="179"/>
    </row>
    <row r="67" spans="9:15" x14ac:dyDescent="0.25">
      <c r="I67" s="179"/>
      <c r="J67" s="179"/>
      <c r="K67" s="179"/>
      <c r="L67" s="179"/>
      <c r="M67" s="179"/>
      <c r="N67" s="179"/>
      <c r="O67" s="179"/>
    </row>
    <row r="68" spans="9:15" x14ac:dyDescent="0.25">
      <c r="I68" s="179"/>
      <c r="J68" s="179"/>
      <c r="K68" s="179"/>
      <c r="L68" s="179"/>
      <c r="M68" s="179"/>
      <c r="N68" s="179"/>
      <c r="O68" s="179"/>
    </row>
    <row r="69" spans="9:15" x14ac:dyDescent="0.25">
      <c r="I69" s="179"/>
      <c r="J69" s="179"/>
      <c r="K69" s="179"/>
      <c r="L69" s="179"/>
      <c r="M69" s="179"/>
      <c r="N69" s="179"/>
      <c r="O69" s="179"/>
    </row>
    <row r="70" spans="9:15" x14ac:dyDescent="0.25">
      <c r="I70" s="179"/>
      <c r="J70" s="179"/>
      <c r="K70" s="179"/>
      <c r="L70" s="179"/>
      <c r="M70" s="179"/>
      <c r="N70" s="179"/>
      <c r="O70" s="179"/>
    </row>
    <row r="71" spans="9:15" x14ac:dyDescent="0.25">
      <c r="I71" s="179"/>
      <c r="J71" s="179"/>
      <c r="K71" s="179"/>
      <c r="L71" s="179"/>
      <c r="M71" s="179"/>
      <c r="N71" s="179"/>
      <c r="O71" s="179"/>
    </row>
    <row r="72" spans="9:15" x14ac:dyDescent="0.25">
      <c r="I72" s="179"/>
      <c r="J72" s="179"/>
      <c r="K72" s="179"/>
      <c r="L72" s="179"/>
      <c r="M72" s="179"/>
      <c r="N72" s="179"/>
      <c r="O72" s="179"/>
    </row>
    <row r="73" spans="9:15" x14ac:dyDescent="0.25">
      <c r="I73" s="179"/>
      <c r="J73" s="179"/>
      <c r="K73" s="179"/>
      <c r="L73" s="179"/>
      <c r="M73" s="179"/>
      <c r="N73" s="179"/>
      <c r="O73" s="179"/>
    </row>
    <row r="74" spans="9:15" x14ac:dyDescent="0.25">
      <c r="I74" s="179"/>
      <c r="J74" s="179"/>
      <c r="K74" s="179"/>
      <c r="L74" s="179"/>
      <c r="M74" s="179"/>
      <c r="N74" s="179"/>
      <c r="O74" s="179"/>
    </row>
    <row r="75" spans="9:15" x14ac:dyDescent="0.25">
      <c r="I75" s="179"/>
      <c r="J75" s="179"/>
      <c r="K75" s="179"/>
      <c r="L75" s="179"/>
      <c r="M75" s="179"/>
      <c r="N75" s="179"/>
      <c r="O75" s="179"/>
    </row>
    <row r="76" spans="9:15" x14ac:dyDescent="0.25">
      <c r="I76" s="179"/>
      <c r="J76" s="179"/>
      <c r="K76" s="179"/>
      <c r="L76" s="179"/>
      <c r="M76" s="179"/>
      <c r="N76" s="179"/>
      <c r="O76" s="179"/>
    </row>
    <row r="77" spans="9:15" x14ac:dyDescent="0.25">
      <c r="I77" s="179"/>
      <c r="J77" s="179"/>
      <c r="K77" s="179"/>
      <c r="L77" s="179"/>
      <c r="M77" s="179"/>
      <c r="N77" s="179"/>
      <c r="O77" s="179"/>
    </row>
    <row r="78" spans="9:15" x14ac:dyDescent="0.25">
      <c r="I78" s="179"/>
      <c r="J78" s="179"/>
      <c r="K78" s="179"/>
      <c r="L78" s="179"/>
      <c r="M78" s="179"/>
      <c r="N78" s="179"/>
      <c r="O78" s="179"/>
    </row>
    <row r="79" spans="9:15" x14ac:dyDescent="0.25">
      <c r="I79" s="179"/>
      <c r="J79" s="179"/>
      <c r="K79" s="179"/>
      <c r="L79" s="179"/>
      <c r="M79" s="179"/>
      <c r="N79" s="179"/>
      <c r="O79" s="179"/>
    </row>
    <row r="80" spans="9:15" x14ac:dyDescent="0.25">
      <c r="I80" s="179"/>
      <c r="J80" s="179"/>
      <c r="K80" s="179"/>
      <c r="L80" s="179"/>
      <c r="M80" s="179"/>
      <c r="N80" s="179"/>
      <c r="O80" s="179"/>
    </row>
    <row r="81" spans="9:15" x14ac:dyDescent="0.25">
      <c r="I81" s="179"/>
      <c r="J81" s="179"/>
      <c r="K81" s="179"/>
      <c r="L81" s="179"/>
      <c r="M81" s="179"/>
      <c r="N81" s="179"/>
      <c r="O81" s="179"/>
    </row>
    <row r="82" spans="9:15" x14ac:dyDescent="0.25">
      <c r="I82" s="179"/>
      <c r="J82" s="179"/>
      <c r="K82" s="179"/>
      <c r="L82" s="179"/>
      <c r="M82" s="179"/>
      <c r="N82" s="179"/>
      <c r="O82" s="179"/>
    </row>
    <row r="83" spans="9:15" x14ac:dyDescent="0.25">
      <c r="I83" s="179"/>
      <c r="J83" s="179"/>
      <c r="K83" s="179"/>
      <c r="L83" s="179"/>
      <c r="M83" s="179"/>
      <c r="N83" s="179"/>
      <c r="O83" s="179"/>
    </row>
    <row r="84" spans="9:15" x14ac:dyDescent="0.25">
      <c r="I84" s="179"/>
      <c r="J84" s="179"/>
      <c r="K84" s="179"/>
      <c r="L84" s="179"/>
      <c r="M84" s="179"/>
      <c r="N84" s="179"/>
      <c r="O84" s="179"/>
    </row>
    <row r="85" spans="9:15" x14ac:dyDescent="0.25">
      <c r="I85" s="179"/>
      <c r="J85" s="179"/>
      <c r="K85" s="179"/>
      <c r="L85" s="179"/>
      <c r="M85" s="179"/>
      <c r="N85" s="179"/>
      <c r="O85" s="179"/>
    </row>
    <row r="86" spans="9:15" x14ac:dyDescent="0.25">
      <c r="I86" s="179"/>
      <c r="J86" s="179"/>
      <c r="K86" s="179"/>
      <c r="L86" s="179"/>
      <c r="M86" s="179"/>
      <c r="N86" s="179"/>
      <c r="O86" s="179"/>
    </row>
    <row r="87" spans="9:15" x14ac:dyDescent="0.25">
      <c r="I87" s="179"/>
      <c r="J87" s="179"/>
      <c r="K87" s="179"/>
      <c r="L87" s="179"/>
      <c r="M87" s="179"/>
      <c r="N87" s="179"/>
      <c r="O87" s="179"/>
    </row>
    <row r="88" spans="9:15" x14ac:dyDescent="0.25">
      <c r="I88" s="179"/>
      <c r="J88" s="179"/>
      <c r="K88" s="179"/>
      <c r="L88" s="179"/>
      <c r="M88" s="179"/>
      <c r="N88" s="179"/>
      <c r="O88" s="179"/>
    </row>
    <row r="89" spans="9:15" x14ac:dyDescent="0.25">
      <c r="I89" s="179"/>
      <c r="J89" s="179"/>
      <c r="K89" s="179"/>
      <c r="L89" s="179"/>
      <c r="M89" s="179"/>
      <c r="N89" s="179"/>
      <c r="O89" s="179"/>
    </row>
    <row r="90" spans="9:15" x14ac:dyDescent="0.25">
      <c r="I90" s="179"/>
      <c r="J90" s="179"/>
      <c r="K90" s="179"/>
      <c r="L90" s="179"/>
      <c r="M90" s="179"/>
      <c r="N90" s="179"/>
      <c r="O90" s="179"/>
    </row>
    <row r="91" spans="9:15" x14ac:dyDescent="0.25">
      <c r="I91" s="179"/>
      <c r="J91" s="179"/>
      <c r="K91" s="179"/>
      <c r="L91" s="179"/>
      <c r="M91" s="179"/>
      <c r="N91" s="179"/>
      <c r="O91" s="179"/>
    </row>
    <row r="92" spans="9:15" x14ac:dyDescent="0.25">
      <c r="I92" s="179"/>
      <c r="J92" s="179"/>
      <c r="K92" s="179"/>
      <c r="L92" s="179"/>
      <c r="M92" s="179"/>
      <c r="N92" s="179"/>
      <c r="O92" s="179"/>
    </row>
    <row r="93" spans="9:15" x14ac:dyDescent="0.25">
      <c r="I93" s="179"/>
      <c r="J93" s="179"/>
      <c r="K93" s="179"/>
      <c r="L93" s="179"/>
      <c r="M93" s="179"/>
      <c r="N93" s="179"/>
      <c r="O93" s="179"/>
    </row>
    <row r="94" spans="9:15" x14ac:dyDescent="0.25">
      <c r="I94" s="179"/>
      <c r="J94" s="179"/>
      <c r="K94" s="179"/>
      <c r="L94" s="179"/>
      <c r="M94" s="179"/>
      <c r="N94" s="179"/>
      <c r="O94" s="179"/>
    </row>
    <row r="95" spans="9:15" x14ac:dyDescent="0.25">
      <c r="I95" s="179"/>
      <c r="J95" s="179"/>
      <c r="K95" s="179"/>
      <c r="L95" s="179"/>
      <c r="M95" s="179"/>
      <c r="N95" s="179"/>
      <c r="O95" s="179"/>
    </row>
    <row r="96" spans="9:15" x14ac:dyDescent="0.25">
      <c r="I96" s="179"/>
      <c r="J96" s="179"/>
      <c r="K96" s="179"/>
      <c r="L96" s="179"/>
      <c r="M96" s="179"/>
      <c r="N96" s="179"/>
      <c r="O96" s="179"/>
    </row>
    <row r="97" spans="9:15" x14ac:dyDescent="0.25">
      <c r="I97" s="179"/>
      <c r="J97" s="179"/>
      <c r="K97" s="179"/>
      <c r="L97" s="179"/>
      <c r="M97" s="179"/>
      <c r="N97" s="179"/>
      <c r="O97" s="179"/>
    </row>
    <row r="98" spans="9:15" x14ac:dyDescent="0.25">
      <c r="I98" s="179"/>
      <c r="J98" s="179"/>
      <c r="K98" s="179"/>
      <c r="L98" s="179"/>
      <c r="M98" s="179"/>
      <c r="N98" s="179"/>
      <c r="O98" s="179"/>
    </row>
    <row r="99" spans="9:15" x14ac:dyDescent="0.25">
      <c r="I99" s="179"/>
      <c r="J99" s="179"/>
      <c r="K99" s="179"/>
      <c r="L99" s="179"/>
      <c r="M99" s="179"/>
      <c r="N99" s="179"/>
      <c r="O99" s="179"/>
    </row>
    <row r="100" spans="9:15" x14ac:dyDescent="0.25">
      <c r="I100" s="179"/>
      <c r="J100" s="179"/>
      <c r="K100" s="179"/>
      <c r="L100" s="179"/>
      <c r="M100" s="179"/>
      <c r="N100" s="179"/>
      <c r="O100" s="179"/>
    </row>
    <row r="101" spans="9:15" x14ac:dyDescent="0.25">
      <c r="I101" s="179"/>
      <c r="J101" s="179"/>
      <c r="K101" s="179"/>
      <c r="L101" s="179"/>
      <c r="M101" s="179"/>
      <c r="N101" s="179"/>
      <c r="O101" s="179"/>
    </row>
    <row r="102" spans="9:15" x14ac:dyDescent="0.25">
      <c r="I102" s="179"/>
      <c r="J102" s="179"/>
      <c r="K102" s="179"/>
      <c r="L102" s="179"/>
      <c r="M102" s="179"/>
      <c r="N102" s="179"/>
      <c r="O102" s="179"/>
    </row>
    <row r="103" spans="9:15" x14ac:dyDescent="0.25">
      <c r="I103" s="179"/>
      <c r="J103" s="179"/>
      <c r="K103" s="179"/>
      <c r="L103" s="179"/>
      <c r="M103" s="179"/>
      <c r="N103" s="179"/>
      <c r="O103" s="179"/>
    </row>
    <row r="104" spans="9:15" x14ac:dyDescent="0.25">
      <c r="I104" s="179"/>
      <c r="J104" s="179"/>
      <c r="K104" s="179"/>
      <c r="L104" s="179"/>
      <c r="M104" s="179"/>
      <c r="N104" s="179"/>
      <c r="O104" s="179"/>
    </row>
    <row r="105" spans="9:15" x14ac:dyDescent="0.25">
      <c r="I105" s="179"/>
      <c r="J105" s="179"/>
      <c r="K105" s="179"/>
      <c r="L105" s="179"/>
      <c r="M105" s="179"/>
      <c r="N105" s="179"/>
      <c r="O105" s="179"/>
    </row>
    <row r="106" spans="9:15" x14ac:dyDescent="0.25">
      <c r="I106" s="179"/>
      <c r="J106" s="179"/>
      <c r="K106" s="179"/>
      <c r="L106" s="179"/>
      <c r="M106" s="179"/>
      <c r="N106" s="179"/>
      <c r="O106" s="179"/>
    </row>
    <row r="107" spans="9:15" x14ac:dyDescent="0.25">
      <c r="I107" s="179"/>
      <c r="J107" s="179"/>
      <c r="K107" s="179"/>
      <c r="L107" s="179"/>
      <c r="M107" s="179"/>
      <c r="N107" s="179"/>
      <c r="O107" s="179"/>
    </row>
    <row r="108" spans="9:15" x14ac:dyDescent="0.25">
      <c r="I108" s="179"/>
      <c r="J108" s="179"/>
      <c r="K108" s="179"/>
      <c r="L108" s="179"/>
      <c r="M108" s="179"/>
      <c r="N108" s="179"/>
      <c r="O108" s="179"/>
    </row>
    <row r="109" spans="9:15" x14ac:dyDescent="0.25">
      <c r="I109" s="179"/>
      <c r="J109" s="179"/>
      <c r="K109" s="179"/>
      <c r="L109" s="179"/>
      <c r="M109" s="179"/>
      <c r="N109" s="179"/>
      <c r="O109" s="179"/>
    </row>
    <row r="110" spans="9:15" x14ac:dyDescent="0.25">
      <c r="I110" s="179"/>
      <c r="J110" s="179"/>
      <c r="K110" s="179"/>
      <c r="L110" s="179"/>
      <c r="M110" s="179"/>
      <c r="N110" s="179"/>
      <c r="O110" s="179"/>
    </row>
    <row r="111" spans="9:15" x14ac:dyDescent="0.25">
      <c r="I111" s="179"/>
      <c r="J111" s="179"/>
      <c r="K111" s="179"/>
      <c r="L111" s="179"/>
      <c r="M111" s="179"/>
      <c r="N111" s="179"/>
      <c r="O111" s="179"/>
    </row>
    <row r="112" spans="9:15" x14ac:dyDescent="0.25">
      <c r="I112" s="179"/>
      <c r="J112" s="179"/>
      <c r="K112" s="179"/>
      <c r="L112" s="179"/>
      <c r="M112" s="179"/>
      <c r="N112" s="179"/>
      <c r="O112" s="179"/>
    </row>
    <row r="113" spans="9:15" x14ac:dyDescent="0.25">
      <c r="I113" s="179"/>
      <c r="J113" s="179"/>
      <c r="K113" s="179"/>
      <c r="L113" s="179"/>
      <c r="M113" s="179"/>
      <c r="N113" s="179"/>
      <c r="O113" s="179"/>
    </row>
    <row r="114" spans="9:15" x14ac:dyDescent="0.25">
      <c r="I114" s="179"/>
      <c r="J114" s="179"/>
      <c r="K114" s="179"/>
      <c r="L114" s="179"/>
      <c r="M114" s="179"/>
      <c r="N114" s="179"/>
      <c r="O114" s="179"/>
    </row>
    <row r="115" spans="9:15" x14ac:dyDescent="0.25">
      <c r="I115" s="179"/>
      <c r="J115" s="179"/>
      <c r="K115" s="179"/>
      <c r="L115" s="179"/>
      <c r="M115" s="179"/>
      <c r="N115" s="179"/>
      <c r="O115" s="179"/>
    </row>
    <row r="116" spans="9:15" x14ac:dyDescent="0.25">
      <c r="I116" s="179"/>
      <c r="J116" s="179"/>
      <c r="K116" s="179"/>
      <c r="L116" s="179"/>
      <c r="M116" s="179"/>
      <c r="N116" s="179"/>
      <c r="O116" s="179"/>
    </row>
    <row r="117" spans="9:15" x14ac:dyDescent="0.25">
      <c r="I117" s="179"/>
      <c r="J117" s="179"/>
      <c r="K117" s="179"/>
      <c r="L117" s="179"/>
      <c r="M117" s="179"/>
      <c r="N117" s="179"/>
      <c r="O117" s="179"/>
    </row>
    <row r="118" spans="9:15" x14ac:dyDescent="0.25">
      <c r="I118" s="179"/>
      <c r="J118" s="179"/>
      <c r="K118" s="179"/>
      <c r="L118" s="179"/>
      <c r="M118" s="179"/>
      <c r="N118" s="179"/>
      <c r="O118" s="179"/>
    </row>
    <row r="119" spans="9:15" x14ac:dyDescent="0.25">
      <c r="I119" s="179"/>
      <c r="J119" s="179"/>
      <c r="K119" s="179"/>
      <c r="L119" s="179"/>
      <c r="M119" s="179"/>
      <c r="N119" s="179"/>
      <c r="O119" s="179"/>
    </row>
    <row r="120" spans="9:15" x14ac:dyDescent="0.25">
      <c r="I120" s="179"/>
      <c r="J120" s="179"/>
      <c r="K120" s="179"/>
      <c r="L120" s="179"/>
      <c r="M120" s="179"/>
      <c r="N120" s="179"/>
      <c r="O120" s="179"/>
    </row>
    <row r="121" spans="9:15" x14ac:dyDescent="0.25">
      <c r="I121" s="179"/>
      <c r="J121" s="179"/>
      <c r="K121" s="179"/>
      <c r="L121" s="179"/>
      <c r="M121" s="179"/>
      <c r="N121" s="179"/>
      <c r="O121" s="179"/>
    </row>
    <row r="122" spans="9:15" x14ac:dyDescent="0.25">
      <c r="I122" s="179"/>
      <c r="J122" s="179"/>
      <c r="K122" s="179"/>
      <c r="L122" s="179"/>
      <c r="M122" s="179"/>
      <c r="N122" s="179"/>
      <c r="O122" s="179"/>
    </row>
    <row r="123" spans="9:15" x14ac:dyDescent="0.25">
      <c r="I123" s="179"/>
      <c r="J123" s="179"/>
      <c r="K123" s="179"/>
      <c r="L123" s="179"/>
      <c r="M123" s="179"/>
      <c r="N123" s="179"/>
      <c r="O123" s="179"/>
    </row>
    <row r="124" spans="9:15" x14ac:dyDescent="0.25">
      <c r="I124" s="179"/>
      <c r="J124" s="179"/>
      <c r="K124" s="179"/>
      <c r="L124" s="179"/>
      <c r="M124" s="179"/>
      <c r="N124" s="179"/>
      <c r="O124" s="179"/>
    </row>
    <row r="125" spans="9:15" x14ac:dyDescent="0.25">
      <c r="I125" s="179"/>
      <c r="J125" s="179"/>
      <c r="K125" s="179"/>
      <c r="L125" s="179"/>
      <c r="M125" s="179"/>
      <c r="N125" s="179"/>
      <c r="O125" s="179"/>
    </row>
    <row r="126" spans="9:15" x14ac:dyDescent="0.25">
      <c r="I126" s="179"/>
      <c r="J126" s="179"/>
      <c r="K126" s="179"/>
      <c r="L126" s="179"/>
      <c r="M126" s="179"/>
      <c r="N126" s="179"/>
      <c r="O126" s="179"/>
    </row>
    <row r="127" spans="9:15" x14ac:dyDescent="0.25">
      <c r="I127" s="179"/>
      <c r="J127" s="179"/>
      <c r="K127" s="179"/>
      <c r="L127" s="179"/>
      <c r="M127" s="179"/>
      <c r="N127" s="179"/>
      <c r="O127" s="179"/>
    </row>
    <row r="128" spans="9:15" x14ac:dyDescent="0.25">
      <c r="I128" s="179"/>
      <c r="J128" s="179"/>
      <c r="K128" s="179"/>
      <c r="L128" s="179"/>
      <c r="M128" s="179"/>
      <c r="N128" s="179"/>
      <c r="O128" s="179"/>
    </row>
    <row r="129" spans="9:15" x14ac:dyDescent="0.25">
      <c r="I129" s="179"/>
      <c r="J129" s="179"/>
      <c r="K129" s="179"/>
      <c r="L129" s="179"/>
      <c r="M129" s="179"/>
      <c r="N129" s="179"/>
      <c r="O129" s="179"/>
    </row>
    <row r="130" spans="9:15" x14ac:dyDescent="0.25">
      <c r="I130" s="179"/>
      <c r="J130" s="179"/>
      <c r="K130" s="179"/>
      <c r="L130" s="179"/>
      <c r="M130" s="179"/>
      <c r="N130" s="179"/>
      <c r="O130" s="179"/>
    </row>
    <row r="131" spans="9:15" x14ac:dyDescent="0.25">
      <c r="I131" s="179"/>
      <c r="J131" s="179"/>
      <c r="K131" s="179"/>
      <c r="L131" s="179"/>
      <c r="M131" s="179"/>
      <c r="N131" s="179"/>
      <c r="O131" s="179"/>
    </row>
    <row r="132" spans="9:15" x14ac:dyDescent="0.25">
      <c r="I132" s="179"/>
      <c r="J132" s="179"/>
      <c r="K132" s="179"/>
      <c r="L132" s="179"/>
      <c r="M132" s="179"/>
      <c r="N132" s="179"/>
      <c r="O132" s="179"/>
    </row>
    <row r="133" spans="9:15" x14ac:dyDescent="0.25">
      <c r="I133" s="179"/>
      <c r="J133" s="179"/>
      <c r="K133" s="179"/>
      <c r="L133" s="179"/>
      <c r="M133" s="179"/>
      <c r="N133" s="179"/>
      <c r="O133" s="179"/>
    </row>
    <row r="134" spans="9:15" x14ac:dyDescent="0.25">
      <c r="I134" s="179"/>
      <c r="J134" s="179"/>
      <c r="K134" s="179"/>
      <c r="L134" s="179"/>
      <c r="M134" s="179"/>
      <c r="N134" s="179"/>
      <c r="O134" s="179"/>
    </row>
    <row r="135" spans="9:15" x14ac:dyDescent="0.25">
      <c r="I135" s="179"/>
      <c r="J135" s="179"/>
      <c r="K135" s="179"/>
      <c r="L135" s="179"/>
      <c r="M135" s="179"/>
      <c r="N135" s="179"/>
      <c r="O135" s="179"/>
    </row>
    <row r="136" spans="9:15" x14ac:dyDescent="0.25">
      <c r="I136" s="179"/>
      <c r="J136" s="179"/>
      <c r="K136" s="179"/>
      <c r="L136" s="179"/>
      <c r="M136" s="179"/>
      <c r="N136" s="179"/>
      <c r="O136" s="179"/>
    </row>
    <row r="137" spans="9:15" x14ac:dyDescent="0.25">
      <c r="I137" s="179"/>
      <c r="J137" s="179"/>
      <c r="K137" s="179"/>
      <c r="L137" s="179"/>
      <c r="M137" s="179"/>
      <c r="N137" s="179"/>
      <c r="O137" s="179"/>
    </row>
    <row r="138" spans="9:15" x14ac:dyDescent="0.25">
      <c r="I138" s="179"/>
      <c r="J138" s="179"/>
      <c r="K138" s="179"/>
      <c r="L138" s="179"/>
      <c r="M138" s="179"/>
      <c r="N138" s="179"/>
      <c r="O138" s="179"/>
    </row>
    <row r="139" spans="9:15" x14ac:dyDescent="0.25">
      <c r="I139" s="179"/>
      <c r="J139" s="179"/>
      <c r="K139" s="179"/>
      <c r="L139" s="179"/>
      <c r="M139" s="179"/>
      <c r="N139" s="179"/>
      <c r="O139" s="179"/>
    </row>
    <row r="140" spans="9:15" x14ac:dyDescent="0.25">
      <c r="I140" s="179"/>
      <c r="J140" s="179"/>
      <c r="K140" s="179"/>
      <c r="L140" s="179"/>
      <c r="M140" s="179"/>
      <c r="N140" s="179"/>
      <c r="O140" s="179"/>
    </row>
    <row r="141" spans="9:15" x14ac:dyDescent="0.25">
      <c r="I141" s="179"/>
      <c r="J141" s="179"/>
      <c r="K141" s="179"/>
      <c r="L141" s="179"/>
      <c r="M141" s="179"/>
      <c r="N141" s="179"/>
      <c r="O141" s="179"/>
    </row>
    <row r="142" spans="9:15" x14ac:dyDescent="0.25">
      <c r="I142" s="179"/>
      <c r="J142" s="179"/>
      <c r="K142" s="179"/>
      <c r="L142" s="179"/>
      <c r="M142" s="179"/>
      <c r="N142" s="179"/>
      <c r="O142" s="179"/>
    </row>
    <row r="143" spans="9:15" x14ac:dyDescent="0.25">
      <c r="I143" s="179"/>
      <c r="J143" s="179"/>
      <c r="K143" s="179"/>
      <c r="L143" s="179"/>
      <c r="M143" s="179"/>
      <c r="N143" s="179"/>
      <c r="O143" s="179"/>
    </row>
    <row r="144" spans="9:15" x14ac:dyDescent="0.25">
      <c r="I144" s="179"/>
      <c r="J144" s="179"/>
      <c r="K144" s="179"/>
      <c r="L144" s="179"/>
      <c r="M144" s="179"/>
      <c r="N144" s="179"/>
      <c r="O144" s="179"/>
    </row>
    <row r="145" spans="9:15" x14ac:dyDescent="0.25">
      <c r="I145" s="179"/>
      <c r="J145" s="179"/>
      <c r="K145" s="179"/>
      <c r="L145" s="179"/>
      <c r="M145" s="179"/>
      <c r="N145" s="179"/>
      <c r="O145" s="179"/>
    </row>
    <row r="146" spans="9:15" x14ac:dyDescent="0.25">
      <c r="I146" s="179"/>
      <c r="J146" s="179"/>
      <c r="K146" s="179"/>
      <c r="L146" s="179"/>
      <c r="M146" s="179"/>
      <c r="N146" s="179"/>
      <c r="O146" s="179"/>
    </row>
    <row r="147" spans="9:15" x14ac:dyDescent="0.25">
      <c r="I147" s="179"/>
      <c r="J147" s="179"/>
      <c r="K147" s="179"/>
      <c r="L147" s="179"/>
      <c r="M147" s="179"/>
      <c r="N147" s="179"/>
      <c r="O147" s="179"/>
    </row>
    <row r="148" spans="9:15" x14ac:dyDescent="0.25">
      <c r="I148" s="179"/>
      <c r="J148" s="179"/>
      <c r="K148" s="179"/>
      <c r="L148" s="179"/>
      <c r="M148" s="179"/>
      <c r="N148" s="179"/>
      <c r="O148" s="179"/>
    </row>
    <row r="149" spans="9:15" x14ac:dyDescent="0.25">
      <c r="I149" s="179"/>
      <c r="J149" s="179"/>
      <c r="K149" s="179"/>
      <c r="L149" s="179"/>
      <c r="M149" s="179"/>
      <c r="N149" s="179"/>
      <c r="O149" s="179"/>
    </row>
    <row r="150" spans="9:15" x14ac:dyDescent="0.25">
      <c r="I150" s="179"/>
      <c r="J150" s="179"/>
      <c r="K150" s="179"/>
      <c r="L150" s="179"/>
      <c r="M150" s="179"/>
      <c r="N150" s="179"/>
      <c r="O150" s="179"/>
    </row>
    <row r="151" spans="9:15" x14ac:dyDescent="0.25">
      <c r="I151" s="179"/>
      <c r="J151" s="179"/>
      <c r="K151" s="179"/>
      <c r="L151" s="179"/>
      <c r="M151" s="179"/>
      <c r="N151" s="179"/>
      <c r="O151" s="179"/>
    </row>
    <row r="152" spans="9:15" x14ac:dyDescent="0.25">
      <c r="I152" s="179"/>
      <c r="J152" s="179"/>
      <c r="K152" s="179"/>
      <c r="L152" s="179"/>
      <c r="M152" s="179"/>
      <c r="N152" s="179"/>
      <c r="O152" s="179"/>
    </row>
    <row r="153" spans="9:15" x14ac:dyDescent="0.25">
      <c r="I153" s="179"/>
      <c r="J153" s="179"/>
      <c r="K153" s="179"/>
      <c r="L153" s="179"/>
      <c r="M153" s="179"/>
      <c r="N153" s="179"/>
      <c r="O153" s="179"/>
    </row>
    <row r="154" spans="9:15" x14ac:dyDescent="0.25">
      <c r="I154" s="179"/>
      <c r="J154" s="179"/>
      <c r="K154" s="179"/>
      <c r="L154" s="179"/>
      <c r="M154" s="179"/>
      <c r="N154" s="179"/>
      <c r="O154" s="179"/>
    </row>
    <row r="155" spans="9:15" x14ac:dyDescent="0.25">
      <c r="I155" s="179"/>
      <c r="J155" s="179"/>
      <c r="K155" s="179"/>
      <c r="L155" s="179"/>
      <c r="M155" s="179"/>
      <c r="N155" s="179"/>
      <c r="O155" s="179"/>
    </row>
    <row r="156" spans="9:15" x14ac:dyDescent="0.25">
      <c r="I156" s="179"/>
      <c r="J156" s="179"/>
      <c r="K156" s="179"/>
      <c r="L156" s="179"/>
      <c r="M156" s="179"/>
      <c r="N156" s="179"/>
      <c r="O156" s="179"/>
    </row>
    <row r="157" spans="9:15" x14ac:dyDescent="0.25">
      <c r="I157" s="179"/>
      <c r="J157" s="179"/>
      <c r="K157" s="179"/>
      <c r="L157" s="179"/>
      <c r="M157" s="179"/>
      <c r="N157" s="179"/>
      <c r="O157" s="179"/>
    </row>
    <row r="158" spans="9:15" x14ac:dyDescent="0.25">
      <c r="I158" s="179"/>
      <c r="J158" s="179"/>
      <c r="K158" s="179"/>
      <c r="L158" s="179"/>
      <c r="M158" s="179"/>
      <c r="N158" s="179"/>
      <c r="O158" s="179"/>
    </row>
    <row r="159" spans="9:15" x14ac:dyDescent="0.25">
      <c r="I159" s="179"/>
      <c r="J159" s="179"/>
      <c r="K159" s="179"/>
      <c r="L159" s="179"/>
      <c r="M159" s="179"/>
      <c r="N159" s="179"/>
      <c r="O159" s="179"/>
    </row>
    <row r="160" spans="9:15" x14ac:dyDescent="0.25">
      <c r="I160" s="179"/>
      <c r="J160" s="179"/>
      <c r="K160" s="179"/>
      <c r="L160" s="179"/>
      <c r="M160" s="179"/>
      <c r="N160" s="179"/>
      <c r="O160" s="179"/>
    </row>
    <row r="161" spans="9:15" x14ac:dyDescent="0.25">
      <c r="I161" s="179"/>
      <c r="J161" s="179"/>
      <c r="K161" s="179"/>
      <c r="L161" s="179"/>
      <c r="M161" s="179"/>
      <c r="N161" s="179"/>
      <c r="O161" s="179"/>
    </row>
    <row r="162" spans="9:15" x14ac:dyDescent="0.25">
      <c r="I162" s="179"/>
      <c r="J162" s="179"/>
      <c r="K162" s="179"/>
      <c r="L162" s="179"/>
      <c r="M162" s="179"/>
      <c r="N162" s="179"/>
      <c r="O162" s="179"/>
    </row>
    <row r="163" spans="9:15" x14ac:dyDescent="0.25">
      <c r="I163" s="179"/>
      <c r="J163" s="179"/>
      <c r="K163" s="179"/>
      <c r="L163" s="179"/>
      <c r="M163" s="179"/>
      <c r="N163" s="179"/>
      <c r="O163" s="179"/>
    </row>
    <row r="164" spans="9:15" x14ac:dyDescent="0.25">
      <c r="I164" s="179"/>
      <c r="J164" s="179"/>
      <c r="K164" s="179"/>
      <c r="L164" s="179"/>
      <c r="M164" s="179"/>
      <c r="N164" s="179"/>
      <c r="O164" s="179"/>
    </row>
    <row r="165" spans="9:15" x14ac:dyDescent="0.25">
      <c r="I165" s="179"/>
      <c r="J165" s="179"/>
      <c r="K165" s="179"/>
      <c r="L165" s="179"/>
      <c r="M165" s="179"/>
      <c r="N165" s="179"/>
      <c r="O165" s="179"/>
    </row>
    <row r="166" spans="9:15" x14ac:dyDescent="0.25">
      <c r="I166" s="179"/>
      <c r="J166" s="179"/>
      <c r="K166" s="179"/>
      <c r="L166" s="179"/>
      <c r="M166" s="179"/>
      <c r="N166" s="179"/>
      <c r="O166" s="179"/>
    </row>
    <row r="167" spans="9:15" x14ac:dyDescent="0.25">
      <c r="I167" s="179"/>
      <c r="J167" s="179"/>
      <c r="K167" s="179"/>
      <c r="L167" s="179"/>
      <c r="M167" s="179"/>
      <c r="N167" s="179"/>
      <c r="O167" s="179"/>
    </row>
    <row r="168" spans="9:15" x14ac:dyDescent="0.25">
      <c r="I168" s="179"/>
      <c r="J168" s="179"/>
      <c r="K168" s="179"/>
      <c r="L168" s="179"/>
      <c r="M168" s="179"/>
      <c r="N168" s="179"/>
      <c r="O168" s="179"/>
    </row>
    <row r="169" spans="9:15" x14ac:dyDescent="0.25">
      <c r="I169" s="179"/>
      <c r="J169" s="179"/>
      <c r="K169" s="179"/>
      <c r="L169" s="179"/>
      <c r="M169" s="179"/>
      <c r="N169" s="179"/>
      <c r="O169" s="179"/>
    </row>
    <row r="170" spans="9:15" x14ac:dyDescent="0.25">
      <c r="I170" s="179"/>
      <c r="J170" s="179"/>
      <c r="K170" s="179"/>
      <c r="L170" s="179"/>
      <c r="M170" s="179"/>
      <c r="N170" s="179"/>
      <c r="O170" s="179"/>
    </row>
    <row r="171" spans="9:15" x14ac:dyDescent="0.25">
      <c r="I171" s="179"/>
      <c r="J171" s="179"/>
      <c r="K171" s="179"/>
      <c r="L171" s="179"/>
      <c r="M171" s="179"/>
      <c r="N171" s="179"/>
      <c r="O171" s="179"/>
    </row>
    <row r="172" spans="9:15" x14ac:dyDescent="0.25">
      <c r="I172" s="179"/>
      <c r="J172" s="179"/>
      <c r="K172" s="179"/>
      <c r="L172" s="179"/>
      <c r="M172" s="179"/>
      <c r="N172" s="179"/>
      <c r="O172" s="179"/>
    </row>
    <row r="173" spans="9:15" x14ac:dyDescent="0.25">
      <c r="I173" s="179"/>
      <c r="J173" s="179"/>
      <c r="K173" s="179"/>
      <c r="L173" s="179"/>
      <c r="M173" s="179"/>
      <c r="N173" s="179"/>
      <c r="O173" s="179"/>
    </row>
    <row r="174" spans="9:15" x14ac:dyDescent="0.25">
      <c r="I174" s="179"/>
      <c r="J174" s="179"/>
      <c r="K174" s="179"/>
      <c r="L174" s="179"/>
      <c r="M174" s="179"/>
      <c r="N174" s="179"/>
      <c r="O174" s="179"/>
    </row>
    <row r="175" spans="9:15" x14ac:dyDescent="0.25">
      <c r="I175" s="179"/>
      <c r="J175" s="179"/>
      <c r="K175" s="179"/>
      <c r="L175" s="179"/>
      <c r="M175" s="179"/>
      <c r="N175" s="179"/>
      <c r="O175" s="179"/>
    </row>
    <row r="176" spans="9:15" x14ac:dyDescent="0.25">
      <c r="I176" s="179"/>
      <c r="J176" s="179"/>
      <c r="K176" s="179"/>
      <c r="L176" s="179"/>
      <c r="M176" s="179"/>
      <c r="N176" s="179"/>
      <c r="O176" s="179"/>
    </row>
    <row r="177" spans="9:15" x14ac:dyDescent="0.25">
      <c r="I177" s="179"/>
      <c r="J177" s="179"/>
      <c r="K177" s="179"/>
      <c r="L177" s="179"/>
      <c r="M177" s="179"/>
      <c r="N177" s="179"/>
      <c r="O177" s="179"/>
    </row>
    <row r="178" spans="9:15" x14ac:dyDescent="0.25">
      <c r="I178" s="179"/>
      <c r="J178" s="179"/>
      <c r="K178" s="179"/>
      <c r="L178" s="179"/>
      <c r="M178" s="179"/>
      <c r="N178" s="179"/>
      <c r="O178" s="179"/>
    </row>
    <row r="179" spans="9:15" x14ac:dyDescent="0.25">
      <c r="I179" s="179"/>
      <c r="J179" s="179"/>
      <c r="K179" s="179"/>
      <c r="L179" s="179"/>
      <c r="M179" s="179"/>
      <c r="N179" s="179"/>
      <c r="O179" s="179"/>
    </row>
    <row r="180" spans="9:15" x14ac:dyDescent="0.25">
      <c r="I180" s="179"/>
      <c r="J180" s="179"/>
      <c r="K180" s="179"/>
      <c r="L180" s="179"/>
      <c r="M180" s="179"/>
      <c r="N180" s="179"/>
      <c r="O180" s="179"/>
    </row>
    <row r="181" spans="9:15" x14ac:dyDescent="0.25">
      <c r="I181" s="179"/>
      <c r="J181" s="179"/>
      <c r="K181" s="179"/>
      <c r="L181" s="179"/>
      <c r="M181" s="179"/>
      <c r="N181" s="179"/>
      <c r="O181" s="179"/>
    </row>
    <row r="182" spans="9:15" x14ac:dyDescent="0.25">
      <c r="I182" s="179"/>
      <c r="J182" s="179"/>
      <c r="K182" s="179"/>
      <c r="L182" s="179"/>
      <c r="M182" s="179"/>
      <c r="N182" s="179"/>
      <c r="O182" s="179"/>
    </row>
    <row r="183" spans="9:15" x14ac:dyDescent="0.25">
      <c r="I183" s="179"/>
      <c r="J183" s="179"/>
      <c r="K183" s="179"/>
      <c r="L183" s="179"/>
      <c r="M183" s="179"/>
      <c r="N183" s="179"/>
      <c r="O183" s="179"/>
    </row>
    <row r="184" spans="9:15" x14ac:dyDescent="0.25">
      <c r="I184" s="179"/>
      <c r="J184" s="179"/>
      <c r="K184" s="179"/>
      <c r="L184" s="179"/>
      <c r="M184" s="179"/>
      <c r="N184" s="179"/>
      <c r="O184" s="179"/>
    </row>
    <row r="185" spans="9:15" x14ac:dyDescent="0.25">
      <c r="I185" s="179"/>
      <c r="J185" s="179"/>
      <c r="K185" s="179"/>
      <c r="L185" s="179"/>
      <c r="M185" s="179"/>
      <c r="N185" s="179"/>
      <c r="O185" s="179"/>
    </row>
    <row r="186" spans="9:15" x14ac:dyDescent="0.25">
      <c r="I186" s="179"/>
      <c r="J186" s="179"/>
      <c r="K186" s="179"/>
      <c r="L186" s="179"/>
      <c r="M186" s="179"/>
      <c r="N186" s="179"/>
      <c r="O186" s="179"/>
    </row>
    <row r="187" spans="9:15" x14ac:dyDescent="0.25">
      <c r="I187" s="179"/>
      <c r="J187" s="179"/>
      <c r="K187" s="179"/>
      <c r="L187" s="179"/>
      <c r="M187" s="179"/>
      <c r="N187" s="179"/>
      <c r="O187" s="179"/>
    </row>
    <row r="188" spans="9:15" x14ac:dyDescent="0.25">
      <c r="I188" s="179"/>
      <c r="J188" s="179"/>
      <c r="K188" s="179"/>
      <c r="L188" s="179"/>
      <c r="M188" s="179"/>
      <c r="N188" s="179"/>
      <c r="O188" s="179"/>
    </row>
    <row r="189" spans="9:15" x14ac:dyDescent="0.25">
      <c r="I189" s="179"/>
      <c r="J189" s="179"/>
      <c r="K189" s="179"/>
      <c r="L189" s="179"/>
      <c r="M189" s="179"/>
      <c r="N189" s="179"/>
      <c r="O189" s="179"/>
    </row>
    <row r="190" spans="9:15" x14ac:dyDescent="0.25">
      <c r="I190" s="179"/>
      <c r="J190" s="179"/>
      <c r="K190" s="179"/>
      <c r="L190" s="179"/>
      <c r="M190" s="179"/>
      <c r="N190" s="179"/>
      <c r="O190" s="179"/>
    </row>
    <row r="191" spans="9:15" x14ac:dyDescent="0.25">
      <c r="I191" s="179"/>
      <c r="J191" s="179"/>
      <c r="K191" s="179"/>
      <c r="L191" s="179"/>
      <c r="M191" s="179"/>
      <c r="N191" s="179"/>
      <c r="O191" s="179"/>
    </row>
    <row r="192" spans="9:15" x14ac:dyDescent="0.25">
      <c r="I192" s="179"/>
      <c r="J192" s="179"/>
      <c r="K192" s="179"/>
      <c r="L192" s="179"/>
      <c r="M192" s="179"/>
      <c r="N192" s="179"/>
      <c r="O192" s="179"/>
    </row>
    <row r="193" spans="9:15" x14ac:dyDescent="0.25">
      <c r="I193" s="179"/>
      <c r="J193" s="179"/>
      <c r="K193" s="179"/>
      <c r="L193" s="179"/>
      <c r="M193" s="179"/>
      <c r="N193" s="179"/>
      <c r="O193" s="179"/>
    </row>
    <row r="194" spans="9:15" x14ac:dyDescent="0.25">
      <c r="I194" s="179"/>
      <c r="J194" s="179"/>
      <c r="K194" s="179"/>
      <c r="L194" s="179"/>
      <c r="M194" s="179"/>
      <c r="N194" s="179"/>
      <c r="O194" s="179"/>
    </row>
    <row r="195" spans="9:15" x14ac:dyDescent="0.25">
      <c r="I195" s="179"/>
      <c r="J195" s="179"/>
      <c r="K195" s="179"/>
      <c r="L195" s="179"/>
      <c r="M195" s="179"/>
      <c r="N195" s="179"/>
      <c r="O195" s="179"/>
    </row>
    <row r="196" spans="9:15" x14ac:dyDescent="0.25">
      <c r="I196" s="179"/>
      <c r="J196" s="179"/>
      <c r="K196" s="179"/>
      <c r="L196" s="179"/>
      <c r="M196" s="179"/>
      <c r="N196" s="179"/>
      <c r="O196" s="179"/>
    </row>
    <row r="197" spans="9:15" x14ac:dyDescent="0.25">
      <c r="I197" s="179"/>
      <c r="J197" s="179"/>
      <c r="K197" s="179"/>
      <c r="L197" s="179"/>
      <c r="M197" s="179"/>
      <c r="N197" s="179"/>
      <c r="O197" s="179"/>
    </row>
    <row r="198" spans="9:15" x14ac:dyDescent="0.25">
      <c r="I198" s="179"/>
      <c r="J198" s="179"/>
      <c r="K198" s="179"/>
      <c r="L198" s="179"/>
      <c r="M198" s="179"/>
      <c r="N198" s="179"/>
      <c r="O198" s="179"/>
    </row>
    <row r="199" spans="9:15" x14ac:dyDescent="0.25">
      <c r="I199" s="179"/>
      <c r="J199" s="179"/>
      <c r="K199" s="179"/>
      <c r="L199" s="179"/>
      <c r="M199" s="179"/>
      <c r="N199" s="179"/>
      <c r="O199" s="179"/>
    </row>
    <row r="200" spans="9:15" x14ac:dyDescent="0.25">
      <c r="I200" s="179"/>
      <c r="J200" s="179"/>
      <c r="K200" s="179"/>
      <c r="L200" s="179"/>
      <c r="M200" s="179"/>
      <c r="N200" s="179"/>
      <c r="O200" s="179"/>
    </row>
    <row r="201" spans="9:15" x14ac:dyDescent="0.25">
      <c r="I201" s="179"/>
      <c r="J201" s="179"/>
      <c r="K201" s="179"/>
      <c r="L201" s="179"/>
      <c r="M201" s="179"/>
      <c r="N201" s="179"/>
      <c r="O201" s="179"/>
    </row>
    <row r="202" spans="9:15" x14ac:dyDescent="0.25">
      <c r="I202" s="179"/>
      <c r="J202" s="179"/>
      <c r="K202" s="179"/>
      <c r="L202" s="179"/>
      <c r="M202" s="179"/>
      <c r="N202" s="179"/>
      <c r="O202" s="179"/>
    </row>
    <row r="203" spans="9:15" x14ac:dyDescent="0.25">
      <c r="I203" s="179"/>
      <c r="J203" s="179"/>
      <c r="K203" s="179"/>
      <c r="L203" s="179"/>
      <c r="M203" s="179"/>
      <c r="N203" s="179"/>
      <c r="O203" s="179"/>
    </row>
    <row r="204" spans="9:15" x14ac:dyDescent="0.25">
      <c r="I204" s="179"/>
      <c r="J204" s="179"/>
      <c r="K204" s="179"/>
      <c r="L204" s="179"/>
      <c r="M204" s="179"/>
      <c r="N204" s="179"/>
      <c r="O204" s="179"/>
    </row>
    <row r="205" spans="9:15" x14ac:dyDescent="0.25">
      <c r="I205" s="179"/>
      <c r="J205" s="179"/>
      <c r="K205" s="179"/>
      <c r="L205" s="179"/>
      <c r="M205" s="179"/>
      <c r="N205" s="179"/>
      <c r="O205" s="179"/>
    </row>
    <row r="206" spans="9:15" x14ac:dyDescent="0.25">
      <c r="I206" s="179"/>
      <c r="J206" s="179"/>
      <c r="K206" s="179"/>
      <c r="L206" s="179"/>
      <c r="M206" s="179"/>
      <c r="N206" s="179"/>
      <c r="O206" s="179"/>
    </row>
    <row r="207" spans="9:15" x14ac:dyDescent="0.25">
      <c r="I207" s="179"/>
      <c r="J207" s="179"/>
      <c r="K207" s="179"/>
      <c r="L207" s="179"/>
      <c r="M207" s="179"/>
      <c r="N207" s="179"/>
      <c r="O207" s="179"/>
    </row>
    <row r="208" spans="9:15" x14ac:dyDescent="0.25">
      <c r="I208" s="179"/>
      <c r="J208" s="179"/>
      <c r="K208" s="179"/>
      <c r="L208" s="179"/>
      <c r="M208" s="179"/>
      <c r="N208" s="179"/>
      <c r="O208" s="179"/>
    </row>
    <row r="209" spans="9:15" x14ac:dyDescent="0.25">
      <c r="I209" s="179"/>
      <c r="J209" s="179"/>
      <c r="K209" s="179"/>
      <c r="L209" s="179"/>
      <c r="M209" s="179"/>
      <c r="N209" s="179"/>
      <c r="O209" s="179"/>
    </row>
    <row r="210" spans="9:15" x14ac:dyDescent="0.25">
      <c r="I210" s="179"/>
      <c r="J210" s="179"/>
      <c r="K210" s="179"/>
      <c r="L210" s="179"/>
      <c r="M210" s="179"/>
      <c r="N210" s="179"/>
      <c r="O210" s="179"/>
    </row>
    <row r="211" spans="9:15" x14ac:dyDescent="0.25">
      <c r="I211" s="179"/>
      <c r="J211" s="179"/>
      <c r="K211" s="179"/>
      <c r="L211" s="179"/>
      <c r="M211" s="179"/>
      <c r="N211" s="179"/>
      <c r="O211" s="179"/>
    </row>
    <row r="212" spans="9:15" x14ac:dyDescent="0.25">
      <c r="I212" s="179"/>
      <c r="J212" s="179"/>
      <c r="K212" s="179"/>
      <c r="L212" s="179"/>
      <c r="M212" s="179"/>
      <c r="N212" s="179"/>
      <c r="O212" s="179"/>
    </row>
    <row r="213" spans="9:15" x14ac:dyDescent="0.25">
      <c r="I213" s="179"/>
      <c r="J213" s="179"/>
      <c r="K213" s="179"/>
      <c r="L213" s="179"/>
      <c r="M213" s="179"/>
      <c r="N213" s="179"/>
      <c r="O213" s="179"/>
    </row>
    <row r="214" spans="9:15" x14ac:dyDescent="0.25">
      <c r="I214" s="179"/>
      <c r="J214" s="179"/>
      <c r="K214" s="179"/>
      <c r="L214" s="179"/>
      <c r="M214" s="179"/>
      <c r="N214" s="179"/>
      <c r="O214" s="179"/>
    </row>
    <row r="215" spans="9:15" x14ac:dyDescent="0.25">
      <c r="I215" s="179"/>
      <c r="J215" s="179"/>
      <c r="K215" s="179"/>
      <c r="L215" s="179"/>
      <c r="M215" s="179"/>
      <c r="N215" s="179"/>
      <c r="O215" s="179"/>
    </row>
    <row r="216" spans="9:15" x14ac:dyDescent="0.25">
      <c r="I216" s="179"/>
      <c r="J216" s="179"/>
      <c r="K216" s="179"/>
      <c r="L216" s="179"/>
      <c r="M216" s="179"/>
      <c r="N216" s="179"/>
      <c r="O216" s="179"/>
    </row>
    <row r="217" spans="9:15" x14ac:dyDescent="0.25">
      <c r="I217" s="179"/>
      <c r="J217" s="179"/>
      <c r="K217" s="179"/>
      <c r="L217" s="179"/>
      <c r="M217" s="179"/>
      <c r="N217" s="179"/>
      <c r="O217" s="179"/>
    </row>
    <row r="218" spans="9:15" x14ac:dyDescent="0.25">
      <c r="I218" s="179"/>
      <c r="J218" s="179"/>
      <c r="K218" s="179"/>
      <c r="L218" s="179"/>
      <c r="M218" s="179"/>
      <c r="N218" s="179"/>
      <c r="O218" s="179"/>
    </row>
    <row r="219" spans="9:15" x14ac:dyDescent="0.25">
      <c r="I219" s="179"/>
      <c r="J219" s="179"/>
      <c r="K219" s="179"/>
      <c r="L219" s="179"/>
      <c r="M219" s="179"/>
      <c r="N219" s="179"/>
      <c r="O219" s="179"/>
    </row>
    <row r="220" spans="9:15" x14ac:dyDescent="0.25">
      <c r="I220" s="179"/>
      <c r="J220" s="179"/>
      <c r="K220" s="179"/>
      <c r="L220" s="179"/>
      <c r="M220" s="179"/>
      <c r="N220" s="179"/>
      <c r="O220" s="179"/>
    </row>
    <row r="221" spans="9:15" x14ac:dyDescent="0.25">
      <c r="I221" s="179"/>
      <c r="J221" s="179"/>
      <c r="K221" s="179"/>
      <c r="L221" s="179"/>
      <c r="M221" s="179"/>
      <c r="N221" s="179"/>
      <c r="O221" s="179"/>
    </row>
    <row r="222" spans="9:15" x14ac:dyDescent="0.25">
      <c r="I222" s="179"/>
      <c r="J222" s="179"/>
      <c r="K222" s="179"/>
      <c r="L222" s="179"/>
      <c r="M222" s="179"/>
      <c r="N222" s="179"/>
      <c r="O222" s="179"/>
    </row>
    <row r="223" spans="9:15" x14ac:dyDescent="0.25">
      <c r="I223" s="179"/>
      <c r="J223" s="179"/>
      <c r="K223" s="179"/>
      <c r="L223" s="179"/>
      <c r="M223" s="179"/>
      <c r="N223" s="179"/>
      <c r="O223" s="179"/>
    </row>
    <row r="224" spans="9:15" x14ac:dyDescent="0.25">
      <c r="I224" s="179"/>
      <c r="J224" s="179"/>
      <c r="K224" s="179"/>
      <c r="L224" s="179"/>
      <c r="M224" s="179"/>
      <c r="N224" s="179"/>
      <c r="O224" s="179"/>
    </row>
    <row r="225" spans="9:15" x14ac:dyDescent="0.25">
      <c r="I225" s="179"/>
      <c r="J225" s="179"/>
      <c r="K225" s="179"/>
      <c r="L225" s="179"/>
      <c r="M225" s="179"/>
      <c r="N225" s="179"/>
      <c r="O225" s="179"/>
    </row>
    <row r="226" spans="9:15" x14ac:dyDescent="0.25">
      <c r="I226" s="179"/>
      <c r="J226" s="179"/>
      <c r="K226" s="179"/>
      <c r="L226" s="179"/>
      <c r="M226" s="179"/>
      <c r="N226" s="179"/>
      <c r="O226" s="179"/>
    </row>
    <row r="227" spans="9:15" x14ac:dyDescent="0.25">
      <c r="I227" s="179"/>
      <c r="J227" s="179"/>
      <c r="K227" s="179"/>
      <c r="L227" s="179"/>
      <c r="M227" s="179"/>
      <c r="N227" s="179"/>
      <c r="O227" s="179"/>
    </row>
    <row r="228" spans="9:15" x14ac:dyDescent="0.25">
      <c r="I228" s="179"/>
      <c r="J228" s="179"/>
      <c r="K228" s="179"/>
      <c r="L228" s="179"/>
      <c r="M228" s="179"/>
      <c r="N228" s="179"/>
      <c r="O228" s="179"/>
    </row>
    <row r="229" spans="9:15" x14ac:dyDescent="0.25">
      <c r="I229" s="179"/>
      <c r="J229" s="179"/>
      <c r="K229" s="179"/>
      <c r="L229" s="179"/>
      <c r="M229" s="179"/>
      <c r="N229" s="179"/>
      <c r="O229" s="179"/>
    </row>
    <row r="230" spans="9:15" x14ac:dyDescent="0.25">
      <c r="I230" s="179"/>
      <c r="J230" s="179"/>
      <c r="K230" s="179"/>
      <c r="L230" s="179"/>
      <c r="M230" s="179"/>
      <c r="N230" s="179"/>
      <c r="O230" s="179"/>
    </row>
    <row r="231" spans="9:15" x14ac:dyDescent="0.25">
      <c r="I231" s="179"/>
      <c r="J231" s="179"/>
      <c r="K231" s="179"/>
      <c r="L231" s="179"/>
      <c r="M231" s="179"/>
      <c r="N231" s="179"/>
      <c r="O231" s="179"/>
    </row>
    <row r="232" spans="9:15" x14ac:dyDescent="0.25">
      <c r="I232" s="179"/>
      <c r="J232" s="179"/>
      <c r="K232" s="179"/>
      <c r="L232" s="179"/>
      <c r="M232" s="179"/>
      <c r="N232" s="179"/>
      <c r="O232" s="179"/>
    </row>
    <row r="233" spans="9:15" x14ac:dyDescent="0.25">
      <c r="I233" s="179"/>
      <c r="J233" s="179"/>
      <c r="K233" s="179"/>
      <c r="L233" s="179"/>
      <c r="M233" s="179"/>
      <c r="N233" s="179"/>
      <c r="O233" s="179"/>
    </row>
    <row r="234" spans="9:15" x14ac:dyDescent="0.25">
      <c r="I234" s="179"/>
      <c r="J234" s="179"/>
      <c r="K234" s="179"/>
      <c r="L234" s="179"/>
      <c r="M234" s="179"/>
      <c r="N234" s="179"/>
      <c r="O234" s="179"/>
    </row>
    <row r="235" spans="9:15" x14ac:dyDescent="0.25">
      <c r="I235" s="179"/>
      <c r="J235" s="179"/>
      <c r="K235" s="179"/>
      <c r="L235" s="179"/>
      <c r="M235" s="179"/>
      <c r="N235" s="179"/>
      <c r="O235" s="179"/>
    </row>
    <row r="236" spans="9:15" x14ac:dyDescent="0.25">
      <c r="I236" s="179"/>
      <c r="J236" s="179"/>
      <c r="K236" s="179"/>
      <c r="L236" s="179"/>
      <c r="M236" s="179"/>
      <c r="N236" s="179"/>
      <c r="O236" s="179"/>
    </row>
    <row r="237" spans="9:15" x14ac:dyDescent="0.25">
      <c r="I237" s="179"/>
      <c r="J237" s="179"/>
      <c r="K237" s="179"/>
      <c r="L237" s="179"/>
      <c r="M237" s="179"/>
      <c r="N237" s="179"/>
      <c r="O237" s="179"/>
    </row>
    <row r="238" spans="9:15" x14ac:dyDescent="0.25">
      <c r="I238" s="179"/>
      <c r="J238" s="179"/>
      <c r="K238" s="179"/>
      <c r="L238" s="179"/>
      <c r="M238" s="179"/>
      <c r="N238" s="179"/>
      <c r="O238" s="179"/>
    </row>
    <row r="239" spans="9:15" x14ac:dyDescent="0.25">
      <c r="I239" s="179"/>
      <c r="J239" s="179"/>
      <c r="K239" s="179"/>
      <c r="L239" s="179"/>
      <c r="M239" s="179"/>
      <c r="N239" s="179"/>
      <c r="O239" s="179"/>
    </row>
    <row r="240" spans="9:15" x14ac:dyDescent="0.25">
      <c r="I240" s="179"/>
      <c r="J240" s="179"/>
      <c r="K240" s="179"/>
      <c r="L240" s="179"/>
      <c r="M240" s="179"/>
      <c r="N240" s="179"/>
      <c r="O240" s="179"/>
    </row>
    <row r="241" spans="9:15" x14ac:dyDescent="0.25">
      <c r="I241" s="179"/>
      <c r="J241" s="179"/>
      <c r="K241" s="179"/>
      <c r="L241" s="179"/>
      <c r="M241" s="179"/>
      <c r="N241" s="179"/>
      <c r="O241" s="179"/>
    </row>
    <row r="242" spans="9:15" x14ac:dyDescent="0.25">
      <c r="I242" s="179"/>
      <c r="J242" s="179"/>
      <c r="K242" s="179"/>
      <c r="L242" s="179"/>
      <c r="M242" s="179"/>
      <c r="N242" s="179"/>
      <c r="O242" s="179"/>
    </row>
    <row r="243" spans="9:15" x14ac:dyDescent="0.25">
      <c r="I243" s="179"/>
      <c r="J243" s="179"/>
      <c r="K243" s="179"/>
      <c r="L243" s="179"/>
      <c r="M243" s="179"/>
      <c r="N243" s="179"/>
      <c r="O243" s="179"/>
    </row>
    <row r="244" spans="9:15" x14ac:dyDescent="0.25">
      <c r="I244" s="179"/>
      <c r="J244" s="179"/>
      <c r="K244" s="179"/>
      <c r="L244" s="179"/>
      <c r="M244" s="179"/>
      <c r="N244" s="179"/>
      <c r="O244" s="179"/>
    </row>
    <row r="245" spans="9:15" x14ac:dyDescent="0.25">
      <c r="I245" s="179"/>
      <c r="J245" s="179"/>
      <c r="K245" s="179"/>
      <c r="L245" s="179"/>
      <c r="M245" s="179"/>
      <c r="N245" s="179"/>
      <c r="O245" s="179"/>
    </row>
    <row r="246" spans="9:15" x14ac:dyDescent="0.25">
      <c r="I246" s="179"/>
      <c r="J246" s="179"/>
      <c r="K246" s="179"/>
      <c r="L246" s="179"/>
      <c r="M246" s="179"/>
      <c r="N246" s="179"/>
      <c r="O246" s="179"/>
    </row>
    <row r="247" spans="9:15" x14ac:dyDescent="0.25">
      <c r="I247" s="179"/>
      <c r="J247" s="179"/>
      <c r="K247" s="179"/>
      <c r="L247" s="179"/>
      <c r="M247" s="179"/>
      <c r="N247" s="179"/>
      <c r="O247" s="179"/>
    </row>
    <row r="248" spans="9:15" x14ac:dyDescent="0.25">
      <c r="I248" s="179"/>
      <c r="J248" s="179"/>
      <c r="K248" s="179"/>
      <c r="L248" s="179"/>
      <c r="M248" s="179"/>
      <c r="N248" s="179"/>
      <c r="O248" s="179"/>
    </row>
    <row r="249" spans="9:15" x14ac:dyDescent="0.25">
      <c r="I249" s="179"/>
      <c r="J249" s="179"/>
      <c r="K249" s="179"/>
      <c r="L249" s="179"/>
      <c r="M249" s="179"/>
      <c r="N249" s="179"/>
      <c r="O249" s="179"/>
    </row>
    <row r="250" spans="9:15" x14ac:dyDescent="0.25">
      <c r="I250" s="179"/>
      <c r="J250" s="179"/>
      <c r="K250" s="179"/>
      <c r="L250" s="179"/>
      <c r="M250" s="179"/>
      <c r="N250" s="179"/>
      <c r="O250" s="179"/>
    </row>
    <row r="251" spans="9:15" x14ac:dyDescent="0.25">
      <c r="I251" s="179"/>
      <c r="J251" s="179"/>
      <c r="K251" s="179"/>
      <c r="L251" s="179"/>
      <c r="M251" s="179"/>
      <c r="N251" s="179"/>
      <c r="O251" s="179"/>
    </row>
    <row r="252" spans="9:15" x14ac:dyDescent="0.25">
      <c r="I252" s="179"/>
      <c r="J252" s="179"/>
      <c r="K252" s="179"/>
      <c r="L252" s="179"/>
      <c r="M252" s="179"/>
      <c r="N252" s="179"/>
      <c r="O252" s="179"/>
    </row>
    <row r="253" spans="9:15" x14ac:dyDescent="0.25">
      <c r="I253" s="179"/>
      <c r="J253" s="179"/>
      <c r="K253" s="179"/>
      <c r="L253" s="179"/>
      <c r="M253" s="179"/>
      <c r="N253" s="179"/>
      <c r="O253" s="179"/>
    </row>
    <row r="254" spans="9:15" x14ac:dyDescent="0.25">
      <c r="I254" s="179"/>
      <c r="J254" s="179"/>
      <c r="K254" s="179"/>
      <c r="L254" s="179"/>
      <c r="M254" s="179"/>
      <c r="N254" s="179"/>
      <c r="O254" s="179"/>
    </row>
    <row r="255" spans="9:15" x14ac:dyDescent="0.25">
      <c r="I255" s="179"/>
      <c r="J255" s="179"/>
      <c r="K255" s="179"/>
      <c r="L255" s="179"/>
      <c r="M255" s="179"/>
      <c r="N255" s="179"/>
      <c r="O255" s="179"/>
    </row>
    <row r="256" spans="9:15" x14ac:dyDescent="0.25">
      <c r="I256" s="179"/>
      <c r="J256" s="179"/>
      <c r="K256" s="179"/>
      <c r="L256" s="179"/>
      <c r="M256" s="179"/>
      <c r="N256" s="179"/>
      <c r="O256" s="179"/>
    </row>
    <row r="257" spans="9:15" x14ac:dyDescent="0.25">
      <c r="I257" s="179"/>
      <c r="J257" s="179"/>
      <c r="K257" s="179"/>
      <c r="L257" s="179"/>
      <c r="M257" s="179"/>
      <c r="N257" s="179"/>
      <c r="O257" s="179"/>
    </row>
    <row r="258" spans="9:15" x14ac:dyDescent="0.25">
      <c r="I258" s="179"/>
      <c r="J258" s="179"/>
      <c r="K258" s="179"/>
      <c r="L258" s="179"/>
      <c r="M258" s="179"/>
      <c r="N258" s="179"/>
      <c r="O258" s="179"/>
    </row>
    <row r="259" spans="9:15" x14ac:dyDescent="0.25">
      <c r="I259" s="179"/>
      <c r="J259" s="179"/>
      <c r="K259" s="179"/>
      <c r="L259" s="179"/>
      <c r="M259" s="179"/>
      <c r="N259" s="179"/>
      <c r="O259" s="179"/>
    </row>
    <row r="260" spans="9:15" x14ac:dyDescent="0.25">
      <c r="I260" s="179"/>
      <c r="J260" s="179"/>
      <c r="K260" s="179"/>
      <c r="L260" s="179"/>
      <c r="M260" s="179"/>
      <c r="N260" s="179"/>
      <c r="O260" s="179"/>
    </row>
    <row r="261" spans="9:15" x14ac:dyDescent="0.25">
      <c r="I261" s="179"/>
      <c r="J261" s="179"/>
      <c r="K261" s="179"/>
      <c r="L261" s="179"/>
      <c r="M261" s="179"/>
      <c r="N261" s="179"/>
      <c r="O261" s="179"/>
    </row>
    <row r="262" spans="9:15" x14ac:dyDescent="0.25">
      <c r="I262" s="179"/>
      <c r="J262" s="179"/>
      <c r="K262" s="179"/>
      <c r="L262" s="179"/>
      <c r="M262" s="179"/>
      <c r="N262" s="179"/>
      <c r="O262" s="179"/>
    </row>
    <row r="263" spans="9:15" x14ac:dyDescent="0.25">
      <c r="I263" s="179"/>
      <c r="J263" s="179"/>
      <c r="K263" s="179"/>
      <c r="L263" s="179"/>
      <c r="M263" s="179"/>
      <c r="N263" s="179"/>
      <c r="O263" s="179"/>
    </row>
    <row r="264" spans="9:15" x14ac:dyDescent="0.25">
      <c r="I264" s="179"/>
      <c r="J264" s="179"/>
      <c r="K264" s="179"/>
      <c r="L264" s="179"/>
      <c r="M264" s="179"/>
      <c r="N264" s="179"/>
      <c r="O264" s="179"/>
    </row>
    <row r="265" spans="9:15" x14ac:dyDescent="0.25">
      <c r="I265" s="179"/>
      <c r="J265" s="179"/>
      <c r="K265" s="179"/>
      <c r="L265" s="179"/>
      <c r="M265" s="179"/>
      <c r="N265" s="179"/>
      <c r="O265" s="179"/>
    </row>
    <row r="266" spans="9:15" x14ac:dyDescent="0.25">
      <c r="I266" s="179"/>
      <c r="J266" s="179"/>
      <c r="K266" s="179"/>
      <c r="L266" s="179"/>
      <c r="M266" s="179"/>
      <c r="N266" s="179"/>
      <c r="O266" s="179"/>
    </row>
    <row r="267" spans="9:15" x14ac:dyDescent="0.25">
      <c r="I267" s="179"/>
      <c r="J267" s="179"/>
      <c r="K267" s="179"/>
      <c r="L267" s="179"/>
      <c r="M267" s="179"/>
      <c r="N267" s="179"/>
      <c r="O267" s="179"/>
    </row>
    <row r="268" spans="9:15" x14ac:dyDescent="0.25">
      <c r="I268" s="179"/>
      <c r="J268" s="179"/>
      <c r="K268" s="179"/>
      <c r="L268" s="179"/>
      <c r="M268" s="179"/>
      <c r="N268" s="179"/>
      <c r="O268" s="179"/>
    </row>
    <row r="269" spans="9:15" x14ac:dyDescent="0.25">
      <c r="I269" s="179"/>
      <c r="J269" s="179"/>
      <c r="K269" s="179"/>
      <c r="L269" s="179"/>
      <c r="M269" s="179"/>
      <c r="N269" s="179"/>
      <c r="O269" s="179"/>
    </row>
    <row r="270" spans="9:15" x14ac:dyDescent="0.25">
      <c r="I270" s="179"/>
      <c r="J270" s="179"/>
      <c r="K270" s="179"/>
      <c r="L270" s="179"/>
      <c r="M270" s="179"/>
      <c r="N270" s="179"/>
      <c r="O270" s="179"/>
    </row>
    <row r="271" spans="9:15" x14ac:dyDescent="0.25">
      <c r="I271" s="179"/>
      <c r="J271" s="179"/>
      <c r="K271" s="179"/>
      <c r="L271" s="179"/>
      <c r="M271" s="179"/>
      <c r="N271" s="179"/>
      <c r="O271" s="179"/>
    </row>
    <row r="272" spans="9:15" x14ac:dyDescent="0.25">
      <c r="I272" s="179"/>
      <c r="J272" s="179"/>
      <c r="K272" s="179"/>
      <c r="L272" s="179"/>
      <c r="M272" s="179"/>
      <c r="N272" s="179"/>
      <c r="O272" s="179"/>
    </row>
    <row r="273" spans="9:15" x14ac:dyDescent="0.25">
      <c r="I273" s="179"/>
      <c r="J273" s="179"/>
      <c r="K273" s="179"/>
      <c r="L273" s="179"/>
      <c r="M273" s="179"/>
      <c r="N273" s="179"/>
      <c r="O273" s="179"/>
    </row>
    <row r="274" spans="9:15" x14ac:dyDescent="0.25">
      <c r="I274" s="179"/>
      <c r="J274" s="179"/>
      <c r="K274" s="179"/>
      <c r="L274" s="179"/>
      <c r="M274" s="179"/>
      <c r="N274" s="179"/>
      <c r="O274" s="179"/>
    </row>
    <row r="275" spans="9:15" x14ac:dyDescent="0.25">
      <c r="I275" s="179"/>
      <c r="J275" s="179"/>
      <c r="K275" s="179"/>
      <c r="L275" s="179"/>
      <c r="M275" s="179"/>
      <c r="N275" s="179"/>
      <c r="O275" s="179"/>
    </row>
    <row r="276" spans="9:15" x14ac:dyDescent="0.25">
      <c r="I276" s="179"/>
      <c r="J276" s="179"/>
      <c r="K276" s="179"/>
      <c r="L276" s="179"/>
      <c r="M276" s="179"/>
      <c r="N276" s="179"/>
      <c r="O276" s="179"/>
    </row>
    <row r="277" spans="9:15" x14ac:dyDescent="0.25">
      <c r="I277" s="179"/>
      <c r="J277" s="179"/>
      <c r="K277" s="179"/>
      <c r="L277" s="179"/>
      <c r="M277" s="179"/>
      <c r="N277" s="179"/>
      <c r="O277" s="179"/>
    </row>
    <row r="278" spans="9:15" x14ac:dyDescent="0.25">
      <c r="I278" s="179"/>
      <c r="J278" s="179"/>
      <c r="K278" s="179"/>
      <c r="L278" s="179"/>
      <c r="M278" s="179"/>
      <c r="N278" s="179"/>
      <c r="O278" s="179"/>
    </row>
    <row r="279" spans="9:15" x14ac:dyDescent="0.25">
      <c r="I279" s="179"/>
      <c r="J279" s="179"/>
      <c r="K279" s="179"/>
      <c r="L279" s="179"/>
      <c r="M279" s="179"/>
      <c r="N279" s="179"/>
      <c r="O279" s="179"/>
    </row>
    <row r="280" spans="9:15" x14ac:dyDescent="0.25">
      <c r="I280" s="179"/>
      <c r="J280" s="179"/>
      <c r="K280" s="179"/>
      <c r="L280" s="179"/>
      <c r="M280" s="179"/>
      <c r="N280" s="179"/>
      <c r="O280" s="179"/>
    </row>
    <row r="281" spans="9:15" x14ac:dyDescent="0.25">
      <c r="I281" s="179"/>
      <c r="J281" s="179"/>
      <c r="K281" s="179"/>
      <c r="L281" s="179"/>
      <c r="M281" s="179"/>
      <c r="N281" s="179"/>
      <c r="O281" s="179"/>
    </row>
    <row r="282" spans="9:15" x14ac:dyDescent="0.25">
      <c r="I282" s="179"/>
      <c r="J282" s="179"/>
      <c r="K282" s="179"/>
      <c r="L282" s="179"/>
      <c r="M282" s="179"/>
      <c r="N282" s="179"/>
      <c r="O282" s="179"/>
    </row>
    <row r="283" spans="9:15" x14ac:dyDescent="0.25">
      <c r="I283" s="179"/>
      <c r="J283" s="179"/>
      <c r="K283" s="179"/>
      <c r="L283" s="179"/>
      <c r="M283" s="179"/>
      <c r="N283" s="179"/>
      <c r="O283" s="179"/>
    </row>
    <row r="284" spans="9:15" x14ac:dyDescent="0.25">
      <c r="I284" s="179"/>
      <c r="J284" s="179"/>
      <c r="K284" s="179"/>
      <c r="L284" s="179"/>
      <c r="M284" s="179"/>
      <c r="N284" s="179"/>
      <c r="O284" s="179"/>
    </row>
    <row r="285" spans="9:15" x14ac:dyDescent="0.25">
      <c r="I285" s="179"/>
      <c r="J285" s="179"/>
      <c r="K285" s="179"/>
      <c r="L285" s="179"/>
      <c r="M285" s="179"/>
      <c r="N285" s="179"/>
      <c r="O285" s="179"/>
    </row>
    <row r="286" spans="9:15" x14ac:dyDescent="0.25">
      <c r="I286" s="179"/>
      <c r="J286" s="179"/>
      <c r="K286" s="179"/>
      <c r="L286" s="179"/>
      <c r="M286" s="179"/>
      <c r="N286" s="179"/>
      <c r="O286" s="179"/>
    </row>
    <row r="287" spans="9:15" x14ac:dyDescent="0.25">
      <c r="I287" s="179"/>
      <c r="J287" s="179"/>
      <c r="K287" s="179"/>
      <c r="L287" s="179"/>
      <c r="M287" s="179"/>
      <c r="N287" s="179"/>
      <c r="O287" s="179"/>
    </row>
    <row r="288" spans="9:15" x14ac:dyDescent="0.25">
      <c r="I288" s="179"/>
      <c r="J288" s="179"/>
      <c r="K288" s="179"/>
      <c r="L288" s="179"/>
      <c r="M288" s="179"/>
      <c r="N288" s="179"/>
      <c r="O288" s="179"/>
    </row>
    <row r="289" spans="9:15" x14ac:dyDescent="0.25">
      <c r="I289" s="179"/>
      <c r="J289" s="179"/>
      <c r="K289" s="179"/>
      <c r="L289" s="179"/>
      <c r="M289" s="179"/>
      <c r="N289" s="179"/>
      <c r="O289" s="179"/>
    </row>
    <row r="290" spans="9:15" x14ac:dyDescent="0.25">
      <c r="I290" s="179"/>
      <c r="J290" s="179"/>
      <c r="K290" s="179"/>
      <c r="L290" s="179"/>
      <c r="M290" s="179"/>
      <c r="N290" s="179"/>
      <c r="O290" s="179"/>
    </row>
    <row r="291" spans="9:15" x14ac:dyDescent="0.25">
      <c r="I291" s="179"/>
      <c r="J291" s="179"/>
      <c r="K291" s="179"/>
      <c r="L291" s="179"/>
      <c r="M291" s="179"/>
      <c r="N291" s="179"/>
      <c r="O291" s="179"/>
    </row>
    <row r="292" spans="9:15" x14ac:dyDescent="0.25">
      <c r="I292" s="179"/>
      <c r="J292" s="179"/>
      <c r="K292" s="179"/>
      <c r="L292" s="179"/>
      <c r="M292" s="179"/>
      <c r="N292" s="179"/>
      <c r="O292" s="179"/>
    </row>
    <row r="293" spans="9:15" x14ac:dyDescent="0.25">
      <c r="I293" s="179"/>
      <c r="J293" s="179"/>
      <c r="K293" s="179"/>
      <c r="L293" s="179"/>
      <c r="M293" s="179"/>
      <c r="N293" s="179"/>
      <c r="O293" s="179"/>
    </row>
    <row r="294" spans="9:15" x14ac:dyDescent="0.25">
      <c r="I294" s="179"/>
      <c r="J294" s="179"/>
      <c r="K294" s="179"/>
      <c r="L294" s="179"/>
      <c r="M294" s="179"/>
      <c r="N294" s="179"/>
      <c r="O294" s="179"/>
    </row>
    <row r="295" spans="9:15" x14ac:dyDescent="0.25">
      <c r="I295" s="179"/>
      <c r="J295" s="179"/>
      <c r="K295" s="179"/>
      <c r="L295" s="179"/>
      <c r="M295" s="179"/>
      <c r="N295" s="179"/>
      <c r="O295" s="179"/>
    </row>
    <row r="296" spans="9:15" x14ac:dyDescent="0.25">
      <c r="I296" s="179"/>
      <c r="J296" s="179"/>
      <c r="K296" s="179"/>
      <c r="L296" s="179"/>
      <c r="M296" s="179"/>
      <c r="N296" s="179"/>
      <c r="O296" s="179"/>
    </row>
    <row r="297" spans="9:15" x14ac:dyDescent="0.25">
      <c r="I297" s="179"/>
      <c r="J297" s="179"/>
      <c r="K297" s="179"/>
      <c r="L297" s="179"/>
      <c r="M297" s="179"/>
      <c r="N297" s="179"/>
      <c r="O297" s="179"/>
    </row>
    <row r="298" spans="9:15" x14ac:dyDescent="0.25">
      <c r="I298" s="179"/>
      <c r="J298" s="179"/>
      <c r="K298" s="179"/>
      <c r="L298" s="179"/>
      <c r="M298" s="179"/>
      <c r="N298" s="179"/>
      <c r="O298" s="179"/>
    </row>
    <row r="299" spans="9:15" x14ac:dyDescent="0.25">
      <c r="I299" s="179"/>
      <c r="J299" s="179"/>
      <c r="K299" s="179"/>
      <c r="L299" s="179"/>
      <c r="M299" s="179"/>
      <c r="N299" s="179"/>
      <c r="O299" s="179"/>
    </row>
    <row r="300" spans="9:15" x14ac:dyDescent="0.25">
      <c r="I300" s="179"/>
      <c r="J300" s="179"/>
      <c r="K300" s="179"/>
      <c r="L300" s="179"/>
      <c r="M300" s="179"/>
      <c r="N300" s="179"/>
      <c r="O300" s="179"/>
    </row>
    <row r="301" spans="9:15" x14ac:dyDescent="0.25">
      <c r="I301" s="179"/>
      <c r="J301" s="179"/>
      <c r="K301" s="179"/>
      <c r="L301" s="179"/>
      <c r="M301" s="179"/>
      <c r="N301" s="179"/>
      <c r="O301" s="179"/>
    </row>
    <row r="302" spans="9:15" x14ac:dyDescent="0.25">
      <c r="I302" s="179"/>
      <c r="J302" s="179"/>
      <c r="K302" s="179"/>
      <c r="L302" s="179"/>
      <c r="M302" s="179"/>
      <c r="N302" s="179"/>
      <c r="O302" s="179"/>
    </row>
    <row r="303" spans="9:15" x14ac:dyDescent="0.25">
      <c r="I303" s="179"/>
      <c r="J303" s="179"/>
      <c r="K303" s="179"/>
      <c r="L303" s="179"/>
      <c r="M303" s="179"/>
      <c r="N303" s="179"/>
      <c r="O303" s="179"/>
    </row>
    <row r="304" spans="9:15" x14ac:dyDescent="0.25">
      <c r="I304" s="179"/>
      <c r="J304" s="179"/>
      <c r="K304" s="179"/>
      <c r="L304" s="179"/>
      <c r="M304" s="179"/>
      <c r="N304" s="179"/>
      <c r="O304" s="179"/>
    </row>
    <row r="305" spans="9:15" x14ac:dyDescent="0.25">
      <c r="I305" s="179"/>
      <c r="J305" s="179"/>
      <c r="K305" s="179"/>
      <c r="L305" s="179"/>
      <c r="M305" s="179"/>
      <c r="N305" s="179"/>
      <c r="O305" s="179"/>
    </row>
    <row r="306" spans="9:15" x14ac:dyDescent="0.25">
      <c r="I306" s="179"/>
      <c r="J306" s="179"/>
      <c r="K306" s="179"/>
      <c r="L306" s="179"/>
      <c r="M306" s="179"/>
      <c r="N306" s="179"/>
      <c r="O306" s="179"/>
    </row>
    <row r="307" spans="9:15" x14ac:dyDescent="0.25">
      <c r="I307" s="179"/>
      <c r="J307" s="179"/>
      <c r="K307" s="179"/>
      <c r="L307" s="179"/>
      <c r="M307" s="179"/>
      <c r="N307" s="179"/>
      <c r="O307" s="179"/>
    </row>
    <row r="308" spans="9:15" x14ac:dyDescent="0.25">
      <c r="I308" s="179"/>
      <c r="J308" s="179"/>
      <c r="K308" s="179"/>
      <c r="L308" s="179"/>
      <c r="M308" s="179"/>
      <c r="N308" s="179"/>
      <c r="O308" s="179"/>
    </row>
    <row r="309" spans="9:15" x14ac:dyDescent="0.25">
      <c r="I309" s="179"/>
      <c r="J309" s="179"/>
      <c r="K309" s="179"/>
      <c r="L309" s="179"/>
      <c r="M309" s="179"/>
      <c r="N309" s="179"/>
      <c r="O309" s="179"/>
    </row>
    <row r="310" spans="9:15" x14ac:dyDescent="0.25">
      <c r="I310" s="179"/>
      <c r="J310" s="179"/>
      <c r="K310" s="179"/>
      <c r="L310" s="179"/>
      <c r="M310" s="179"/>
      <c r="N310" s="179"/>
      <c r="O310" s="179"/>
    </row>
    <row r="311" spans="9:15" x14ac:dyDescent="0.25">
      <c r="I311" s="179"/>
      <c r="J311" s="179"/>
      <c r="K311" s="179"/>
      <c r="L311" s="179"/>
      <c r="M311" s="179"/>
      <c r="N311" s="179"/>
      <c r="O311" s="179"/>
    </row>
    <row r="312" spans="9:15" x14ac:dyDescent="0.25">
      <c r="I312" s="179"/>
      <c r="J312" s="179"/>
      <c r="K312" s="179"/>
      <c r="L312" s="179"/>
      <c r="M312" s="179"/>
      <c r="N312" s="179"/>
      <c r="O312" s="179"/>
    </row>
    <row r="313" spans="9:15" x14ac:dyDescent="0.25">
      <c r="I313" s="179"/>
      <c r="J313" s="179"/>
      <c r="K313" s="179"/>
      <c r="L313" s="179"/>
      <c r="M313" s="179"/>
      <c r="N313" s="179"/>
      <c r="O313" s="179"/>
    </row>
    <row r="314" spans="9:15" x14ac:dyDescent="0.25">
      <c r="I314" s="179"/>
      <c r="J314" s="179"/>
      <c r="K314" s="179"/>
      <c r="L314" s="179"/>
      <c r="M314" s="179"/>
      <c r="N314" s="179"/>
      <c r="O314" s="179"/>
    </row>
    <row r="315" spans="9:15" x14ac:dyDescent="0.25">
      <c r="I315" s="179"/>
      <c r="J315" s="179"/>
      <c r="K315" s="179"/>
      <c r="L315" s="179"/>
      <c r="M315" s="179"/>
      <c r="N315" s="179"/>
      <c r="O315" s="179"/>
    </row>
    <row r="316" spans="9:15" x14ac:dyDescent="0.25">
      <c r="I316" s="179"/>
      <c r="J316" s="179"/>
      <c r="K316" s="179"/>
      <c r="L316" s="179"/>
      <c r="M316" s="179"/>
      <c r="N316" s="179"/>
      <c r="O316" s="179"/>
    </row>
    <row r="317" spans="9:15" x14ac:dyDescent="0.25">
      <c r="I317" s="179"/>
      <c r="J317" s="179"/>
      <c r="K317" s="179"/>
      <c r="L317" s="179"/>
      <c r="M317" s="179"/>
      <c r="N317" s="179"/>
      <c r="O317" s="179"/>
    </row>
    <row r="318" spans="9:15" x14ac:dyDescent="0.25">
      <c r="I318" s="179"/>
      <c r="J318" s="179"/>
      <c r="K318" s="179"/>
      <c r="L318" s="179"/>
      <c r="M318" s="179"/>
      <c r="N318" s="179"/>
      <c r="O318" s="179"/>
    </row>
    <row r="319" spans="9:15" x14ac:dyDescent="0.25">
      <c r="I319" s="179"/>
      <c r="J319" s="179"/>
      <c r="K319" s="179"/>
      <c r="L319" s="179"/>
      <c r="M319" s="179"/>
      <c r="N319" s="179"/>
      <c r="O319" s="179"/>
    </row>
    <row r="320" spans="9:15" x14ac:dyDescent="0.25">
      <c r="I320" s="179"/>
      <c r="J320" s="179"/>
      <c r="K320" s="179"/>
      <c r="L320" s="179"/>
      <c r="M320" s="179"/>
      <c r="N320" s="179"/>
      <c r="O320" s="179"/>
    </row>
    <row r="321" spans="9:15" x14ac:dyDescent="0.25">
      <c r="I321" s="179"/>
      <c r="J321" s="179"/>
      <c r="K321" s="179"/>
      <c r="L321" s="179"/>
      <c r="M321" s="179"/>
      <c r="N321" s="179"/>
      <c r="O321" s="179"/>
    </row>
    <row r="322" spans="9:15" x14ac:dyDescent="0.25">
      <c r="I322" s="179"/>
      <c r="J322" s="179"/>
      <c r="K322" s="179"/>
      <c r="L322" s="179"/>
      <c r="M322" s="179"/>
      <c r="N322" s="179"/>
      <c r="O322" s="179"/>
    </row>
    <row r="323" spans="9:15" x14ac:dyDescent="0.25">
      <c r="I323" s="179"/>
      <c r="J323" s="179"/>
      <c r="K323" s="179"/>
      <c r="L323" s="179"/>
      <c r="M323" s="179"/>
      <c r="N323" s="179"/>
      <c r="O323" s="179"/>
    </row>
    <row r="324" spans="9:15" x14ac:dyDescent="0.25">
      <c r="I324" s="179"/>
      <c r="J324" s="179"/>
      <c r="K324" s="179"/>
      <c r="L324" s="179"/>
      <c r="M324" s="179"/>
      <c r="N324" s="179"/>
      <c r="O324" s="179"/>
    </row>
    <row r="325" spans="9:15" x14ac:dyDescent="0.25">
      <c r="I325" s="179"/>
      <c r="J325" s="179"/>
      <c r="K325" s="179"/>
      <c r="L325" s="179"/>
      <c r="M325" s="179"/>
      <c r="N325" s="179"/>
      <c r="O325" s="179"/>
    </row>
    <row r="326" spans="9:15" x14ac:dyDescent="0.25">
      <c r="I326" s="179"/>
      <c r="J326" s="179"/>
      <c r="K326" s="179"/>
      <c r="L326" s="179"/>
      <c r="M326" s="179"/>
      <c r="N326" s="179"/>
      <c r="O326" s="179"/>
    </row>
    <row r="327" spans="9:15" x14ac:dyDescent="0.25">
      <c r="I327" s="179"/>
      <c r="J327" s="179"/>
      <c r="K327" s="179"/>
      <c r="L327" s="179"/>
      <c r="M327" s="179"/>
      <c r="N327" s="179"/>
      <c r="O327" s="179"/>
    </row>
    <row r="328" spans="9:15" x14ac:dyDescent="0.25">
      <c r="I328" s="179"/>
      <c r="J328" s="179"/>
      <c r="K328" s="179"/>
      <c r="L328" s="179"/>
      <c r="M328" s="179"/>
      <c r="N328" s="179"/>
      <c r="O328" s="179"/>
    </row>
    <row r="329" spans="9:15" x14ac:dyDescent="0.25">
      <c r="I329" s="179"/>
      <c r="J329" s="179"/>
      <c r="K329" s="179"/>
      <c r="L329" s="179"/>
      <c r="M329" s="179"/>
      <c r="N329" s="179"/>
      <c r="O329" s="179"/>
    </row>
    <row r="330" spans="9:15" x14ac:dyDescent="0.25">
      <c r="I330" s="179"/>
      <c r="J330" s="179"/>
      <c r="K330" s="179"/>
      <c r="L330" s="179"/>
      <c r="M330" s="179"/>
      <c r="N330" s="179"/>
      <c r="O330" s="179"/>
    </row>
    <row r="331" spans="9:15" x14ac:dyDescent="0.25">
      <c r="I331" s="179"/>
      <c r="J331" s="179"/>
      <c r="K331" s="179"/>
      <c r="L331" s="179"/>
      <c r="M331" s="179"/>
      <c r="N331" s="179"/>
      <c r="O331" s="179"/>
    </row>
    <row r="332" spans="9:15" x14ac:dyDescent="0.25">
      <c r="I332" s="179"/>
      <c r="J332" s="179"/>
      <c r="K332" s="179"/>
      <c r="L332" s="179"/>
      <c r="M332" s="179"/>
      <c r="N332" s="179"/>
      <c r="O332" s="179"/>
    </row>
    <row r="333" spans="9:15" x14ac:dyDescent="0.25">
      <c r="I333" s="179"/>
      <c r="J333" s="179"/>
      <c r="K333" s="179"/>
      <c r="L333" s="179"/>
      <c r="M333" s="179"/>
      <c r="N333" s="179"/>
      <c r="O333" s="179"/>
    </row>
    <row r="334" spans="9:15" x14ac:dyDescent="0.25">
      <c r="I334" s="179"/>
      <c r="J334" s="179"/>
      <c r="K334" s="179"/>
      <c r="L334" s="179"/>
      <c r="M334" s="179"/>
      <c r="N334" s="179"/>
      <c r="O334" s="179"/>
    </row>
    <row r="335" spans="9:15" x14ac:dyDescent="0.25">
      <c r="I335" s="179"/>
      <c r="J335" s="179"/>
      <c r="K335" s="179"/>
      <c r="L335" s="179"/>
      <c r="M335" s="179"/>
      <c r="N335" s="179"/>
      <c r="O335" s="179"/>
    </row>
    <row r="336" spans="9:15" x14ac:dyDescent="0.25">
      <c r="I336" s="179"/>
      <c r="J336" s="179"/>
      <c r="K336" s="179"/>
      <c r="L336" s="179"/>
      <c r="M336" s="179"/>
      <c r="N336" s="179"/>
      <c r="O336" s="179"/>
    </row>
    <row r="337" spans="9:15" x14ac:dyDescent="0.25">
      <c r="I337" s="179"/>
      <c r="J337" s="179"/>
      <c r="K337" s="179"/>
      <c r="L337" s="179"/>
      <c r="M337" s="179"/>
      <c r="N337" s="179"/>
      <c r="O337" s="179"/>
    </row>
    <row r="338" spans="9:15" x14ac:dyDescent="0.25">
      <c r="I338" s="179"/>
      <c r="J338" s="179"/>
      <c r="K338" s="179"/>
      <c r="L338" s="179"/>
      <c r="M338" s="179"/>
      <c r="N338" s="179"/>
      <c r="O338" s="179"/>
    </row>
    <row r="339" spans="9:15" x14ac:dyDescent="0.25">
      <c r="I339" s="179"/>
      <c r="J339" s="179"/>
      <c r="K339" s="179"/>
      <c r="L339" s="179"/>
      <c r="M339" s="179"/>
      <c r="N339" s="179"/>
      <c r="O339" s="179"/>
    </row>
    <row r="340" spans="9:15" x14ac:dyDescent="0.25">
      <c r="I340" s="179"/>
      <c r="J340" s="179"/>
      <c r="K340" s="179"/>
      <c r="L340" s="179"/>
      <c r="M340" s="179"/>
      <c r="N340" s="179"/>
      <c r="O340" s="179"/>
    </row>
    <row r="341" spans="9:15" x14ac:dyDescent="0.25">
      <c r="I341" s="179"/>
      <c r="J341" s="179"/>
      <c r="K341" s="179"/>
      <c r="L341" s="179"/>
      <c r="M341" s="179"/>
      <c r="N341" s="179"/>
      <c r="O341" s="179"/>
    </row>
    <row r="342" spans="9:15" x14ac:dyDescent="0.25">
      <c r="I342" s="179"/>
      <c r="J342" s="179"/>
      <c r="K342" s="179"/>
      <c r="L342" s="179"/>
      <c r="M342" s="179"/>
      <c r="N342" s="179"/>
      <c r="O342" s="179"/>
    </row>
    <row r="343" spans="9:15" x14ac:dyDescent="0.25">
      <c r="I343" s="179"/>
      <c r="J343" s="179"/>
      <c r="K343" s="179"/>
      <c r="L343" s="179"/>
      <c r="M343" s="179"/>
      <c r="N343" s="179"/>
      <c r="O343" s="179"/>
    </row>
    <row r="344" spans="9:15" x14ac:dyDescent="0.25">
      <c r="I344" s="179"/>
      <c r="J344" s="179"/>
      <c r="K344" s="179"/>
      <c r="L344" s="179"/>
      <c r="M344" s="179"/>
      <c r="N344" s="179"/>
      <c r="O344" s="179"/>
    </row>
    <row r="345" spans="9:15" x14ac:dyDescent="0.25">
      <c r="I345" s="179"/>
      <c r="J345" s="179"/>
      <c r="K345" s="179"/>
      <c r="L345" s="179"/>
      <c r="M345" s="179"/>
      <c r="N345" s="179"/>
      <c r="O345" s="179"/>
    </row>
    <row r="346" spans="9:15" x14ac:dyDescent="0.25">
      <c r="I346" s="179"/>
      <c r="J346" s="179"/>
      <c r="K346" s="179"/>
      <c r="L346" s="179"/>
      <c r="M346" s="179"/>
      <c r="N346" s="179"/>
      <c r="O346" s="179"/>
    </row>
    <row r="347" spans="9:15" x14ac:dyDescent="0.25">
      <c r="I347" s="179"/>
      <c r="J347" s="179"/>
      <c r="K347" s="179"/>
      <c r="L347" s="179"/>
      <c r="M347" s="179"/>
      <c r="N347" s="179"/>
      <c r="O347" s="179"/>
    </row>
    <row r="348" spans="9:15" x14ac:dyDescent="0.25">
      <c r="I348" s="179"/>
      <c r="J348" s="179"/>
      <c r="K348" s="179"/>
      <c r="L348" s="179"/>
      <c r="M348" s="179"/>
      <c r="N348" s="179"/>
      <c r="O348" s="179"/>
    </row>
    <row r="349" spans="9:15" x14ac:dyDescent="0.25">
      <c r="I349" s="179"/>
      <c r="J349" s="179"/>
      <c r="K349" s="179"/>
      <c r="L349" s="179"/>
      <c r="M349" s="179"/>
      <c r="N349" s="179"/>
      <c r="O349" s="179"/>
    </row>
    <row r="350" spans="9:15" x14ac:dyDescent="0.25">
      <c r="I350" s="179"/>
      <c r="J350" s="179"/>
      <c r="K350" s="179"/>
      <c r="L350" s="179"/>
      <c r="M350" s="179"/>
      <c r="N350" s="179"/>
      <c r="O350" s="179"/>
    </row>
    <row r="351" spans="9:15" x14ac:dyDescent="0.25">
      <c r="I351" s="179"/>
      <c r="J351" s="179"/>
      <c r="K351" s="179"/>
      <c r="L351" s="179"/>
      <c r="M351" s="179"/>
      <c r="N351" s="179"/>
      <c r="O351" s="179"/>
    </row>
    <row r="352" spans="9:15" x14ac:dyDescent="0.25">
      <c r="I352" s="179"/>
      <c r="J352" s="179"/>
      <c r="K352" s="179"/>
      <c r="L352" s="179"/>
      <c r="M352" s="179"/>
      <c r="N352" s="179"/>
      <c r="O352" s="179"/>
    </row>
    <row r="353" spans="9:15" x14ac:dyDescent="0.25">
      <c r="I353" s="179"/>
      <c r="J353" s="179"/>
      <c r="K353" s="179"/>
      <c r="L353" s="179"/>
      <c r="M353" s="179"/>
      <c r="N353" s="179"/>
      <c r="O353" s="179"/>
    </row>
    <row r="354" spans="9:15" x14ac:dyDescent="0.25">
      <c r="I354" s="179"/>
      <c r="J354" s="179"/>
      <c r="K354" s="179"/>
      <c r="L354" s="179"/>
      <c r="M354" s="179"/>
      <c r="N354" s="179"/>
      <c r="O354" s="179"/>
    </row>
    <row r="355" spans="9:15" x14ac:dyDescent="0.25">
      <c r="I355" s="179"/>
      <c r="J355" s="179"/>
      <c r="K355" s="179"/>
      <c r="L355" s="179"/>
      <c r="M355" s="179"/>
      <c r="N355" s="179"/>
      <c r="O355" s="179"/>
    </row>
    <row r="356" spans="9:15" x14ac:dyDescent="0.25">
      <c r="I356" s="179"/>
      <c r="J356" s="179"/>
      <c r="K356" s="179"/>
      <c r="L356" s="179"/>
      <c r="M356" s="179"/>
      <c r="N356" s="179"/>
      <c r="O356" s="179"/>
    </row>
    <row r="357" spans="9:15" x14ac:dyDescent="0.25">
      <c r="I357" s="179"/>
      <c r="J357" s="179"/>
      <c r="K357" s="179"/>
      <c r="L357" s="179"/>
      <c r="M357" s="179"/>
      <c r="N357" s="179"/>
      <c r="O357" s="179"/>
    </row>
    <row r="358" spans="9:15" x14ac:dyDescent="0.25">
      <c r="I358" s="179"/>
      <c r="J358" s="179"/>
      <c r="K358" s="179"/>
      <c r="L358" s="179"/>
      <c r="M358" s="179"/>
      <c r="N358" s="179"/>
      <c r="O358" s="179"/>
    </row>
    <row r="359" spans="9:15" x14ac:dyDescent="0.25">
      <c r="I359" s="179"/>
      <c r="J359" s="179"/>
      <c r="K359" s="179"/>
      <c r="L359" s="179"/>
      <c r="M359" s="179"/>
      <c r="N359" s="179"/>
      <c r="O359" s="179"/>
    </row>
    <row r="360" spans="9:15" x14ac:dyDescent="0.25">
      <c r="I360" s="179"/>
      <c r="J360" s="179"/>
      <c r="K360" s="179"/>
      <c r="L360" s="179"/>
      <c r="M360" s="179"/>
      <c r="N360" s="179"/>
      <c r="O360" s="179"/>
    </row>
    <row r="361" spans="9:15" x14ac:dyDescent="0.25">
      <c r="I361" s="179"/>
      <c r="J361" s="179"/>
      <c r="K361" s="179"/>
      <c r="L361" s="179"/>
      <c r="M361" s="179"/>
      <c r="N361" s="179"/>
      <c r="O361" s="179"/>
    </row>
    <row r="362" spans="9:15" x14ac:dyDescent="0.25">
      <c r="I362" s="179"/>
      <c r="J362" s="179"/>
      <c r="K362" s="179"/>
      <c r="L362" s="179"/>
      <c r="M362" s="179"/>
      <c r="N362" s="179"/>
      <c r="O362" s="179"/>
    </row>
    <row r="363" spans="9:15" x14ac:dyDescent="0.25">
      <c r="I363" s="179"/>
      <c r="J363" s="179"/>
      <c r="K363" s="179"/>
      <c r="L363" s="179"/>
      <c r="M363" s="179"/>
      <c r="N363" s="179"/>
      <c r="O363" s="179"/>
    </row>
    <row r="364" spans="9:15" x14ac:dyDescent="0.25">
      <c r="I364" s="179"/>
      <c r="J364" s="179"/>
      <c r="K364" s="179"/>
      <c r="L364" s="179"/>
      <c r="M364" s="179"/>
      <c r="N364" s="179"/>
      <c r="O364" s="179"/>
    </row>
    <row r="365" spans="9:15" x14ac:dyDescent="0.25">
      <c r="I365" s="179"/>
      <c r="J365" s="179"/>
      <c r="K365" s="179"/>
      <c r="L365" s="179"/>
      <c r="M365" s="179"/>
      <c r="N365" s="179"/>
      <c r="O365" s="179"/>
    </row>
    <row r="366" spans="9:15" x14ac:dyDescent="0.25">
      <c r="I366" s="179"/>
      <c r="J366" s="179"/>
      <c r="K366" s="179"/>
      <c r="L366" s="179"/>
      <c r="M366" s="179"/>
      <c r="N366" s="179"/>
      <c r="O366" s="179"/>
    </row>
    <row r="367" spans="9:15" x14ac:dyDescent="0.25">
      <c r="I367" s="179"/>
      <c r="J367" s="179"/>
      <c r="K367" s="179"/>
      <c r="L367" s="179"/>
      <c r="M367" s="179"/>
      <c r="N367" s="179"/>
      <c r="O367" s="179"/>
    </row>
    <row r="368" spans="9:15" x14ac:dyDescent="0.25">
      <c r="I368" s="179"/>
      <c r="J368" s="179"/>
      <c r="K368" s="179"/>
      <c r="L368" s="179"/>
      <c r="M368" s="179"/>
      <c r="N368" s="179"/>
      <c r="O368" s="179"/>
    </row>
    <row r="369" spans="9:15" x14ac:dyDescent="0.25">
      <c r="I369" s="179"/>
      <c r="J369" s="179"/>
      <c r="K369" s="179"/>
      <c r="L369" s="179"/>
      <c r="M369" s="179"/>
      <c r="N369" s="179"/>
      <c r="O369" s="179"/>
    </row>
    <row r="370" spans="9:15" x14ac:dyDescent="0.25">
      <c r="I370" s="179"/>
      <c r="J370" s="179"/>
      <c r="K370" s="179"/>
      <c r="L370" s="179"/>
      <c r="M370" s="179"/>
      <c r="N370" s="179"/>
      <c r="O370" s="179"/>
    </row>
    <row r="371" spans="9:15" x14ac:dyDescent="0.25">
      <c r="I371" s="179"/>
      <c r="J371" s="179"/>
      <c r="K371" s="179"/>
      <c r="L371" s="179"/>
      <c r="M371" s="179"/>
      <c r="N371" s="179"/>
      <c r="O371" s="179"/>
    </row>
    <row r="372" spans="9:15" x14ac:dyDescent="0.25">
      <c r="I372" s="179"/>
      <c r="J372" s="179"/>
      <c r="K372" s="179"/>
      <c r="L372" s="179"/>
      <c r="M372" s="179"/>
      <c r="N372" s="179"/>
      <c r="O372" s="179"/>
    </row>
    <row r="373" spans="9:15" x14ac:dyDescent="0.25">
      <c r="I373" s="179"/>
      <c r="J373" s="179"/>
      <c r="K373" s="179"/>
      <c r="L373" s="179"/>
      <c r="M373" s="179"/>
      <c r="N373" s="179"/>
      <c r="O373" s="179"/>
    </row>
    <row r="374" spans="9:15" x14ac:dyDescent="0.25">
      <c r="I374" s="179"/>
      <c r="J374" s="179"/>
      <c r="K374" s="179"/>
      <c r="L374" s="179"/>
      <c r="M374" s="179"/>
      <c r="N374" s="179"/>
      <c r="O374" s="179"/>
    </row>
    <row r="375" spans="9:15" x14ac:dyDescent="0.25">
      <c r="I375" s="179"/>
      <c r="J375" s="179"/>
      <c r="K375" s="179"/>
      <c r="L375" s="179"/>
      <c r="M375" s="179"/>
      <c r="N375" s="179"/>
      <c r="O375" s="179"/>
    </row>
    <row r="376" spans="9:15" x14ac:dyDescent="0.25">
      <c r="I376" s="179"/>
      <c r="J376" s="179"/>
      <c r="K376" s="179"/>
      <c r="L376" s="179"/>
      <c r="M376" s="179"/>
      <c r="N376" s="179"/>
      <c r="O376" s="179"/>
    </row>
    <row r="377" spans="9:15" x14ac:dyDescent="0.25">
      <c r="I377" s="179"/>
      <c r="J377" s="179"/>
      <c r="K377" s="179"/>
      <c r="L377" s="179"/>
      <c r="M377" s="179"/>
      <c r="N377" s="179"/>
      <c r="O377" s="179"/>
    </row>
    <row r="378" spans="9:15" x14ac:dyDescent="0.25">
      <c r="I378" s="179"/>
      <c r="J378" s="179"/>
      <c r="K378" s="179"/>
      <c r="L378" s="179"/>
      <c r="M378" s="179"/>
      <c r="N378" s="179"/>
      <c r="O378" s="179"/>
    </row>
    <row r="379" spans="9:15" x14ac:dyDescent="0.25">
      <c r="I379" s="179"/>
      <c r="J379" s="179"/>
      <c r="K379" s="179"/>
      <c r="L379" s="179"/>
      <c r="M379" s="179"/>
      <c r="N379" s="179"/>
      <c r="O379" s="179"/>
    </row>
    <row r="380" spans="9:15" x14ac:dyDescent="0.25">
      <c r="I380" s="179"/>
      <c r="J380" s="179"/>
      <c r="K380" s="179"/>
      <c r="L380" s="179"/>
      <c r="M380" s="179"/>
      <c r="N380" s="179"/>
      <c r="O380" s="179"/>
    </row>
    <row r="381" spans="9:15" x14ac:dyDescent="0.25">
      <c r="I381" s="179"/>
      <c r="J381" s="179"/>
      <c r="K381" s="179"/>
      <c r="L381" s="179"/>
      <c r="M381" s="179"/>
      <c r="N381" s="179"/>
      <c r="O381" s="179"/>
    </row>
    <row r="382" spans="9:15" x14ac:dyDescent="0.25">
      <c r="I382" s="179"/>
      <c r="J382" s="179"/>
      <c r="K382" s="179"/>
      <c r="L382" s="179"/>
      <c r="M382" s="179"/>
      <c r="N382" s="179"/>
      <c r="O382" s="179"/>
    </row>
    <row r="383" spans="9:15" x14ac:dyDescent="0.25">
      <c r="I383" s="179"/>
      <c r="J383" s="179"/>
      <c r="K383" s="179"/>
      <c r="L383" s="179"/>
      <c r="M383" s="179"/>
      <c r="N383" s="179"/>
      <c r="O383" s="179"/>
    </row>
    <row r="384" spans="9:15" x14ac:dyDescent="0.25">
      <c r="I384" s="179"/>
      <c r="J384" s="179"/>
      <c r="K384" s="179"/>
      <c r="L384" s="179"/>
      <c r="M384" s="179"/>
      <c r="N384" s="179"/>
      <c r="O384" s="179"/>
    </row>
    <row r="385" spans="9:15" x14ac:dyDescent="0.25">
      <c r="I385" s="179"/>
      <c r="J385" s="179"/>
      <c r="K385" s="179"/>
      <c r="L385" s="179"/>
      <c r="M385" s="179"/>
      <c r="N385" s="179"/>
      <c r="O385" s="179"/>
    </row>
    <row r="386" spans="9:15" x14ac:dyDescent="0.25">
      <c r="I386" s="179"/>
      <c r="J386" s="179"/>
      <c r="K386" s="179"/>
      <c r="L386" s="179"/>
      <c r="M386" s="179"/>
      <c r="N386" s="179"/>
      <c r="O386" s="179"/>
    </row>
    <row r="387" spans="9:15" x14ac:dyDescent="0.25">
      <c r="I387" s="179"/>
      <c r="J387" s="179"/>
      <c r="K387" s="179"/>
      <c r="L387" s="179"/>
      <c r="M387" s="179"/>
      <c r="N387" s="179"/>
      <c r="O387" s="179"/>
    </row>
    <row r="388" spans="9:15" x14ac:dyDescent="0.25">
      <c r="I388" s="179"/>
      <c r="J388" s="179"/>
      <c r="K388" s="179"/>
      <c r="L388" s="179"/>
      <c r="M388" s="179"/>
      <c r="N388" s="179"/>
      <c r="O388" s="179"/>
    </row>
    <row r="389" spans="9:15" x14ac:dyDescent="0.25">
      <c r="I389" s="179"/>
      <c r="J389" s="179"/>
      <c r="K389" s="179"/>
      <c r="L389" s="179"/>
      <c r="M389" s="179"/>
      <c r="N389" s="179"/>
      <c r="O389" s="179"/>
    </row>
    <row r="390" spans="9:15" x14ac:dyDescent="0.25">
      <c r="I390" s="179"/>
      <c r="J390" s="179"/>
      <c r="K390" s="179"/>
      <c r="L390" s="179"/>
      <c r="M390" s="179"/>
      <c r="N390" s="179"/>
      <c r="O390" s="179"/>
    </row>
    <row r="391" spans="9:15" x14ac:dyDescent="0.25">
      <c r="I391" s="179"/>
      <c r="J391" s="179"/>
      <c r="K391" s="179"/>
      <c r="L391" s="179"/>
      <c r="M391" s="179"/>
      <c r="N391" s="179"/>
      <c r="O391" s="179"/>
    </row>
    <row r="392" spans="9:15" x14ac:dyDescent="0.25">
      <c r="I392" s="179"/>
      <c r="J392" s="179"/>
      <c r="K392" s="179"/>
      <c r="L392" s="179"/>
      <c r="M392" s="179"/>
      <c r="N392" s="179"/>
      <c r="O392" s="179"/>
    </row>
    <row r="393" spans="9:15" x14ac:dyDescent="0.25">
      <c r="I393" s="179"/>
      <c r="J393" s="179"/>
      <c r="K393" s="179"/>
      <c r="L393" s="179"/>
      <c r="M393" s="179"/>
      <c r="N393" s="179"/>
      <c r="O393" s="179"/>
    </row>
    <row r="394" spans="9:15" x14ac:dyDescent="0.25">
      <c r="I394" s="179"/>
      <c r="J394" s="179"/>
      <c r="K394" s="179"/>
      <c r="L394" s="179"/>
      <c r="M394" s="179"/>
      <c r="N394" s="179"/>
      <c r="O394" s="179"/>
    </row>
    <row r="395" spans="9:15" x14ac:dyDescent="0.25">
      <c r="I395" s="179"/>
      <c r="J395" s="179"/>
      <c r="K395" s="179"/>
      <c r="L395" s="179"/>
      <c r="M395" s="179"/>
      <c r="N395" s="179"/>
      <c r="O395" s="179"/>
    </row>
    <row r="396" spans="9:15" x14ac:dyDescent="0.25">
      <c r="I396" s="179"/>
      <c r="J396" s="179"/>
      <c r="K396" s="179"/>
      <c r="L396" s="179"/>
      <c r="M396" s="179"/>
      <c r="N396" s="179"/>
      <c r="O396" s="179"/>
    </row>
    <row r="397" spans="9:15" x14ac:dyDescent="0.25">
      <c r="I397" s="179"/>
      <c r="J397" s="179"/>
      <c r="K397" s="179"/>
      <c r="L397" s="179"/>
      <c r="M397" s="179"/>
      <c r="N397" s="179"/>
      <c r="O397" s="179"/>
    </row>
    <row r="398" spans="9:15" x14ac:dyDescent="0.25">
      <c r="I398" s="179"/>
      <c r="J398" s="179"/>
      <c r="K398" s="179"/>
      <c r="L398" s="179"/>
      <c r="M398" s="179"/>
      <c r="N398" s="179"/>
      <c r="O398" s="179"/>
    </row>
    <row r="399" spans="9:15" x14ac:dyDescent="0.25">
      <c r="I399" s="179"/>
      <c r="J399" s="179"/>
      <c r="K399" s="179"/>
      <c r="L399" s="179"/>
      <c r="M399" s="179"/>
      <c r="N399" s="179"/>
      <c r="O399" s="179"/>
    </row>
    <row r="400" spans="9:15" x14ac:dyDescent="0.25">
      <c r="I400" s="179"/>
      <c r="J400" s="179"/>
      <c r="K400" s="179"/>
      <c r="L400" s="179"/>
      <c r="M400" s="179"/>
      <c r="N400" s="179"/>
      <c r="O400" s="179"/>
    </row>
    <row r="401" spans="9:15" x14ac:dyDescent="0.25">
      <c r="I401" s="179"/>
      <c r="J401" s="179"/>
      <c r="K401" s="179"/>
      <c r="L401" s="179"/>
      <c r="M401" s="179"/>
      <c r="N401" s="179"/>
      <c r="O401" s="179"/>
    </row>
    <row r="402" spans="9:15" x14ac:dyDescent="0.25">
      <c r="I402" s="179"/>
      <c r="J402" s="179"/>
      <c r="K402" s="179"/>
      <c r="L402" s="179"/>
      <c r="M402" s="179"/>
      <c r="N402" s="179"/>
      <c r="O402" s="179"/>
    </row>
    <row r="403" spans="9:15" x14ac:dyDescent="0.25">
      <c r="I403" s="179"/>
      <c r="J403" s="179"/>
      <c r="K403" s="179"/>
      <c r="L403" s="179"/>
      <c r="M403" s="179"/>
      <c r="N403" s="179"/>
      <c r="O403" s="179"/>
    </row>
    <row r="404" spans="9:15" x14ac:dyDescent="0.25">
      <c r="I404" s="179"/>
      <c r="J404" s="179"/>
      <c r="K404" s="179"/>
      <c r="L404" s="179"/>
      <c r="M404" s="179"/>
      <c r="N404" s="179"/>
      <c r="O404" s="179"/>
    </row>
    <row r="405" spans="9:15" x14ac:dyDescent="0.25">
      <c r="I405" s="179"/>
      <c r="J405" s="179"/>
      <c r="K405" s="179"/>
      <c r="L405" s="179"/>
      <c r="M405" s="179"/>
      <c r="N405" s="179"/>
      <c r="O405" s="179"/>
    </row>
    <row r="406" spans="9:15" x14ac:dyDescent="0.25">
      <c r="I406" s="179"/>
      <c r="J406" s="179"/>
      <c r="K406" s="179"/>
      <c r="L406" s="179"/>
      <c r="M406" s="179"/>
      <c r="N406" s="179"/>
      <c r="O406" s="179"/>
    </row>
    <row r="407" spans="9:15" x14ac:dyDescent="0.25">
      <c r="I407" s="179"/>
      <c r="J407" s="179"/>
      <c r="K407" s="179"/>
      <c r="L407" s="179"/>
      <c r="M407" s="179"/>
      <c r="N407" s="179"/>
      <c r="O407" s="179"/>
    </row>
    <row r="408" spans="9:15" x14ac:dyDescent="0.25">
      <c r="I408" s="179"/>
      <c r="J408" s="179"/>
      <c r="K408" s="179"/>
      <c r="L408" s="179"/>
      <c r="M408" s="179"/>
      <c r="N408" s="179"/>
      <c r="O408" s="179"/>
    </row>
    <row r="409" spans="9:15" x14ac:dyDescent="0.25">
      <c r="I409" s="179"/>
      <c r="J409" s="179"/>
      <c r="K409" s="179"/>
      <c r="L409" s="179"/>
      <c r="M409" s="179"/>
      <c r="N409" s="179"/>
      <c r="O409" s="179"/>
    </row>
    <row r="410" spans="9:15" x14ac:dyDescent="0.25">
      <c r="I410" s="179"/>
      <c r="J410" s="179"/>
      <c r="K410" s="179"/>
      <c r="L410" s="179"/>
      <c r="M410" s="179"/>
      <c r="N410" s="179"/>
      <c r="O410" s="179"/>
    </row>
    <row r="411" spans="9:15" x14ac:dyDescent="0.25">
      <c r="I411" s="179"/>
      <c r="J411" s="179"/>
      <c r="K411" s="179"/>
      <c r="L411" s="179"/>
      <c r="M411" s="179"/>
      <c r="N411" s="179"/>
      <c r="O411" s="179"/>
    </row>
    <row r="412" spans="9:15" x14ac:dyDescent="0.25">
      <c r="I412" s="179"/>
      <c r="J412" s="179"/>
      <c r="K412" s="179"/>
      <c r="L412" s="179"/>
      <c r="M412" s="179"/>
      <c r="N412" s="179"/>
      <c r="O412" s="179"/>
    </row>
    <row r="413" spans="9:15" x14ac:dyDescent="0.25">
      <c r="I413" s="179"/>
      <c r="J413" s="179"/>
      <c r="K413" s="179"/>
      <c r="L413" s="179"/>
      <c r="M413" s="179"/>
      <c r="N413" s="179"/>
      <c r="O413" s="179"/>
    </row>
    <row r="414" spans="9:15" x14ac:dyDescent="0.25">
      <c r="I414" s="179"/>
      <c r="J414" s="179"/>
      <c r="K414" s="179"/>
      <c r="L414" s="179"/>
      <c r="M414" s="179"/>
      <c r="N414" s="179"/>
      <c r="O414" s="179"/>
    </row>
    <row r="415" spans="9:15" x14ac:dyDescent="0.25">
      <c r="I415" s="179"/>
      <c r="J415" s="179"/>
      <c r="K415" s="179"/>
      <c r="L415" s="179"/>
      <c r="M415" s="179"/>
      <c r="N415" s="179"/>
      <c r="O415" s="179"/>
    </row>
    <row r="416" spans="9:15" x14ac:dyDescent="0.25">
      <c r="I416" s="179"/>
      <c r="J416" s="179"/>
      <c r="K416" s="179"/>
      <c r="L416" s="179"/>
      <c r="M416" s="179"/>
      <c r="N416" s="179"/>
      <c r="O416" s="179"/>
    </row>
    <row r="417" spans="9:15" x14ac:dyDescent="0.25">
      <c r="I417" s="179"/>
      <c r="J417" s="179"/>
      <c r="K417" s="179"/>
      <c r="L417" s="179"/>
      <c r="M417" s="179"/>
      <c r="N417" s="179"/>
      <c r="O417" s="179"/>
    </row>
    <row r="418" spans="9:15" x14ac:dyDescent="0.25">
      <c r="I418" s="179"/>
      <c r="J418" s="179"/>
      <c r="K418" s="179"/>
      <c r="L418" s="179"/>
      <c r="M418" s="179"/>
      <c r="N418" s="179"/>
      <c r="O418" s="179"/>
    </row>
    <row r="419" spans="9:15" x14ac:dyDescent="0.25">
      <c r="I419" s="179"/>
      <c r="J419" s="179"/>
      <c r="K419" s="179"/>
      <c r="L419" s="179"/>
      <c r="M419" s="179"/>
      <c r="N419" s="179"/>
      <c r="O419" s="179"/>
    </row>
    <row r="420" spans="9:15" x14ac:dyDescent="0.25">
      <c r="I420" s="179"/>
      <c r="J420" s="179"/>
      <c r="K420" s="179"/>
      <c r="L420" s="179"/>
      <c r="M420" s="179"/>
      <c r="N420" s="179"/>
      <c r="O420" s="179"/>
    </row>
    <row r="421" spans="9:15" x14ac:dyDescent="0.25">
      <c r="I421" s="179"/>
      <c r="J421" s="179"/>
      <c r="K421" s="179"/>
      <c r="L421" s="179"/>
      <c r="M421" s="179"/>
      <c r="N421" s="179"/>
      <c r="O421" s="179"/>
    </row>
    <row r="422" spans="9:15" x14ac:dyDescent="0.25">
      <c r="I422" s="179"/>
      <c r="J422" s="179"/>
      <c r="K422" s="179"/>
      <c r="L422" s="179"/>
      <c r="M422" s="179"/>
      <c r="N422" s="179"/>
      <c r="O422" s="179"/>
    </row>
    <row r="423" spans="9:15" x14ac:dyDescent="0.25">
      <c r="I423" s="179"/>
      <c r="J423" s="179"/>
      <c r="K423" s="179"/>
      <c r="L423" s="179"/>
      <c r="M423" s="179"/>
      <c r="N423" s="179"/>
      <c r="O423" s="179"/>
    </row>
    <row r="424" spans="9:15" x14ac:dyDescent="0.25">
      <c r="I424" s="179"/>
      <c r="J424" s="179"/>
      <c r="K424" s="179"/>
      <c r="L424" s="179"/>
      <c r="M424" s="179"/>
      <c r="N424" s="179"/>
      <c r="O424" s="179"/>
    </row>
    <row r="425" spans="9:15" x14ac:dyDescent="0.25">
      <c r="I425" s="179"/>
      <c r="J425" s="179"/>
      <c r="K425" s="179"/>
      <c r="L425" s="179"/>
      <c r="M425" s="179"/>
      <c r="N425" s="179"/>
      <c r="O425" s="179"/>
    </row>
    <row r="426" spans="9:15" x14ac:dyDescent="0.25">
      <c r="I426" s="179"/>
      <c r="J426" s="179"/>
      <c r="K426" s="179"/>
      <c r="L426" s="179"/>
      <c r="M426" s="179"/>
      <c r="N426" s="179"/>
      <c r="O426" s="179"/>
    </row>
    <row r="427" spans="9:15" x14ac:dyDescent="0.25">
      <c r="I427" s="179"/>
      <c r="J427" s="179"/>
      <c r="K427" s="179"/>
      <c r="L427" s="179"/>
      <c r="M427" s="179"/>
      <c r="N427" s="179"/>
      <c r="O427" s="179"/>
    </row>
    <row r="428" spans="9:15" x14ac:dyDescent="0.25">
      <c r="I428" s="179"/>
      <c r="J428" s="179"/>
      <c r="K428" s="179"/>
      <c r="L428" s="179"/>
      <c r="M428" s="179"/>
      <c r="N428" s="179"/>
      <c r="O428" s="179"/>
    </row>
    <row r="429" spans="9:15" x14ac:dyDescent="0.25">
      <c r="I429" s="179"/>
      <c r="J429" s="179"/>
      <c r="K429" s="179"/>
      <c r="L429" s="179"/>
      <c r="M429" s="179"/>
      <c r="N429" s="179"/>
      <c r="O429" s="179"/>
    </row>
    <row r="430" spans="9:15" x14ac:dyDescent="0.25">
      <c r="I430" s="179"/>
      <c r="J430" s="179"/>
      <c r="K430" s="179"/>
      <c r="L430" s="179"/>
      <c r="M430" s="179"/>
      <c r="N430" s="179"/>
      <c r="O430" s="179"/>
    </row>
    <row r="431" spans="9:15" x14ac:dyDescent="0.25">
      <c r="I431" s="179"/>
      <c r="J431" s="179"/>
      <c r="K431" s="179"/>
      <c r="L431" s="179"/>
      <c r="M431" s="179"/>
      <c r="N431" s="179"/>
      <c r="O431" s="179"/>
    </row>
    <row r="432" spans="9:15" x14ac:dyDescent="0.25">
      <c r="I432" s="179"/>
      <c r="J432" s="179"/>
      <c r="K432" s="179"/>
      <c r="L432" s="179"/>
      <c r="M432" s="179"/>
      <c r="N432" s="179"/>
      <c r="O432" s="179"/>
    </row>
    <row r="433" spans="9:15" x14ac:dyDescent="0.25">
      <c r="I433" s="179"/>
      <c r="J433" s="179"/>
      <c r="K433" s="179"/>
      <c r="L433" s="179"/>
      <c r="M433" s="179"/>
      <c r="N433" s="179"/>
      <c r="O433" s="179"/>
    </row>
    <row r="434" spans="9:15" x14ac:dyDescent="0.25">
      <c r="I434" s="179"/>
      <c r="J434" s="179"/>
      <c r="K434" s="179"/>
      <c r="L434" s="179"/>
      <c r="M434" s="179"/>
      <c r="N434" s="179"/>
      <c r="O434" s="179"/>
    </row>
    <row r="435" spans="9:15" x14ac:dyDescent="0.25">
      <c r="I435" s="179"/>
      <c r="J435" s="179"/>
      <c r="K435" s="179"/>
      <c r="L435" s="179"/>
      <c r="M435" s="179"/>
      <c r="N435" s="179"/>
      <c r="O435" s="179"/>
    </row>
    <row r="436" spans="9:15" x14ac:dyDescent="0.25">
      <c r="I436" s="179"/>
      <c r="J436" s="179"/>
      <c r="K436" s="179"/>
      <c r="L436" s="179"/>
      <c r="M436" s="179"/>
      <c r="N436" s="179"/>
      <c r="O436" s="179"/>
    </row>
    <row r="437" spans="9:15" x14ac:dyDescent="0.25">
      <c r="I437" s="179"/>
      <c r="J437" s="179"/>
      <c r="K437" s="179"/>
      <c r="L437" s="179"/>
      <c r="M437" s="179"/>
      <c r="N437" s="179"/>
      <c r="O437" s="179"/>
    </row>
    <row r="438" spans="9:15" x14ac:dyDescent="0.25">
      <c r="I438" s="179"/>
      <c r="J438" s="179"/>
      <c r="K438" s="179"/>
      <c r="L438" s="179"/>
      <c r="M438" s="179"/>
      <c r="N438" s="179"/>
      <c r="O438" s="179"/>
    </row>
    <row r="439" spans="9:15" x14ac:dyDescent="0.25">
      <c r="I439" s="179"/>
      <c r="J439" s="179"/>
      <c r="K439" s="179"/>
      <c r="L439" s="179"/>
      <c r="M439" s="179"/>
      <c r="N439" s="179"/>
      <c r="O439" s="179"/>
    </row>
    <row r="440" spans="9:15" x14ac:dyDescent="0.25">
      <c r="I440" s="179"/>
      <c r="J440" s="179"/>
      <c r="K440" s="179"/>
      <c r="L440" s="179"/>
      <c r="M440" s="179"/>
      <c r="N440" s="179"/>
      <c r="O440" s="179"/>
    </row>
    <row r="441" spans="9:15" x14ac:dyDescent="0.25">
      <c r="I441" s="179"/>
      <c r="J441" s="179"/>
      <c r="K441" s="179"/>
      <c r="L441" s="179"/>
      <c r="M441" s="179"/>
      <c r="N441" s="179"/>
      <c r="O441" s="179"/>
    </row>
    <row r="442" spans="9:15" x14ac:dyDescent="0.25">
      <c r="I442" s="179"/>
      <c r="J442" s="179"/>
      <c r="K442" s="179"/>
      <c r="L442" s="179"/>
      <c r="M442" s="179"/>
      <c r="N442" s="179"/>
      <c r="O442" s="179"/>
    </row>
    <row r="443" spans="9:15" x14ac:dyDescent="0.25">
      <c r="I443" s="179"/>
      <c r="J443" s="179"/>
      <c r="K443" s="179"/>
      <c r="L443" s="179"/>
      <c r="M443" s="179"/>
      <c r="N443" s="179"/>
      <c r="O443" s="179"/>
    </row>
    <row r="444" spans="9:15" x14ac:dyDescent="0.25">
      <c r="I444" s="179"/>
      <c r="J444" s="179"/>
      <c r="K444" s="179"/>
      <c r="L444" s="179"/>
      <c r="M444" s="179"/>
      <c r="N444" s="179"/>
      <c r="O444" s="179"/>
    </row>
    <row r="445" spans="9:15" x14ac:dyDescent="0.25">
      <c r="I445" s="179"/>
      <c r="J445" s="179"/>
      <c r="K445" s="179"/>
      <c r="L445" s="179"/>
      <c r="M445" s="179"/>
      <c r="N445" s="179"/>
      <c r="O445" s="179"/>
    </row>
    <row r="446" spans="9:15" x14ac:dyDescent="0.25">
      <c r="I446" s="179"/>
      <c r="J446" s="179"/>
      <c r="K446" s="179"/>
      <c r="L446" s="179"/>
      <c r="M446" s="179"/>
      <c r="N446" s="179"/>
      <c r="O446" s="179"/>
    </row>
    <row r="447" spans="9:15" x14ac:dyDescent="0.25">
      <c r="I447" s="179"/>
      <c r="J447" s="179"/>
      <c r="K447" s="179"/>
      <c r="L447" s="179"/>
      <c r="M447" s="179"/>
      <c r="N447" s="179"/>
      <c r="O447" s="179"/>
    </row>
    <row r="448" spans="9:15" x14ac:dyDescent="0.25">
      <c r="I448" s="179"/>
      <c r="J448" s="179"/>
      <c r="K448" s="179"/>
      <c r="L448" s="179"/>
      <c r="M448" s="179"/>
      <c r="N448" s="179"/>
      <c r="O448" s="179"/>
    </row>
    <row r="449" spans="9:15" x14ac:dyDescent="0.25">
      <c r="I449" s="179"/>
      <c r="J449" s="179"/>
      <c r="K449" s="179"/>
      <c r="L449" s="179"/>
      <c r="M449" s="179"/>
      <c r="N449" s="179"/>
      <c r="O449" s="179"/>
    </row>
    <row r="450" spans="9:15" x14ac:dyDescent="0.25">
      <c r="I450" s="179"/>
      <c r="J450" s="179"/>
      <c r="K450" s="179"/>
      <c r="L450" s="179"/>
      <c r="M450" s="179"/>
      <c r="N450" s="179"/>
      <c r="O450" s="179"/>
    </row>
    <row r="451" spans="9:15" x14ac:dyDescent="0.25">
      <c r="I451" s="179"/>
      <c r="J451" s="179"/>
      <c r="K451" s="179"/>
      <c r="L451" s="179"/>
      <c r="M451" s="179"/>
      <c r="N451" s="179"/>
      <c r="O451" s="179"/>
    </row>
    <row r="452" spans="9:15" x14ac:dyDescent="0.25">
      <c r="I452" s="179"/>
      <c r="J452" s="179"/>
      <c r="K452" s="179"/>
      <c r="L452" s="179"/>
      <c r="M452" s="179"/>
      <c r="N452" s="179"/>
      <c r="O452" s="179"/>
    </row>
    <row r="453" spans="9:15" x14ac:dyDescent="0.25">
      <c r="I453" s="179"/>
      <c r="J453" s="179"/>
      <c r="K453" s="179"/>
      <c r="L453" s="179"/>
      <c r="M453" s="179"/>
      <c r="N453" s="179"/>
      <c r="O453" s="179"/>
    </row>
    <row r="454" spans="9:15" x14ac:dyDescent="0.25">
      <c r="I454" s="179"/>
      <c r="J454" s="179"/>
      <c r="K454" s="179"/>
      <c r="L454" s="179"/>
      <c r="M454" s="179"/>
      <c r="N454" s="179"/>
      <c r="O454" s="179"/>
    </row>
    <row r="455" spans="9:15" x14ac:dyDescent="0.25">
      <c r="I455" s="179"/>
      <c r="J455" s="179"/>
      <c r="K455" s="179"/>
      <c r="L455" s="179"/>
      <c r="M455" s="179"/>
      <c r="N455" s="179"/>
      <c r="O455" s="179"/>
    </row>
    <row r="456" spans="9:15" x14ac:dyDescent="0.25">
      <c r="I456" s="179"/>
      <c r="J456" s="179"/>
      <c r="K456" s="179"/>
      <c r="L456" s="179"/>
      <c r="M456" s="179"/>
      <c r="N456" s="179"/>
      <c r="O456" s="179"/>
    </row>
    <row r="457" spans="9:15" x14ac:dyDescent="0.25">
      <c r="I457" s="179"/>
      <c r="J457" s="179"/>
      <c r="K457" s="179"/>
      <c r="L457" s="179"/>
      <c r="M457" s="179"/>
      <c r="N457" s="179"/>
      <c r="O457" s="179"/>
    </row>
    <row r="458" spans="9:15" x14ac:dyDescent="0.25">
      <c r="I458" s="179"/>
      <c r="J458" s="179"/>
      <c r="K458" s="179"/>
      <c r="L458" s="179"/>
      <c r="M458" s="179"/>
      <c r="N458" s="179"/>
      <c r="O458" s="179"/>
    </row>
    <row r="459" spans="9:15" x14ac:dyDescent="0.25">
      <c r="I459" s="179"/>
      <c r="J459" s="179"/>
      <c r="K459" s="179"/>
      <c r="L459" s="179"/>
      <c r="M459" s="179"/>
      <c r="N459" s="179"/>
      <c r="O459" s="179"/>
    </row>
    <row r="460" spans="9:15" x14ac:dyDescent="0.25">
      <c r="I460" s="179"/>
      <c r="J460" s="179"/>
      <c r="K460" s="179"/>
      <c r="L460" s="179"/>
      <c r="M460" s="179"/>
      <c r="N460" s="179"/>
      <c r="O460" s="179"/>
    </row>
    <row r="461" spans="9:15" x14ac:dyDescent="0.25">
      <c r="I461" s="179"/>
      <c r="J461" s="179"/>
      <c r="K461" s="179"/>
      <c r="L461" s="179"/>
      <c r="M461" s="179"/>
      <c r="N461" s="179"/>
      <c r="O461" s="179"/>
    </row>
    <row r="462" spans="9:15" x14ac:dyDescent="0.25">
      <c r="I462" s="179"/>
      <c r="J462" s="179"/>
      <c r="K462" s="179"/>
      <c r="L462" s="179"/>
      <c r="M462" s="179"/>
      <c r="N462" s="179"/>
      <c r="O462" s="179"/>
    </row>
    <row r="463" spans="9:15" x14ac:dyDescent="0.25">
      <c r="I463" s="179"/>
      <c r="J463" s="179"/>
      <c r="K463" s="179"/>
      <c r="L463" s="179"/>
      <c r="M463" s="179"/>
      <c r="N463" s="179"/>
      <c r="O463" s="179"/>
    </row>
    <row r="464" spans="9:15" x14ac:dyDescent="0.25">
      <c r="I464" s="179"/>
      <c r="J464" s="179"/>
      <c r="K464" s="179"/>
      <c r="L464" s="179"/>
      <c r="M464" s="179"/>
      <c r="N464" s="179"/>
      <c r="O464" s="179"/>
    </row>
    <row r="465" spans="9:15" x14ac:dyDescent="0.25">
      <c r="I465" s="179"/>
      <c r="J465" s="179"/>
      <c r="K465" s="179"/>
      <c r="L465" s="179"/>
      <c r="M465" s="179"/>
      <c r="N465" s="179"/>
      <c r="O465" s="179"/>
    </row>
    <row r="466" spans="9:15" x14ac:dyDescent="0.25">
      <c r="I466" s="179"/>
      <c r="J466" s="179"/>
      <c r="K466" s="179"/>
      <c r="L466" s="179"/>
      <c r="M466" s="179"/>
      <c r="N466" s="179"/>
      <c r="O466" s="179"/>
    </row>
    <row r="467" spans="9:15" x14ac:dyDescent="0.25">
      <c r="I467" s="179"/>
      <c r="J467" s="179"/>
      <c r="K467" s="179"/>
      <c r="L467" s="179"/>
      <c r="M467" s="179"/>
      <c r="N467" s="179"/>
      <c r="O467" s="179"/>
    </row>
    <row r="468" spans="9:15" x14ac:dyDescent="0.25">
      <c r="I468" s="179"/>
      <c r="J468" s="179"/>
      <c r="K468" s="179"/>
      <c r="L468" s="179"/>
      <c r="M468" s="179"/>
      <c r="N468" s="179"/>
      <c r="O468" s="179"/>
    </row>
    <row r="469" spans="9:15" x14ac:dyDescent="0.25">
      <c r="I469" s="179"/>
      <c r="J469" s="179"/>
      <c r="K469" s="179"/>
      <c r="L469" s="179"/>
      <c r="M469" s="179"/>
      <c r="N469" s="179"/>
      <c r="O469" s="179"/>
    </row>
    <row r="470" spans="9:15" x14ac:dyDescent="0.25">
      <c r="I470" s="179"/>
      <c r="J470" s="179"/>
      <c r="K470" s="179"/>
      <c r="L470" s="179"/>
      <c r="M470" s="179"/>
      <c r="N470" s="179"/>
      <c r="O470" s="179"/>
    </row>
    <row r="471" spans="9:15" x14ac:dyDescent="0.25">
      <c r="I471" s="179"/>
      <c r="J471" s="179"/>
      <c r="K471" s="179"/>
      <c r="L471" s="179"/>
      <c r="M471" s="179"/>
      <c r="N471" s="179"/>
      <c r="O471" s="179"/>
    </row>
    <row r="472" spans="9:15" x14ac:dyDescent="0.25">
      <c r="I472" s="179"/>
      <c r="J472" s="179"/>
      <c r="K472" s="179"/>
      <c r="L472" s="179"/>
      <c r="M472" s="179"/>
      <c r="N472" s="179"/>
      <c r="O472" s="179"/>
    </row>
    <row r="473" spans="9:15" x14ac:dyDescent="0.25">
      <c r="I473" s="179"/>
      <c r="J473" s="179"/>
      <c r="K473" s="179"/>
      <c r="L473" s="179"/>
      <c r="M473" s="179"/>
      <c r="N473" s="179"/>
      <c r="O473" s="179"/>
    </row>
    <row r="474" spans="9:15" x14ac:dyDescent="0.25">
      <c r="I474" s="179"/>
      <c r="J474" s="179"/>
      <c r="K474" s="179"/>
      <c r="L474" s="179"/>
      <c r="M474" s="179"/>
      <c r="N474" s="179"/>
      <c r="O474" s="179"/>
    </row>
    <row r="475" spans="9:15" x14ac:dyDescent="0.25">
      <c r="I475" s="179"/>
      <c r="J475" s="179"/>
      <c r="K475" s="179"/>
      <c r="L475" s="179"/>
      <c r="M475" s="179"/>
      <c r="N475" s="179"/>
      <c r="O475" s="179"/>
    </row>
    <row r="476" spans="9:15" x14ac:dyDescent="0.25">
      <c r="I476" s="179"/>
      <c r="J476" s="179"/>
      <c r="K476" s="179"/>
      <c r="L476" s="179"/>
      <c r="M476" s="179"/>
      <c r="N476" s="179"/>
      <c r="O476" s="179"/>
    </row>
    <row r="477" spans="9:15" x14ac:dyDescent="0.25">
      <c r="I477" s="179"/>
      <c r="J477" s="179"/>
      <c r="K477" s="179"/>
      <c r="L477" s="179"/>
      <c r="M477" s="179"/>
      <c r="N477" s="179"/>
      <c r="O477" s="179"/>
    </row>
    <row r="478" spans="9:15" x14ac:dyDescent="0.25">
      <c r="I478" s="179"/>
      <c r="J478" s="179"/>
      <c r="K478" s="179"/>
      <c r="L478" s="179"/>
      <c r="M478" s="179"/>
      <c r="N478" s="179"/>
      <c r="O478" s="179"/>
    </row>
    <row r="479" spans="9:15" x14ac:dyDescent="0.25">
      <c r="I479" s="179"/>
      <c r="J479" s="179"/>
      <c r="K479" s="179"/>
      <c r="L479" s="179"/>
      <c r="M479" s="179"/>
      <c r="N479" s="179"/>
      <c r="O479" s="179"/>
    </row>
    <row r="480" spans="9:15" x14ac:dyDescent="0.25">
      <c r="I480" s="179"/>
      <c r="J480" s="179"/>
      <c r="K480" s="179"/>
      <c r="L480" s="179"/>
      <c r="M480" s="179"/>
      <c r="N480" s="179"/>
      <c r="O480" s="179"/>
    </row>
    <row r="481" spans="9:15" x14ac:dyDescent="0.25">
      <c r="I481" s="179"/>
      <c r="J481" s="179"/>
      <c r="K481" s="179"/>
      <c r="L481" s="179"/>
      <c r="M481" s="179"/>
      <c r="N481" s="179"/>
      <c r="O481" s="179"/>
    </row>
    <row r="482" spans="9:15" x14ac:dyDescent="0.25">
      <c r="I482" s="179"/>
      <c r="J482" s="179"/>
      <c r="K482" s="179"/>
      <c r="L482" s="179"/>
      <c r="M482" s="179"/>
      <c r="N482" s="179"/>
      <c r="O482" s="179"/>
    </row>
    <row r="483" spans="9:15" x14ac:dyDescent="0.25">
      <c r="I483" s="179"/>
      <c r="J483" s="179"/>
      <c r="K483" s="179"/>
      <c r="L483" s="179"/>
      <c r="M483" s="179"/>
      <c r="N483" s="179"/>
      <c r="O483" s="179"/>
    </row>
    <row r="484" spans="9:15" x14ac:dyDescent="0.25">
      <c r="I484" s="179"/>
      <c r="J484" s="179"/>
      <c r="K484" s="179"/>
      <c r="L484" s="179"/>
      <c r="M484" s="179"/>
      <c r="N484" s="179"/>
      <c r="O484" s="179"/>
    </row>
    <row r="485" spans="9:15" x14ac:dyDescent="0.25">
      <c r="I485" s="179"/>
      <c r="J485" s="179"/>
      <c r="K485" s="179"/>
      <c r="L485" s="179"/>
      <c r="M485" s="179"/>
      <c r="N485" s="179"/>
      <c r="O485" s="179"/>
    </row>
    <row r="486" spans="9:15" x14ac:dyDescent="0.25">
      <c r="I486" s="179"/>
      <c r="J486" s="179"/>
      <c r="K486" s="179"/>
      <c r="L486" s="179"/>
      <c r="M486" s="179"/>
      <c r="N486" s="179"/>
      <c r="O486" s="179"/>
    </row>
    <row r="487" spans="9:15" x14ac:dyDescent="0.25">
      <c r="I487" s="179"/>
      <c r="J487" s="179"/>
      <c r="K487" s="179"/>
      <c r="L487" s="179"/>
      <c r="M487" s="179"/>
      <c r="N487" s="179"/>
      <c r="O487" s="179"/>
    </row>
    <row r="488" spans="9:15" x14ac:dyDescent="0.25">
      <c r="I488" s="179"/>
      <c r="J488" s="179"/>
      <c r="K488" s="179"/>
      <c r="L488" s="179"/>
      <c r="M488" s="179"/>
      <c r="N488" s="179"/>
      <c r="O488" s="179"/>
    </row>
    <row r="489" spans="9:15" x14ac:dyDescent="0.25">
      <c r="I489" s="179"/>
      <c r="J489" s="179"/>
      <c r="K489" s="179"/>
      <c r="L489" s="179"/>
      <c r="M489" s="179"/>
      <c r="N489" s="179"/>
      <c r="O489" s="179"/>
    </row>
    <row r="490" spans="9:15" x14ac:dyDescent="0.25">
      <c r="I490" s="179"/>
      <c r="J490" s="179"/>
      <c r="K490" s="179"/>
      <c r="L490" s="179"/>
      <c r="M490" s="179"/>
      <c r="N490" s="179"/>
      <c r="O490" s="179"/>
    </row>
    <row r="491" spans="9:15" x14ac:dyDescent="0.25">
      <c r="I491" s="179"/>
      <c r="J491" s="179"/>
      <c r="K491" s="179"/>
      <c r="L491" s="179"/>
      <c r="M491" s="179"/>
      <c r="N491" s="179"/>
      <c r="O491" s="179"/>
    </row>
    <row r="492" spans="9:15" x14ac:dyDescent="0.25">
      <c r="I492" s="179"/>
      <c r="J492" s="179"/>
      <c r="K492" s="179"/>
      <c r="L492" s="179"/>
      <c r="M492" s="179"/>
      <c r="N492" s="179"/>
      <c r="O492" s="179"/>
    </row>
    <row r="493" spans="9:15" x14ac:dyDescent="0.25">
      <c r="I493" s="179"/>
      <c r="J493" s="179"/>
      <c r="K493" s="179"/>
      <c r="L493" s="179"/>
      <c r="M493" s="179"/>
      <c r="N493" s="179"/>
      <c r="O493" s="179"/>
    </row>
    <row r="494" spans="9:15" x14ac:dyDescent="0.25">
      <c r="I494" s="179"/>
      <c r="J494" s="179"/>
      <c r="K494" s="179"/>
      <c r="L494" s="179"/>
      <c r="M494" s="179"/>
      <c r="N494" s="179"/>
      <c r="O494" s="179"/>
    </row>
    <row r="495" spans="9:15" x14ac:dyDescent="0.25">
      <c r="I495" s="179"/>
      <c r="J495" s="179"/>
      <c r="K495" s="179"/>
      <c r="L495" s="179"/>
      <c r="M495" s="179"/>
      <c r="N495" s="179"/>
      <c r="O495" s="179"/>
    </row>
    <row r="496" spans="9:15" x14ac:dyDescent="0.25">
      <c r="I496" s="179"/>
      <c r="J496" s="179"/>
      <c r="K496" s="179"/>
      <c r="L496" s="179"/>
      <c r="M496" s="179"/>
      <c r="N496" s="179"/>
      <c r="O496" s="179"/>
    </row>
    <row r="497" spans="9:15" x14ac:dyDescent="0.25">
      <c r="I497" s="179"/>
      <c r="J497" s="179"/>
      <c r="K497" s="179"/>
      <c r="L497" s="179"/>
      <c r="M497" s="179"/>
      <c r="N497" s="179"/>
      <c r="O497" s="179"/>
    </row>
    <row r="498" spans="9:15" x14ac:dyDescent="0.25">
      <c r="I498" s="179"/>
      <c r="J498" s="179"/>
      <c r="K498" s="179"/>
      <c r="L498" s="179"/>
      <c r="M498" s="179"/>
      <c r="N498" s="179"/>
      <c r="O498" s="179"/>
    </row>
    <row r="499" spans="9:15" x14ac:dyDescent="0.25">
      <c r="I499" s="179"/>
      <c r="J499" s="179"/>
      <c r="K499" s="179"/>
      <c r="L499" s="179"/>
      <c r="M499" s="179"/>
      <c r="N499" s="179"/>
      <c r="O499" s="179"/>
    </row>
    <row r="500" spans="9:15" x14ac:dyDescent="0.25">
      <c r="I500" s="179"/>
      <c r="J500" s="179"/>
      <c r="K500" s="179"/>
      <c r="L500" s="179"/>
      <c r="M500" s="179"/>
      <c r="N500" s="179"/>
      <c r="O500" s="179"/>
    </row>
    <row r="501" spans="9:15" x14ac:dyDescent="0.25">
      <c r="I501" s="179"/>
      <c r="J501" s="179"/>
      <c r="K501" s="179"/>
      <c r="L501" s="179"/>
      <c r="M501" s="179"/>
      <c r="N501" s="179"/>
      <c r="O501" s="179"/>
    </row>
    <row r="502" spans="9:15" x14ac:dyDescent="0.25">
      <c r="I502" s="179"/>
      <c r="J502" s="179"/>
      <c r="K502" s="179"/>
      <c r="L502" s="179"/>
      <c r="M502" s="179"/>
      <c r="N502" s="179"/>
      <c r="O502" s="179"/>
    </row>
    <row r="503" spans="9:15" x14ac:dyDescent="0.25">
      <c r="I503" s="179"/>
      <c r="J503" s="179"/>
      <c r="K503" s="179"/>
      <c r="L503" s="179"/>
      <c r="M503" s="179"/>
      <c r="N503" s="179"/>
      <c r="O503" s="179"/>
    </row>
    <row r="504" spans="9:15" x14ac:dyDescent="0.25">
      <c r="I504" s="179"/>
      <c r="J504" s="179"/>
      <c r="K504" s="179"/>
      <c r="L504" s="179"/>
      <c r="M504" s="179"/>
      <c r="N504" s="179"/>
      <c r="O504" s="179"/>
    </row>
    <row r="505" spans="9:15" x14ac:dyDescent="0.25">
      <c r="I505" s="179"/>
      <c r="J505" s="179"/>
      <c r="K505" s="179"/>
      <c r="L505" s="179"/>
      <c r="M505" s="179"/>
      <c r="N505" s="179"/>
      <c r="O505" s="179"/>
    </row>
    <row r="506" spans="9:15" x14ac:dyDescent="0.25">
      <c r="I506" s="179"/>
      <c r="J506" s="179"/>
      <c r="K506" s="179"/>
      <c r="L506" s="179"/>
      <c r="M506" s="179"/>
      <c r="N506" s="179"/>
      <c r="O506" s="179"/>
    </row>
    <row r="507" spans="9:15" x14ac:dyDescent="0.25">
      <c r="I507" s="179"/>
      <c r="J507" s="179"/>
      <c r="K507" s="179"/>
      <c r="L507" s="179"/>
      <c r="M507" s="179"/>
      <c r="N507" s="179"/>
      <c r="O507" s="179"/>
    </row>
    <row r="508" spans="9:15" x14ac:dyDescent="0.25">
      <c r="I508" s="179"/>
      <c r="J508" s="179"/>
      <c r="K508" s="179"/>
      <c r="L508" s="179"/>
      <c r="M508" s="179"/>
      <c r="N508" s="179"/>
      <c r="O508" s="179"/>
    </row>
    <row r="509" spans="9:15" x14ac:dyDescent="0.25">
      <c r="I509" s="179"/>
      <c r="J509" s="179"/>
      <c r="K509" s="179"/>
      <c r="L509" s="179"/>
      <c r="M509" s="179"/>
      <c r="N509" s="179"/>
      <c r="O509" s="179"/>
    </row>
    <row r="510" spans="9:15" x14ac:dyDescent="0.25">
      <c r="I510" s="179"/>
      <c r="J510" s="179"/>
      <c r="K510" s="179"/>
      <c r="L510" s="179"/>
      <c r="M510" s="179"/>
      <c r="N510" s="179"/>
      <c r="O510" s="179"/>
    </row>
    <row r="511" spans="9:15" x14ac:dyDescent="0.25">
      <c r="I511" s="179"/>
      <c r="J511" s="179"/>
      <c r="K511" s="179"/>
      <c r="L511" s="179"/>
      <c r="M511" s="179"/>
      <c r="N511" s="179"/>
      <c r="O511" s="179"/>
    </row>
    <row r="512" spans="9:15" x14ac:dyDescent="0.25">
      <c r="I512" s="179"/>
      <c r="J512" s="179"/>
      <c r="K512" s="179"/>
      <c r="L512" s="179"/>
      <c r="M512" s="179"/>
      <c r="N512" s="179"/>
      <c r="O512" s="179"/>
    </row>
    <row r="513" spans="9:15" x14ac:dyDescent="0.25">
      <c r="I513" s="179"/>
      <c r="J513" s="179"/>
      <c r="K513" s="179"/>
      <c r="L513" s="179"/>
      <c r="M513" s="179"/>
      <c r="N513" s="179"/>
      <c r="O513" s="179"/>
    </row>
    <row r="514" spans="9:15" x14ac:dyDescent="0.25">
      <c r="I514" s="179"/>
      <c r="J514" s="179"/>
      <c r="K514" s="179"/>
      <c r="L514" s="179"/>
      <c r="M514" s="179"/>
      <c r="N514" s="179"/>
      <c r="O514" s="179"/>
    </row>
    <row r="515" spans="9:15" x14ac:dyDescent="0.25">
      <c r="I515" s="179"/>
      <c r="J515" s="179"/>
      <c r="K515" s="179"/>
      <c r="L515" s="179"/>
      <c r="M515" s="179"/>
      <c r="N515" s="179"/>
      <c r="O515" s="179"/>
    </row>
    <row r="516" spans="9:15" x14ac:dyDescent="0.25">
      <c r="I516" s="179"/>
      <c r="J516" s="179"/>
      <c r="K516" s="179"/>
      <c r="L516" s="179"/>
      <c r="M516" s="179"/>
      <c r="N516" s="179"/>
      <c r="O516" s="179"/>
    </row>
    <row r="517" spans="9:15" x14ac:dyDescent="0.25">
      <c r="I517" s="179"/>
      <c r="J517" s="179"/>
      <c r="K517" s="179"/>
      <c r="L517" s="179"/>
      <c r="M517" s="179"/>
      <c r="N517" s="179"/>
      <c r="O517" s="179"/>
    </row>
    <row r="518" spans="9:15" x14ac:dyDescent="0.25">
      <c r="I518" s="179"/>
      <c r="J518" s="179"/>
      <c r="K518" s="179"/>
      <c r="L518" s="179"/>
      <c r="M518" s="179"/>
      <c r="N518" s="179"/>
      <c r="O518" s="179"/>
    </row>
    <row r="519" spans="9:15" x14ac:dyDescent="0.25">
      <c r="I519" s="179"/>
      <c r="J519" s="179"/>
      <c r="K519" s="179"/>
      <c r="L519" s="179"/>
      <c r="M519" s="179"/>
      <c r="N519" s="179"/>
      <c r="O519" s="179"/>
    </row>
    <row r="520" spans="9:15" x14ac:dyDescent="0.25">
      <c r="I520" s="179"/>
      <c r="J520" s="179"/>
      <c r="K520" s="179"/>
      <c r="L520" s="179"/>
      <c r="M520" s="179"/>
      <c r="N520" s="179"/>
      <c r="O520" s="179"/>
    </row>
    <row r="521" spans="9:15" x14ac:dyDescent="0.25">
      <c r="I521" s="179"/>
      <c r="J521" s="179"/>
      <c r="K521" s="179"/>
      <c r="L521" s="179"/>
      <c r="M521" s="179"/>
      <c r="N521" s="179"/>
      <c r="O521" s="179"/>
    </row>
    <row r="522" spans="9:15" x14ac:dyDescent="0.25">
      <c r="I522" s="179"/>
      <c r="J522" s="179"/>
      <c r="K522" s="179"/>
      <c r="L522" s="179"/>
      <c r="M522" s="179"/>
      <c r="N522" s="179"/>
      <c r="O522" s="179"/>
    </row>
    <row r="523" spans="9:15" x14ac:dyDescent="0.25">
      <c r="I523" s="179"/>
      <c r="J523" s="179"/>
      <c r="K523" s="179"/>
      <c r="L523" s="179"/>
      <c r="M523" s="179"/>
      <c r="N523" s="179"/>
      <c r="O523" s="179"/>
    </row>
    <row r="524" spans="9:15" x14ac:dyDescent="0.25">
      <c r="I524" s="179"/>
      <c r="J524" s="179"/>
      <c r="K524" s="179"/>
      <c r="L524" s="179"/>
      <c r="M524" s="179"/>
      <c r="N524" s="179"/>
      <c r="O524" s="179"/>
    </row>
    <row r="525" spans="9:15" x14ac:dyDescent="0.25">
      <c r="I525" s="179"/>
      <c r="J525" s="179"/>
      <c r="K525" s="179"/>
      <c r="L525" s="179"/>
      <c r="M525" s="179"/>
      <c r="N525" s="179"/>
      <c r="O525" s="179"/>
    </row>
    <row r="526" spans="9:15" x14ac:dyDescent="0.25">
      <c r="I526" s="179"/>
      <c r="J526" s="179"/>
      <c r="K526" s="179"/>
      <c r="L526" s="179"/>
      <c r="M526" s="179"/>
      <c r="N526" s="179"/>
      <c r="O526" s="179"/>
    </row>
    <row r="527" spans="9:15" x14ac:dyDescent="0.25">
      <c r="I527" s="179"/>
      <c r="J527" s="179"/>
      <c r="K527" s="179"/>
      <c r="L527" s="179"/>
      <c r="M527" s="179"/>
      <c r="N527" s="179"/>
      <c r="O527" s="179"/>
    </row>
    <row r="528" spans="9:15" x14ac:dyDescent="0.25">
      <c r="I528" s="179"/>
      <c r="J528" s="179"/>
      <c r="K528" s="179"/>
      <c r="L528" s="179"/>
      <c r="M528" s="179"/>
      <c r="N528" s="179"/>
      <c r="O528" s="179"/>
    </row>
    <row r="529" spans="9:15" x14ac:dyDescent="0.25">
      <c r="I529" s="179"/>
      <c r="J529" s="179"/>
      <c r="K529" s="179"/>
      <c r="L529" s="179"/>
      <c r="M529" s="179"/>
      <c r="N529" s="179"/>
      <c r="O529" s="179"/>
    </row>
    <row r="530" spans="9:15" x14ac:dyDescent="0.25">
      <c r="I530" s="179"/>
      <c r="J530" s="179"/>
      <c r="K530" s="179"/>
      <c r="L530" s="179"/>
      <c r="M530" s="179"/>
      <c r="N530" s="179"/>
      <c r="O530" s="179"/>
    </row>
    <row r="531" spans="9:15" x14ac:dyDescent="0.25">
      <c r="I531" s="179"/>
      <c r="J531" s="179"/>
      <c r="K531" s="179"/>
      <c r="L531" s="179"/>
      <c r="M531" s="179"/>
      <c r="N531" s="179"/>
      <c r="O531" s="179"/>
    </row>
    <row r="532" spans="9:15" x14ac:dyDescent="0.25">
      <c r="I532" s="179"/>
      <c r="J532" s="179"/>
      <c r="K532" s="179"/>
      <c r="L532" s="179"/>
      <c r="M532" s="179"/>
      <c r="N532" s="179"/>
      <c r="O532" s="179"/>
    </row>
    <row r="533" spans="9:15" x14ac:dyDescent="0.25">
      <c r="I533" s="179"/>
      <c r="J533" s="179"/>
      <c r="K533" s="179"/>
      <c r="L533" s="179"/>
      <c r="M533" s="179"/>
      <c r="N533" s="179"/>
      <c r="O533" s="179"/>
    </row>
    <row r="534" spans="9:15" x14ac:dyDescent="0.25">
      <c r="I534" s="179"/>
      <c r="J534" s="179"/>
      <c r="K534" s="179"/>
      <c r="L534" s="179"/>
      <c r="M534" s="179"/>
      <c r="N534" s="179"/>
      <c r="O534" s="179"/>
    </row>
    <row r="535" spans="9:15" x14ac:dyDescent="0.25">
      <c r="I535" s="179"/>
      <c r="J535" s="179"/>
      <c r="K535" s="179"/>
      <c r="L535" s="179"/>
      <c r="M535" s="179"/>
      <c r="N535" s="179"/>
      <c r="O535" s="179"/>
    </row>
    <row r="536" spans="9:15" x14ac:dyDescent="0.25">
      <c r="I536" s="179"/>
      <c r="J536" s="179"/>
      <c r="K536" s="179"/>
      <c r="L536" s="179"/>
      <c r="M536" s="179"/>
      <c r="N536" s="179"/>
      <c r="O536" s="179"/>
    </row>
    <row r="537" spans="9:15" x14ac:dyDescent="0.25">
      <c r="I537" s="179"/>
      <c r="J537" s="179"/>
      <c r="K537" s="179"/>
      <c r="L537" s="179"/>
      <c r="M537" s="179"/>
      <c r="N537" s="179"/>
      <c r="O537" s="179"/>
    </row>
    <row r="538" spans="9:15" x14ac:dyDescent="0.25">
      <c r="I538" s="179"/>
      <c r="J538" s="179"/>
      <c r="K538" s="179"/>
      <c r="L538" s="179"/>
      <c r="M538" s="179"/>
      <c r="N538" s="179"/>
      <c r="O538" s="179"/>
    </row>
    <row r="539" spans="9:15" x14ac:dyDescent="0.25">
      <c r="I539" s="179"/>
      <c r="J539" s="179"/>
      <c r="K539" s="179"/>
      <c r="L539" s="179"/>
      <c r="M539" s="179"/>
      <c r="N539" s="179"/>
      <c r="O539" s="179"/>
    </row>
    <row r="540" spans="9:15" x14ac:dyDescent="0.25">
      <c r="I540" s="179"/>
      <c r="J540" s="179"/>
      <c r="K540" s="179"/>
      <c r="L540" s="179"/>
      <c r="M540" s="179"/>
      <c r="N540" s="179"/>
      <c r="O540" s="179"/>
    </row>
    <row r="541" spans="9:15" x14ac:dyDescent="0.25">
      <c r="I541" s="179"/>
      <c r="J541" s="179"/>
      <c r="K541" s="179"/>
      <c r="L541" s="179"/>
      <c r="M541" s="179"/>
      <c r="N541" s="179"/>
      <c r="O541" s="179"/>
    </row>
    <row r="542" spans="9:15" x14ac:dyDescent="0.25">
      <c r="I542" s="179"/>
      <c r="J542" s="179"/>
      <c r="K542" s="179"/>
      <c r="L542" s="179"/>
      <c r="M542" s="179"/>
      <c r="N542" s="179"/>
      <c r="O542" s="179"/>
    </row>
    <row r="543" spans="9:15" x14ac:dyDescent="0.25">
      <c r="I543" s="179"/>
      <c r="J543" s="179"/>
      <c r="K543" s="179"/>
      <c r="L543" s="179"/>
      <c r="M543" s="179"/>
      <c r="N543" s="179"/>
      <c r="O543" s="179"/>
    </row>
    <row r="544" spans="9:15" x14ac:dyDescent="0.25">
      <c r="I544" s="179"/>
      <c r="J544" s="179"/>
      <c r="K544" s="179"/>
      <c r="L544" s="179"/>
      <c r="M544" s="179"/>
      <c r="N544" s="179"/>
      <c r="O544" s="179"/>
    </row>
    <row r="545" spans="9:15" x14ac:dyDescent="0.25">
      <c r="I545" s="179"/>
      <c r="J545" s="179"/>
      <c r="K545" s="179"/>
      <c r="L545" s="179"/>
      <c r="M545" s="179"/>
      <c r="N545" s="179"/>
      <c r="O545" s="179"/>
    </row>
    <row r="546" spans="9:15" x14ac:dyDescent="0.25">
      <c r="I546" s="179"/>
      <c r="J546" s="179"/>
      <c r="K546" s="179"/>
      <c r="L546" s="179"/>
      <c r="M546" s="179"/>
      <c r="N546" s="179"/>
      <c r="O546" s="179"/>
    </row>
    <row r="547" spans="9:15" x14ac:dyDescent="0.25">
      <c r="I547" s="179"/>
      <c r="J547" s="179"/>
      <c r="K547" s="179"/>
      <c r="L547" s="179"/>
      <c r="M547" s="179"/>
      <c r="N547" s="179"/>
      <c r="O547" s="179"/>
    </row>
    <row r="548" spans="9:15" x14ac:dyDescent="0.25">
      <c r="I548" s="179"/>
      <c r="J548" s="179"/>
      <c r="K548" s="179"/>
      <c r="L548" s="179"/>
      <c r="M548" s="179"/>
      <c r="N548" s="179"/>
      <c r="O548" s="179"/>
    </row>
    <row r="549" spans="9:15" x14ac:dyDescent="0.25">
      <c r="I549" s="179"/>
      <c r="J549" s="179"/>
      <c r="K549" s="179"/>
      <c r="L549" s="179"/>
      <c r="M549" s="179"/>
      <c r="N549" s="179"/>
      <c r="O549" s="179"/>
    </row>
    <row r="550" spans="9:15" x14ac:dyDescent="0.25">
      <c r="I550" s="179"/>
      <c r="J550" s="179"/>
      <c r="K550" s="179"/>
      <c r="L550" s="179"/>
      <c r="M550" s="179"/>
      <c r="N550" s="179"/>
      <c r="O550" s="179"/>
    </row>
    <row r="551" spans="9:15" x14ac:dyDescent="0.25">
      <c r="I551" s="179"/>
      <c r="J551" s="179"/>
      <c r="K551" s="179"/>
      <c r="L551" s="179"/>
      <c r="M551" s="179"/>
      <c r="N551" s="179"/>
      <c r="O551" s="179"/>
    </row>
    <row r="552" spans="9:15" x14ac:dyDescent="0.25">
      <c r="I552" s="179"/>
      <c r="J552" s="179"/>
      <c r="K552" s="179"/>
      <c r="L552" s="179"/>
      <c r="M552" s="179"/>
      <c r="N552" s="179"/>
      <c r="O552" s="179"/>
    </row>
    <row r="553" spans="9:15" x14ac:dyDescent="0.25">
      <c r="I553" s="179"/>
      <c r="J553" s="179"/>
      <c r="K553" s="179"/>
      <c r="L553" s="179"/>
      <c r="M553" s="179"/>
      <c r="N553" s="179"/>
      <c r="O553" s="179"/>
    </row>
    <row r="554" spans="9:15" x14ac:dyDescent="0.25">
      <c r="I554" s="179"/>
      <c r="J554" s="179"/>
      <c r="K554" s="179"/>
      <c r="L554" s="179"/>
      <c r="M554" s="179"/>
      <c r="N554" s="179"/>
      <c r="O554" s="179"/>
    </row>
    <row r="555" spans="9:15" x14ac:dyDescent="0.25">
      <c r="I555" s="179"/>
      <c r="J555" s="179"/>
      <c r="K555" s="179"/>
      <c r="L555" s="179"/>
      <c r="M555" s="179"/>
      <c r="N555" s="179"/>
      <c r="O555" s="179"/>
    </row>
    <row r="556" spans="9:15" x14ac:dyDescent="0.25">
      <c r="I556" s="179"/>
      <c r="J556" s="179"/>
      <c r="K556" s="179"/>
      <c r="L556" s="179"/>
      <c r="M556" s="179"/>
      <c r="N556" s="179"/>
      <c r="O556" s="179"/>
    </row>
    <row r="557" spans="9:15" x14ac:dyDescent="0.25">
      <c r="I557" s="179"/>
      <c r="J557" s="179"/>
      <c r="K557" s="179"/>
      <c r="L557" s="179"/>
      <c r="M557" s="179"/>
      <c r="N557" s="179"/>
      <c r="O557" s="179"/>
    </row>
    <row r="558" spans="9:15" x14ac:dyDescent="0.25">
      <c r="I558" s="179"/>
      <c r="J558" s="179"/>
      <c r="K558" s="179"/>
      <c r="L558" s="179"/>
      <c r="M558" s="179"/>
      <c r="N558" s="179"/>
      <c r="O558" s="179"/>
    </row>
    <row r="559" spans="9:15" x14ac:dyDescent="0.25">
      <c r="I559" s="179"/>
      <c r="J559" s="179"/>
      <c r="K559" s="179"/>
      <c r="L559" s="179"/>
      <c r="M559" s="179"/>
      <c r="N559" s="179"/>
      <c r="O559" s="179"/>
    </row>
    <row r="560" spans="9:15" x14ac:dyDescent="0.25">
      <c r="I560" s="179"/>
      <c r="J560" s="179"/>
      <c r="K560" s="179"/>
      <c r="L560" s="179"/>
      <c r="M560" s="179"/>
      <c r="N560" s="179"/>
      <c r="O560" s="179"/>
    </row>
    <row r="561" spans="9:15" x14ac:dyDescent="0.25">
      <c r="I561" s="179"/>
      <c r="J561" s="179"/>
      <c r="K561" s="179"/>
      <c r="L561" s="179"/>
      <c r="M561" s="179"/>
      <c r="N561" s="179"/>
      <c r="O561" s="179"/>
    </row>
    <row r="562" spans="9:15" x14ac:dyDescent="0.25">
      <c r="I562" s="179"/>
      <c r="J562" s="179"/>
      <c r="K562" s="179"/>
      <c r="L562" s="179"/>
      <c r="M562" s="179"/>
      <c r="N562" s="179"/>
      <c r="O562" s="179"/>
    </row>
    <row r="563" spans="9:15" x14ac:dyDescent="0.25">
      <c r="I563" s="179"/>
      <c r="J563" s="179"/>
      <c r="K563" s="179"/>
      <c r="L563" s="179"/>
      <c r="M563" s="179"/>
      <c r="N563" s="179"/>
      <c r="O563" s="179"/>
    </row>
    <row r="564" spans="9:15" x14ac:dyDescent="0.25">
      <c r="I564" s="179"/>
      <c r="J564" s="179"/>
      <c r="K564" s="179"/>
      <c r="L564" s="179"/>
      <c r="M564" s="179"/>
      <c r="N564" s="179"/>
      <c r="O564" s="179"/>
    </row>
    <row r="565" spans="9:15" x14ac:dyDescent="0.25">
      <c r="I565" s="179"/>
      <c r="J565" s="179"/>
      <c r="K565" s="179"/>
      <c r="L565" s="179"/>
      <c r="M565" s="179"/>
      <c r="N565" s="179"/>
      <c r="O565" s="179"/>
    </row>
    <row r="566" spans="9:15" x14ac:dyDescent="0.25">
      <c r="I566" s="179"/>
      <c r="J566" s="179"/>
      <c r="K566" s="179"/>
      <c r="L566" s="179"/>
      <c r="M566" s="179"/>
      <c r="N566" s="179"/>
      <c r="O566" s="179"/>
    </row>
    <row r="567" spans="9:15" x14ac:dyDescent="0.25">
      <c r="I567" s="179"/>
      <c r="J567" s="179"/>
      <c r="K567" s="179"/>
      <c r="L567" s="179"/>
      <c r="M567" s="179"/>
      <c r="N567" s="179"/>
      <c r="O567" s="179"/>
    </row>
    <row r="568" spans="9:15" x14ac:dyDescent="0.25">
      <c r="I568" s="179"/>
      <c r="J568" s="179"/>
      <c r="K568" s="179"/>
      <c r="L568" s="179"/>
      <c r="M568" s="179"/>
      <c r="N568" s="179"/>
      <c r="O568" s="179"/>
    </row>
    <row r="569" spans="9:15" x14ac:dyDescent="0.25">
      <c r="I569" s="179"/>
      <c r="J569" s="179"/>
      <c r="K569" s="179"/>
      <c r="L569" s="179"/>
      <c r="M569" s="179"/>
      <c r="N569" s="179"/>
      <c r="O569" s="179"/>
    </row>
    <row r="570" spans="9:15" x14ac:dyDescent="0.25">
      <c r="I570" s="179"/>
      <c r="J570" s="179"/>
      <c r="K570" s="179"/>
      <c r="L570" s="179"/>
      <c r="M570" s="179"/>
      <c r="N570" s="179"/>
      <c r="O570" s="179"/>
    </row>
    <row r="571" spans="9:15" x14ac:dyDescent="0.25">
      <c r="I571" s="179"/>
      <c r="J571" s="179"/>
      <c r="K571" s="179"/>
      <c r="L571" s="179"/>
      <c r="M571" s="179"/>
      <c r="N571" s="179"/>
      <c r="O571" s="179"/>
    </row>
    <row r="572" spans="9:15" x14ac:dyDescent="0.25">
      <c r="I572" s="179"/>
      <c r="J572" s="179"/>
      <c r="K572" s="179"/>
      <c r="L572" s="179"/>
      <c r="M572" s="179"/>
      <c r="N572" s="179"/>
      <c r="O572" s="179"/>
    </row>
    <row r="573" spans="9:15" x14ac:dyDescent="0.25">
      <c r="I573" s="179"/>
      <c r="J573" s="179"/>
      <c r="K573" s="179"/>
      <c r="L573" s="179"/>
      <c r="M573" s="179"/>
      <c r="N573" s="179"/>
      <c r="O573" s="179"/>
    </row>
    <row r="574" spans="9:15" x14ac:dyDescent="0.25">
      <c r="I574" s="179"/>
      <c r="J574" s="179"/>
      <c r="K574" s="179"/>
      <c r="L574" s="179"/>
      <c r="M574" s="179"/>
      <c r="N574" s="179"/>
      <c r="O574" s="179"/>
    </row>
    <row r="575" spans="9:15" x14ac:dyDescent="0.25">
      <c r="I575" s="179"/>
      <c r="J575" s="179"/>
      <c r="K575" s="179"/>
      <c r="L575" s="179"/>
      <c r="M575" s="179"/>
      <c r="N575" s="179"/>
      <c r="O575" s="179"/>
    </row>
    <row r="576" spans="9:15" x14ac:dyDescent="0.25">
      <c r="I576" s="179"/>
      <c r="J576" s="179"/>
      <c r="K576" s="179"/>
      <c r="L576" s="179"/>
      <c r="M576" s="179"/>
      <c r="N576" s="179"/>
      <c r="O576" s="179"/>
    </row>
    <row r="577" spans="9:15" x14ac:dyDescent="0.25">
      <c r="I577" s="179"/>
      <c r="J577" s="179"/>
      <c r="K577" s="179"/>
      <c r="L577" s="179"/>
      <c r="M577" s="179"/>
      <c r="N577" s="179"/>
      <c r="O577" s="179"/>
    </row>
    <row r="578" spans="9:15" x14ac:dyDescent="0.25">
      <c r="I578" s="179"/>
      <c r="J578" s="179"/>
      <c r="K578" s="179"/>
      <c r="L578" s="179"/>
      <c r="M578" s="179"/>
      <c r="N578" s="179"/>
      <c r="O578" s="179"/>
    </row>
    <row r="579" spans="9:15" x14ac:dyDescent="0.25">
      <c r="I579" s="179"/>
      <c r="J579" s="179"/>
      <c r="K579" s="179"/>
      <c r="L579" s="179"/>
      <c r="M579" s="179"/>
      <c r="N579" s="179"/>
      <c r="O579" s="179"/>
    </row>
    <row r="580" spans="9:15" x14ac:dyDescent="0.25">
      <c r="I580" s="179"/>
      <c r="J580" s="179"/>
      <c r="K580" s="179"/>
      <c r="L580" s="179"/>
      <c r="M580" s="179"/>
      <c r="N580" s="179"/>
      <c r="O580" s="179"/>
    </row>
    <row r="581" spans="9:15" x14ac:dyDescent="0.25">
      <c r="I581" s="179"/>
      <c r="J581" s="179"/>
      <c r="K581" s="179"/>
      <c r="L581" s="179"/>
      <c r="M581" s="179"/>
      <c r="N581" s="179"/>
      <c r="O581" s="179"/>
    </row>
    <row r="582" spans="9:15" x14ac:dyDescent="0.25">
      <c r="I582" s="179"/>
      <c r="J582" s="179"/>
      <c r="K582" s="179"/>
      <c r="L582" s="179"/>
      <c r="M582" s="179"/>
      <c r="N582" s="179"/>
      <c r="O582" s="179"/>
    </row>
    <row r="583" spans="9:15" x14ac:dyDescent="0.25">
      <c r="I583" s="179"/>
      <c r="J583" s="179"/>
      <c r="K583" s="179"/>
      <c r="L583" s="179"/>
      <c r="M583" s="179"/>
      <c r="N583" s="179"/>
      <c r="O583" s="179"/>
    </row>
    <row r="584" spans="9:15" x14ac:dyDescent="0.25">
      <c r="I584" s="179"/>
      <c r="J584" s="179"/>
      <c r="K584" s="179"/>
      <c r="L584" s="179"/>
      <c r="M584" s="179"/>
      <c r="N584" s="179"/>
      <c r="O584" s="179"/>
    </row>
    <row r="585" spans="9:15" x14ac:dyDescent="0.25">
      <c r="I585" s="179"/>
      <c r="J585" s="179"/>
      <c r="K585" s="179"/>
      <c r="L585" s="179"/>
      <c r="M585" s="179"/>
      <c r="N585" s="179"/>
      <c r="O585" s="179"/>
    </row>
    <row r="586" spans="9:15" x14ac:dyDescent="0.25">
      <c r="I586" s="179"/>
      <c r="J586" s="179"/>
      <c r="K586" s="179"/>
      <c r="L586" s="179"/>
      <c r="M586" s="179"/>
      <c r="N586" s="179"/>
      <c r="O586" s="179"/>
    </row>
    <row r="587" spans="9:15" x14ac:dyDescent="0.25">
      <c r="I587" s="179"/>
      <c r="J587" s="179"/>
      <c r="K587" s="179"/>
      <c r="L587" s="179"/>
      <c r="M587" s="179"/>
      <c r="N587" s="179"/>
      <c r="O587" s="179"/>
    </row>
    <row r="588" spans="9:15" x14ac:dyDescent="0.25">
      <c r="I588" s="179"/>
      <c r="J588" s="179"/>
      <c r="K588" s="179"/>
      <c r="L588" s="179"/>
      <c r="M588" s="179"/>
      <c r="N588" s="179"/>
      <c r="O588" s="179"/>
    </row>
    <row r="589" spans="9:15" x14ac:dyDescent="0.25">
      <c r="I589" s="179"/>
      <c r="J589" s="179"/>
      <c r="K589" s="179"/>
      <c r="L589" s="179"/>
      <c r="M589" s="179"/>
      <c r="N589" s="179"/>
      <c r="O589" s="179"/>
    </row>
    <row r="590" spans="9:15" x14ac:dyDescent="0.25">
      <c r="I590" s="179"/>
      <c r="J590" s="179"/>
      <c r="K590" s="179"/>
      <c r="L590" s="179"/>
      <c r="M590" s="179"/>
      <c r="N590" s="179"/>
      <c r="O590" s="179"/>
    </row>
    <row r="591" spans="9:15" x14ac:dyDescent="0.25">
      <c r="I591" s="179"/>
      <c r="J591" s="179"/>
      <c r="K591" s="179"/>
      <c r="L591" s="179"/>
      <c r="M591" s="179"/>
      <c r="N591" s="179"/>
      <c r="O591" s="179"/>
    </row>
    <row r="592" spans="9:15" x14ac:dyDescent="0.25">
      <c r="I592" s="179"/>
      <c r="J592" s="179"/>
      <c r="K592" s="179"/>
      <c r="L592" s="179"/>
      <c r="M592" s="179"/>
      <c r="N592" s="179"/>
      <c r="O592" s="179"/>
    </row>
    <row r="593" spans="9:15" x14ac:dyDescent="0.25">
      <c r="I593" s="179"/>
      <c r="J593" s="179"/>
      <c r="K593" s="179"/>
      <c r="L593" s="179"/>
      <c r="M593" s="179"/>
      <c r="N593" s="179"/>
      <c r="O593" s="179"/>
    </row>
    <row r="594" spans="9:15" x14ac:dyDescent="0.25">
      <c r="I594" s="179"/>
      <c r="J594" s="179"/>
      <c r="K594" s="179"/>
      <c r="L594" s="179"/>
      <c r="M594" s="179"/>
      <c r="N594" s="179"/>
      <c r="O594" s="179"/>
    </row>
    <row r="595" spans="9:15" x14ac:dyDescent="0.25">
      <c r="I595" s="179"/>
      <c r="J595" s="179"/>
      <c r="K595" s="179"/>
      <c r="L595" s="179"/>
      <c r="M595" s="179"/>
      <c r="N595" s="179"/>
      <c r="O595" s="179"/>
    </row>
    <row r="596" spans="9:15" x14ac:dyDescent="0.25">
      <c r="I596" s="179"/>
      <c r="J596" s="179"/>
      <c r="K596" s="179"/>
      <c r="L596" s="179"/>
      <c r="M596" s="179"/>
      <c r="N596" s="179"/>
      <c r="O596" s="179"/>
    </row>
    <row r="597" spans="9:15" x14ac:dyDescent="0.25">
      <c r="I597" s="179"/>
      <c r="J597" s="179"/>
      <c r="K597" s="179"/>
      <c r="L597" s="179"/>
      <c r="M597" s="179"/>
      <c r="N597" s="179"/>
      <c r="O597" s="179"/>
    </row>
    <row r="598" spans="9:15" x14ac:dyDescent="0.25">
      <c r="I598" s="179"/>
      <c r="J598" s="179"/>
      <c r="K598" s="179"/>
      <c r="L598" s="179"/>
      <c r="M598" s="179"/>
      <c r="N598" s="179"/>
      <c r="O598" s="179"/>
    </row>
    <row r="599" spans="9:15" x14ac:dyDescent="0.25">
      <c r="I599" s="179"/>
      <c r="J599" s="179"/>
      <c r="K599" s="179"/>
      <c r="L599" s="179"/>
      <c r="M599" s="179"/>
      <c r="N599" s="179"/>
      <c r="O599" s="179"/>
    </row>
    <row r="600" spans="9:15" x14ac:dyDescent="0.25">
      <c r="I600" s="179"/>
      <c r="J600" s="179"/>
      <c r="K600" s="179"/>
      <c r="L600" s="179"/>
      <c r="M600" s="179"/>
      <c r="N600" s="179"/>
      <c r="O600" s="179"/>
    </row>
    <row r="601" spans="9:15" x14ac:dyDescent="0.25">
      <c r="I601" s="179"/>
      <c r="J601" s="179"/>
      <c r="K601" s="179"/>
      <c r="L601" s="179"/>
      <c r="M601" s="179"/>
      <c r="N601" s="179"/>
      <c r="O601" s="179"/>
    </row>
    <row r="602" spans="9:15" x14ac:dyDescent="0.25">
      <c r="I602" s="179"/>
      <c r="J602" s="179"/>
      <c r="K602" s="179"/>
      <c r="L602" s="179"/>
      <c r="M602" s="179"/>
      <c r="N602" s="179"/>
      <c r="O602" s="179"/>
    </row>
    <row r="603" spans="9:15" x14ac:dyDescent="0.25">
      <c r="I603" s="179"/>
      <c r="J603" s="179"/>
      <c r="K603" s="179"/>
      <c r="L603" s="179"/>
      <c r="M603" s="179"/>
      <c r="N603" s="179"/>
      <c r="O603" s="179"/>
    </row>
    <row r="604" spans="9:15" x14ac:dyDescent="0.25">
      <c r="I604" s="179"/>
      <c r="J604" s="179"/>
      <c r="K604" s="179"/>
      <c r="L604" s="179"/>
      <c r="M604" s="179"/>
      <c r="N604" s="179"/>
      <c r="O604" s="179"/>
    </row>
    <row r="605" spans="9:15" x14ac:dyDescent="0.25">
      <c r="I605" s="179"/>
      <c r="J605" s="179"/>
      <c r="K605" s="179"/>
      <c r="L605" s="179"/>
      <c r="M605" s="179"/>
      <c r="N605" s="179"/>
      <c r="O605" s="179"/>
    </row>
    <row r="606" spans="9:15" x14ac:dyDescent="0.25">
      <c r="I606" s="179"/>
      <c r="J606" s="179"/>
      <c r="K606" s="179"/>
      <c r="L606" s="179"/>
      <c r="M606" s="179"/>
      <c r="N606" s="179"/>
      <c r="O606" s="179"/>
    </row>
    <row r="607" spans="9:15" x14ac:dyDescent="0.25">
      <c r="I607" s="179"/>
      <c r="J607" s="179"/>
      <c r="K607" s="179"/>
      <c r="L607" s="179"/>
      <c r="M607" s="179"/>
      <c r="N607" s="179"/>
      <c r="O607" s="179"/>
    </row>
    <row r="608" spans="9:15" x14ac:dyDescent="0.25">
      <c r="I608" s="179"/>
      <c r="J608" s="179"/>
      <c r="K608" s="179"/>
      <c r="L608" s="179"/>
      <c r="M608" s="179"/>
      <c r="N608" s="179"/>
      <c r="O608" s="179"/>
    </row>
    <row r="609" spans="9:15" x14ac:dyDescent="0.25">
      <c r="I609" s="179"/>
      <c r="J609" s="179"/>
      <c r="K609" s="179"/>
      <c r="L609" s="179"/>
      <c r="M609" s="179"/>
      <c r="N609" s="179"/>
      <c r="O609" s="179"/>
    </row>
    <row r="610" spans="9:15" x14ac:dyDescent="0.25">
      <c r="I610" s="179"/>
      <c r="J610" s="179"/>
      <c r="K610" s="179"/>
      <c r="L610" s="179"/>
      <c r="M610" s="179"/>
      <c r="N610" s="179"/>
      <c r="O610" s="179"/>
    </row>
    <row r="611" spans="9:15" x14ac:dyDescent="0.25">
      <c r="I611" s="179"/>
      <c r="J611" s="179"/>
      <c r="K611" s="179"/>
      <c r="L611" s="179"/>
      <c r="M611" s="179"/>
      <c r="N611" s="179"/>
      <c r="O611" s="179"/>
    </row>
    <row r="612" spans="9:15" x14ac:dyDescent="0.25">
      <c r="I612" s="179"/>
      <c r="J612" s="179"/>
      <c r="K612" s="179"/>
      <c r="L612" s="179"/>
      <c r="M612" s="179"/>
      <c r="N612" s="179"/>
      <c r="O612" s="179"/>
    </row>
    <row r="613" spans="9:15" x14ac:dyDescent="0.25">
      <c r="I613" s="179"/>
      <c r="J613" s="179"/>
      <c r="K613" s="179"/>
      <c r="L613" s="179"/>
      <c r="M613" s="179"/>
      <c r="N613" s="179"/>
      <c r="O613" s="179"/>
    </row>
    <row r="614" spans="9:15" x14ac:dyDescent="0.25">
      <c r="I614" s="179"/>
      <c r="J614" s="179"/>
      <c r="K614" s="179"/>
      <c r="L614" s="179"/>
      <c r="M614" s="179"/>
      <c r="N614" s="179"/>
      <c r="O614" s="179"/>
    </row>
    <row r="615" spans="9:15" x14ac:dyDescent="0.25">
      <c r="I615" s="179"/>
      <c r="J615" s="179"/>
      <c r="K615" s="179"/>
      <c r="L615" s="179"/>
      <c r="M615" s="179"/>
      <c r="N615" s="179"/>
      <c r="O615" s="179"/>
    </row>
    <row r="616" spans="9:15" x14ac:dyDescent="0.25">
      <c r="I616" s="179"/>
      <c r="J616" s="179"/>
      <c r="K616" s="179"/>
      <c r="L616" s="179"/>
      <c r="M616" s="179"/>
      <c r="N616" s="179"/>
      <c r="O616" s="179"/>
    </row>
    <row r="617" spans="9:15" x14ac:dyDescent="0.25">
      <c r="I617" s="179"/>
      <c r="J617" s="179"/>
      <c r="K617" s="179"/>
      <c r="L617" s="179"/>
      <c r="M617" s="179"/>
      <c r="N617" s="179"/>
      <c r="O617" s="179"/>
    </row>
    <row r="618" spans="9:15" x14ac:dyDescent="0.25">
      <c r="I618" s="179"/>
      <c r="J618" s="179"/>
      <c r="K618" s="179"/>
      <c r="L618" s="179"/>
      <c r="M618" s="179"/>
      <c r="N618" s="179"/>
      <c r="O618" s="179"/>
    </row>
    <row r="619" spans="9:15" x14ac:dyDescent="0.25">
      <c r="I619" s="179"/>
      <c r="J619" s="179"/>
      <c r="K619" s="179"/>
      <c r="L619" s="179"/>
      <c r="M619" s="179"/>
      <c r="N619" s="179"/>
      <c r="O619" s="179"/>
    </row>
    <row r="620" spans="9:15" x14ac:dyDescent="0.25">
      <c r="I620" s="179"/>
      <c r="J620" s="179"/>
      <c r="K620" s="179"/>
      <c r="L620" s="179"/>
      <c r="M620" s="179"/>
      <c r="N620" s="179"/>
      <c r="O620" s="179"/>
    </row>
    <row r="621" spans="9:15" x14ac:dyDescent="0.25">
      <c r="I621" s="179"/>
      <c r="J621" s="179"/>
      <c r="K621" s="179"/>
      <c r="L621" s="179"/>
      <c r="M621" s="179"/>
      <c r="N621" s="179"/>
      <c r="O621" s="179"/>
    </row>
    <row r="622" spans="9:15" x14ac:dyDescent="0.25">
      <c r="I622" s="179"/>
      <c r="J622" s="179"/>
      <c r="K622" s="179"/>
      <c r="L622" s="179"/>
      <c r="M622" s="179"/>
      <c r="N622" s="179"/>
      <c r="O622" s="179"/>
    </row>
    <row r="623" spans="9:15" x14ac:dyDescent="0.25">
      <c r="I623" s="179"/>
      <c r="J623" s="179"/>
      <c r="K623" s="179"/>
      <c r="L623" s="179"/>
      <c r="M623" s="179"/>
      <c r="N623" s="179"/>
      <c r="O623" s="179"/>
    </row>
    <row r="624" spans="9:15" x14ac:dyDescent="0.25">
      <c r="I624" s="179"/>
      <c r="J624" s="179"/>
      <c r="K624" s="179"/>
      <c r="L624" s="179"/>
      <c r="M624" s="179"/>
      <c r="N624" s="179"/>
      <c r="O624" s="179"/>
    </row>
    <row r="625" spans="9:15" x14ac:dyDescent="0.25">
      <c r="I625" s="179"/>
      <c r="J625" s="179"/>
      <c r="K625" s="179"/>
      <c r="L625" s="179"/>
      <c r="M625" s="179"/>
      <c r="N625" s="179"/>
      <c r="O625" s="179"/>
    </row>
    <row r="626" spans="9:15" x14ac:dyDescent="0.25">
      <c r="I626" s="179"/>
      <c r="J626" s="179"/>
      <c r="K626" s="179"/>
      <c r="L626" s="179"/>
      <c r="M626" s="179"/>
      <c r="N626" s="179"/>
      <c r="O626" s="179"/>
    </row>
    <row r="627" spans="9:15" x14ac:dyDescent="0.25">
      <c r="I627" s="179"/>
      <c r="J627" s="179"/>
      <c r="K627" s="179"/>
      <c r="L627" s="179"/>
      <c r="M627" s="179"/>
      <c r="N627" s="179"/>
      <c r="O627" s="179"/>
    </row>
    <row r="628" spans="9:15" x14ac:dyDescent="0.25">
      <c r="I628" s="179"/>
      <c r="J628" s="179"/>
      <c r="K628" s="179"/>
      <c r="L628" s="179"/>
      <c r="M628" s="179"/>
      <c r="N628" s="179"/>
      <c r="O628" s="179"/>
    </row>
    <row r="629" spans="9:15" x14ac:dyDescent="0.25">
      <c r="I629" s="179"/>
      <c r="J629" s="179"/>
      <c r="K629" s="179"/>
      <c r="L629" s="179"/>
      <c r="M629" s="179"/>
      <c r="N629" s="179"/>
      <c r="O629" s="179"/>
    </row>
    <row r="630" spans="9:15" x14ac:dyDescent="0.25">
      <c r="I630" s="179"/>
      <c r="J630" s="179"/>
      <c r="K630" s="179"/>
      <c r="L630" s="179"/>
      <c r="M630" s="179"/>
      <c r="N630" s="179"/>
      <c r="O630" s="179"/>
    </row>
    <row r="631" spans="9:15" x14ac:dyDescent="0.25">
      <c r="I631" s="179"/>
      <c r="J631" s="179"/>
      <c r="K631" s="179"/>
      <c r="L631" s="179"/>
      <c r="M631" s="179"/>
      <c r="N631" s="179"/>
      <c r="O631" s="179"/>
    </row>
    <row r="632" spans="9:15" x14ac:dyDescent="0.25">
      <c r="I632" s="179"/>
      <c r="J632" s="179"/>
      <c r="K632" s="179"/>
      <c r="L632" s="179"/>
      <c r="M632" s="179"/>
      <c r="N632" s="179"/>
      <c r="O632" s="179"/>
    </row>
    <row r="633" spans="9:15" x14ac:dyDescent="0.25">
      <c r="I633" s="179"/>
      <c r="J633" s="179"/>
      <c r="K633" s="179"/>
      <c r="L633" s="179"/>
      <c r="M633" s="179"/>
      <c r="N633" s="179"/>
      <c r="O633" s="179"/>
    </row>
    <row r="634" spans="9:15" x14ac:dyDescent="0.25">
      <c r="I634" s="179"/>
      <c r="J634" s="179"/>
      <c r="K634" s="179"/>
      <c r="L634" s="179"/>
      <c r="M634" s="179"/>
      <c r="N634" s="179"/>
      <c r="O634" s="179"/>
    </row>
    <row r="635" spans="9:15" x14ac:dyDescent="0.25">
      <c r="I635" s="179"/>
      <c r="J635" s="179"/>
      <c r="K635" s="179"/>
      <c r="L635" s="179"/>
      <c r="M635" s="179"/>
      <c r="N635" s="179"/>
      <c r="O635" s="179"/>
    </row>
    <row r="636" spans="9:15" x14ac:dyDescent="0.25">
      <c r="I636" s="179"/>
      <c r="J636" s="179"/>
      <c r="K636" s="179"/>
      <c r="L636" s="179"/>
      <c r="M636" s="179"/>
      <c r="N636" s="179"/>
      <c r="O636" s="179"/>
    </row>
    <row r="637" spans="9:15" x14ac:dyDescent="0.25">
      <c r="I637" s="179"/>
      <c r="J637" s="179"/>
      <c r="K637" s="179"/>
      <c r="L637" s="179"/>
      <c r="M637" s="179"/>
      <c r="N637" s="179"/>
      <c r="O637" s="179"/>
    </row>
    <row r="638" spans="9:15" x14ac:dyDescent="0.25">
      <c r="I638" s="179"/>
      <c r="J638" s="179"/>
      <c r="K638" s="179"/>
      <c r="L638" s="179"/>
      <c r="M638" s="179"/>
      <c r="N638" s="179"/>
      <c r="O638" s="179"/>
    </row>
    <row r="639" spans="9:15" x14ac:dyDescent="0.25">
      <c r="I639" s="179"/>
      <c r="J639" s="179"/>
      <c r="K639" s="179"/>
      <c r="L639" s="179"/>
      <c r="M639" s="179"/>
      <c r="N639" s="179"/>
      <c r="O639" s="179"/>
    </row>
    <row r="640" spans="9:15" x14ac:dyDescent="0.25">
      <c r="I640" s="179"/>
      <c r="J640" s="179"/>
      <c r="K640" s="179"/>
      <c r="L640" s="179"/>
      <c r="M640" s="179"/>
      <c r="N640" s="179"/>
      <c r="O640" s="179"/>
    </row>
    <row r="641" spans="9:15" x14ac:dyDescent="0.25">
      <c r="I641" s="179"/>
      <c r="J641" s="179"/>
      <c r="K641" s="179"/>
      <c r="L641" s="179"/>
      <c r="M641" s="179"/>
      <c r="N641" s="179"/>
      <c r="O641" s="179"/>
    </row>
    <row r="642" spans="9:15" x14ac:dyDescent="0.25">
      <c r="I642" s="179"/>
      <c r="J642" s="179"/>
      <c r="K642" s="179"/>
      <c r="L642" s="179"/>
      <c r="M642" s="179"/>
      <c r="N642" s="179"/>
      <c r="O642" s="179"/>
    </row>
  </sheetData>
  <mergeCells count="45">
    <mergeCell ref="U11:W11"/>
    <mergeCell ref="Q12:Q14"/>
    <mergeCell ref="U12:W14"/>
    <mergeCell ref="I12:I14"/>
    <mergeCell ref="M12:O14"/>
    <mergeCell ref="Q1:W1"/>
    <mergeCell ref="U2:W2"/>
    <mergeCell ref="Q3:Q7"/>
    <mergeCell ref="U3:W3"/>
    <mergeCell ref="U4:W4"/>
    <mergeCell ref="U5:W5"/>
    <mergeCell ref="U6:W6"/>
    <mergeCell ref="U7:W7"/>
    <mergeCell ref="Q8:Q11"/>
    <mergeCell ref="U8:W8"/>
    <mergeCell ref="U9:W9"/>
    <mergeCell ref="U10:W10"/>
    <mergeCell ref="I8:I11"/>
    <mergeCell ref="M8:O8"/>
    <mergeCell ref="M9:O9"/>
    <mergeCell ref="M10:O10"/>
    <mergeCell ref="M11:O11"/>
    <mergeCell ref="I1:O1"/>
    <mergeCell ref="M2:O2"/>
    <mergeCell ref="I3:I7"/>
    <mergeCell ref="M3:O3"/>
    <mergeCell ref="M4:O4"/>
    <mergeCell ref="M5:O5"/>
    <mergeCell ref="M6:O6"/>
    <mergeCell ref="M7:O7"/>
    <mergeCell ref="A12:A14"/>
    <mergeCell ref="E12:G14"/>
    <mergeCell ref="A1:G1"/>
    <mergeCell ref="E6:G6"/>
    <mergeCell ref="E7:G7"/>
    <mergeCell ref="E8:G8"/>
    <mergeCell ref="A3:A7"/>
    <mergeCell ref="A8:A11"/>
    <mergeCell ref="E10:G10"/>
    <mergeCell ref="E9:G9"/>
    <mergeCell ref="E11:G11"/>
    <mergeCell ref="E2:G2"/>
    <mergeCell ref="E3:G3"/>
    <mergeCell ref="E4:G4"/>
    <mergeCell ref="E5:G5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592"/>
  <sheetViews>
    <sheetView workbookViewId="0">
      <selection activeCell="AB16" sqref="AB16"/>
    </sheetView>
  </sheetViews>
  <sheetFormatPr baseColWidth="10" defaultColWidth="9.140625" defaultRowHeight="15" x14ac:dyDescent="0.25"/>
  <cols>
    <col min="1" max="1" width="9.140625" customWidth="1"/>
    <col min="2" max="2" width="9.7109375" customWidth="1"/>
    <col min="3" max="3" width="8.7109375" customWidth="1"/>
    <col min="4" max="14" width="8" customWidth="1"/>
    <col min="15" max="15" width="12.5703125" customWidth="1"/>
    <col min="16" max="16" width="20.140625" customWidth="1"/>
    <col min="17" max="17" width="22.7109375" customWidth="1"/>
    <col min="18" max="18" width="8.7109375" customWidth="1"/>
    <col min="19" max="19" width="9.140625" customWidth="1"/>
    <col min="20" max="20" width="12" customWidth="1"/>
    <col min="21" max="21" width="8.5703125" customWidth="1"/>
    <col min="22" max="22" width="9.85546875" customWidth="1"/>
    <col min="23" max="23" width="9" customWidth="1"/>
    <col min="24" max="24" width="9.140625" customWidth="1"/>
    <col min="25" max="25" width="9" customWidth="1"/>
    <col min="26" max="26" width="16.42578125" customWidth="1"/>
    <col min="27" max="27" width="12.42578125" customWidth="1"/>
    <col min="28" max="28" width="12.140625" customWidth="1"/>
    <col min="29" max="29" width="13.28515625" customWidth="1"/>
    <col min="30" max="30" width="12.5703125" customWidth="1"/>
    <col min="31" max="31" width="12" customWidth="1"/>
    <col min="32" max="32" width="13.140625" customWidth="1"/>
    <col min="33" max="33" width="12.5703125" customWidth="1"/>
    <col min="34" max="34" width="12.140625" customWidth="1"/>
    <col min="35" max="35" width="13.140625" customWidth="1"/>
    <col min="36" max="36" width="12" customWidth="1"/>
    <col min="37" max="37" width="12.5703125" customWidth="1"/>
    <col min="38" max="38" width="13.28515625" customWidth="1"/>
    <col min="39" max="49" width="22.42578125" bestFit="1" customWidth="1"/>
    <col min="50" max="50" width="17.42578125" customWidth="1"/>
    <col min="51" max="51" width="17.140625" customWidth="1"/>
    <col min="52" max="52" width="18.28515625" customWidth="1"/>
    <col min="53" max="53" width="17.5703125" customWidth="1"/>
    <col min="54" max="54" width="17" customWidth="1"/>
    <col min="55" max="55" width="18.140625" customWidth="1"/>
    <col min="56" max="56" width="17.5703125" customWidth="1"/>
    <col min="57" max="57" width="17.140625" customWidth="1"/>
    <col min="58" max="58" width="18.140625" customWidth="1"/>
    <col min="59" max="59" width="17" customWidth="1"/>
    <col min="60" max="60" width="17.5703125" customWidth="1"/>
    <col min="61" max="61" width="18.28515625" customWidth="1"/>
    <col min="62" max="120" width="22.42578125" bestFit="1" customWidth="1"/>
    <col min="121" max="121" width="12.5703125" bestFit="1" customWidth="1"/>
  </cols>
  <sheetData>
    <row r="1" spans="2:31" ht="15" customHeight="1" x14ac:dyDescent="0.25">
      <c r="B1" s="111" t="s">
        <v>81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Q1" s="108" t="s">
        <v>195</v>
      </c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10"/>
    </row>
    <row r="2" spans="2:31" ht="15" customHeight="1" x14ac:dyDescent="0.2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Q2" s="32" t="s">
        <v>17</v>
      </c>
      <c r="R2" s="32" t="s">
        <v>19</v>
      </c>
      <c r="S2" s="32" t="s">
        <v>20</v>
      </c>
      <c r="T2" s="32" t="s">
        <v>21</v>
      </c>
      <c r="U2" s="32" t="s">
        <v>22</v>
      </c>
      <c r="V2" s="32" t="s">
        <v>23</v>
      </c>
      <c r="W2" s="32" t="s">
        <v>24</v>
      </c>
      <c r="X2" s="32" t="s">
        <v>25</v>
      </c>
      <c r="Y2" s="32" t="s">
        <v>26</v>
      </c>
      <c r="Z2" s="32" t="s">
        <v>27</v>
      </c>
      <c r="AA2" s="32" t="s">
        <v>28</v>
      </c>
      <c r="AB2" s="32" t="s">
        <v>29</v>
      </c>
      <c r="AC2" s="32" t="s">
        <v>30</v>
      </c>
      <c r="AD2" s="32" t="s">
        <v>18</v>
      </c>
    </row>
    <row r="3" spans="2:31" ht="15" customHeight="1" x14ac:dyDescent="0.25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Q3" s="33" t="s">
        <v>4</v>
      </c>
      <c r="R3" s="9">
        <f>AVERAGE(C6:C124)</f>
        <v>21.077310924369748</v>
      </c>
      <c r="S3" s="9">
        <f t="shared" ref="S3:AC3" si="0">AVERAGE(D6:D124)</f>
        <v>21.356302521008413</v>
      </c>
      <c r="T3" s="9">
        <f t="shared" si="0"/>
        <v>21.434453781512616</v>
      </c>
      <c r="U3" s="9">
        <f t="shared" si="0"/>
        <v>21.362184873949584</v>
      </c>
      <c r="V3" s="9">
        <f t="shared" si="0"/>
        <v>21.094957983193286</v>
      </c>
      <c r="W3" s="9">
        <f t="shared" si="0"/>
        <v>21.092436974789926</v>
      </c>
      <c r="X3" s="9">
        <f t="shared" si="0"/>
        <v>21.372268907563015</v>
      </c>
      <c r="Y3" s="9">
        <f t="shared" si="0"/>
        <v>21.245378151260507</v>
      </c>
      <c r="Z3" s="9">
        <f t="shared" si="0"/>
        <v>21.11680672268907</v>
      </c>
      <c r="AA3" s="9">
        <f t="shared" si="0"/>
        <v>20.57142857142858</v>
      </c>
      <c r="AB3" s="9">
        <f t="shared" si="0"/>
        <v>20.756302521008401</v>
      </c>
      <c r="AC3" s="9">
        <f t="shared" si="0"/>
        <v>20.787394957983203</v>
      </c>
      <c r="AD3" s="6"/>
    </row>
    <row r="4" spans="2:31" x14ac:dyDescent="0.25">
      <c r="B4" t="s">
        <v>3</v>
      </c>
      <c r="C4" t="s">
        <v>0</v>
      </c>
      <c r="Q4" s="33" t="s">
        <v>6</v>
      </c>
      <c r="R4" s="9">
        <f t="shared" ref="R4:AC4" si="1">AVERAGE(C129:C247)</f>
        <v>111.01932773109247</v>
      </c>
      <c r="S4" s="9">
        <f t="shared" si="1"/>
        <v>104.95462184873948</v>
      </c>
      <c r="T4" s="9">
        <f t="shared" si="1"/>
        <v>154.67310924369747</v>
      </c>
      <c r="U4" s="9">
        <f t="shared" si="1"/>
        <v>225.13109243697477</v>
      </c>
      <c r="V4" s="9">
        <f t="shared" si="1"/>
        <v>263.12268907563032</v>
      </c>
      <c r="W4" s="9">
        <f t="shared" si="1"/>
        <v>203.19831932773118</v>
      </c>
      <c r="X4" s="9">
        <f t="shared" si="1"/>
        <v>186.74957983193278</v>
      </c>
      <c r="Y4" s="9">
        <f t="shared" si="1"/>
        <v>194.51512605042018</v>
      </c>
      <c r="Z4" s="9">
        <f t="shared" si="1"/>
        <v>224.44201680672268</v>
      </c>
      <c r="AA4" s="9">
        <f t="shared" si="1"/>
        <v>264.39579831932781</v>
      </c>
      <c r="AB4" s="9">
        <f t="shared" si="1"/>
        <v>241.13193277310916</v>
      </c>
      <c r="AC4" s="9">
        <f t="shared" si="1"/>
        <v>160.66554621848744</v>
      </c>
      <c r="AD4" s="12">
        <f>SUM(Tabla53[[#This Row],[ENE]:[DIC]])</f>
        <v>2333.9991596638661</v>
      </c>
    </row>
    <row r="5" spans="2:31" x14ac:dyDescent="0.25">
      <c r="B5" t="s">
        <v>2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 t="s">
        <v>1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13"/>
    </row>
    <row r="6" spans="2:31" x14ac:dyDescent="0.25">
      <c r="B6" s="4">
        <v>1901</v>
      </c>
      <c r="C6" s="2">
        <v>21</v>
      </c>
      <c r="D6" s="2">
        <v>21.3</v>
      </c>
      <c r="E6" s="2">
        <v>21.4</v>
      </c>
      <c r="F6" s="2">
        <v>21.2</v>
      </c>
      <c r="G6" s="2">
        <v>21</v>
      </c>
      <c r="H6" s="2">
        <v>21</v>
      </c>
      <c r="I6" s="2">
        <v>21.3</v>
      </c>
      <c r="J6" s="2">
        <v>21.1</v>
      </c>
      <c r="K6" s="2">
        <v>20.9</v>
      </c>
      <c r="L6" s="2">
        <v>20.399999999999999</v>
      </c>
      <c r="M6" s="2">
        <v>20.6</v>
      </c>
      <c r="N6" s="2">
        <v>20.6</v>
      </c>
      <c r="O6" s="2">
        <v>251.79999999999998</v>
      </c>
      <c r="Q6" s="47"/>
      <c r="R6" s="47"/>
      <c r="S6" s="47"/>
      <c r="T6" s="47"/>
      <c r="U6" s="47"/>
      <c r="V6" s="47"/>
      <c r="W6" s="47"/>
      <c r="X6" s="47"/>
      <c r="Y6" s="47"/>
      <c r="AB6" s="47"/>
      <c r="AC6" s="47"/>
      <c r="AD6" s="193"/>
    </row>
    <row r="7" spans="2:31" x14ac:dyDescent="0.25">
      <c r="B7" s="4">
        <v>1902</v>
      </c>
      <c r="C7" s="2">
        <v>21</v>
      </c>
      <c r="D7" s="2">
        <v>21.3</v>
      </c>
      <c r="E7" s="2">
        <v>21.4</v>
      </c>
      <c r="F7" s="2">
        <v>21.2</v>
      </c>
      <c r="G7" s="2">
        <v>21</v>
      </c>
      <c r="H7" s="2">
        <v>21</v>
      </c>
      <c r="I7" s="2">
        <v>21.3</v>
      </c>
      <c r="J7" s="2">
        <v>21.1</v>
      </c>
      <c r="K7" s="2">
        <v>20.9</v>
      </c>
      <c r="L7" s="2">
        <v>20.399999999999999</v>
      </c>
      <c r="M7" s="2">
        <v>20.6</v>
      </c>
      <c r="N7" s="2">
        <v>20.6</v>
      </c>
      <c r="O7" s="2">
        <v>251.79999999999998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194"/>
      <c r="AE7" s="48"/>
    </row>
    <row r="8" spans="2:31" x14ac:dyDescent="0.25">
      <c r="B8" s="4">
        <v>1903</v>
      </c>
      <c r="C8" s="2">
        <v>21</v>
      </c>
      <c r="D8" s="2">
        <v>21.3</v>
      </c>
      <c r="E8" s="2">
        <v>21.4</v>
      </c>
      <c r="F8" s="2">
        <v>21.2</v>
      </c>
      <c r="G8" s="2">
        <v>21</v>
      </c>
      <c r="H8" s="2">
        <v>21</v>
      </c>
      <c r="I8" s="2">
        <v>21.3</v>
      </c>
      <c r="J8" s="2">
        <v>21.1</v>
      </c>
      <c r="K8" s="2">
        <v>20.9</v>
      </c>
      <c r="L8" s="2">
        <v>20.399999999999999</v>
      </c>
      <c r="M8" s="2">
        <v>20.6</v>
      </c>
      <c r="N8" s="2">
        <v>20.6</v>
      </c>
      <c r="O8" s="2">
        <v>251.79999999999998</v>
      </c>
      <c r="Q8" s="47"/>
      <c r="R8" s="47"/>
      <c r="S8" s="47"/>
      <c r="T8" s="47"/>
      <c r="U8" s="47"/>
      <c r="V8" s="47"/>
      <c r="W8" s="47"/>
      <c r="X8" s="47"/>
      <c r="Y8" s="47"/>
      <c r="Z8" s="49"/>
      <c r="AA8" s="49"/>
      <c r="AB8" s="49"/>
      <c r="AC8" s="49"/>
      <c r="AD8" s="195"/>
      <c r="AE8" s="47"/>
    </row>
    <row r="9" spans="2:31" x14ac:dyDescent="0.25">
      <c r="B9" s="4">
        <v>1904</v>
      </c>
      <c r="C9" s="2">
        <v>21</v>
      </c>
      <c r="D9" s="2">
        <v>21.3</v>
      </c>
      <c r="E9" s="2">
        <v>21.4</v>
      </c>
      <c r="F9" s="2">
        <v>21.2</v>
      </c>
      <c r="G9" s="2">
        <v>21</v>
      </c>
      <c r="H9" s="2">
        <v>21</v>
      </c>
      <c r="I9" s="2">
        <v>21.3</v>
      </c>
      <c r="J9" s="2">
        <v>21.1</v>
      </c>
      <c r="K9" s="2">
        <v>20.9</v>
      </c>
      <c r="L9" s="2">
        <v>20.399999999999999</v>
      </c>
      <c r="M9" s="2">
        <v>20.6</v>
      </c>
      <c r="N9" s="2">
        <v>20.6</v>
      </c>
      <c r="O9" s="2">
        <v>251.79999999999998</v>
      </c>
      <c r="P9" s="47"/>
      <c r="Q9" s="47"/>
      <c r="R9" s="47"/>
      <c r="S9" s="47"/>
      <c r="T9" s="47"/>
      <c r="U9" s="47"/>
      <c r="V9" s="47"/>
      <c r="W9" s="47"/>
      <c r="X9" s="47"/>
      <c r="Y9" s="47"/>
      <c r="Z9" s="49"/>
      <c r="AA9" s="49"/>
      <c r="AB9" s="49"/>
      <c r="AC9" s="49"/>
      <c r="AD9" s="47"/>
      <c r="AE9" s="47"/>
    </row>
    <row r="10" spans="2:31" x14ac:dyDescent="0.25">
      <c r="B10" s="4">
        <v>1905</v>
      </c>
      <c r="C10" s="2">
        <v>21</v>
      </c>
      <c r="D10" s="2">
        <v>21.3</v>
      </c>
      <c r="E10" s="2">
        <v>21.3</v>
      </c>
      <c r="F10" s="2">
        <v>21.2</v>
      </c>
      <c r="G10" s="2">
        <v>21</v>
      </c>
      <c r="H10" s="2">
        <v>21</v>
      </c>
      <c r="I10" s="2">
        <v>21.3</v>
      </c>
      <c r="J10" s="2">
        <v>21.1</v>
      </c>
      <c r="K10" s="2">
        <v>20.9</v>
      </c>
      <c r="L10" s="2">
        <v>20.399999999999999</v>
      </c>
      <c r="M10" s="2">
        <v>20.6</v>
      </c>
      <c r="N10" s="2">
        <v>20.6</v>
      </c>
      <c r="O10" s="2">
        <v>251.7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9"/>
      <c r="AA10" s="49"/>
      <c r="AB10" s="49"/>
      <c r="AC10" s="49"/>
    </row>
    <row r="11" spans="2:31" x14ac:dyDescent="0.25">
      <c r="B11" s="4">
        <v>1906</v>
      </c>
      <c r="C11" s="2">
        <v>21</v>
      </c>
      <c r="D11" s="2">
        <v>21.3</v>
      </c>
      <c r="E11" s="2">
        <v>21.4</v>
      </c>
      <c r="F11" s="2">
        <v>21.2</v>
      </c>
      <c r="G11" s="2">
        <v>21</v>
      </c>
      <c r="H11" s="2">
        <v>21</v>
      </c>
      <c r="I11" s="2">
        <v>21.3</v>
      </c>
      <c r="J11" s="2">
        <v>21.1</v>
      </c>
      <c r="K11" s="2">
        <v>20.9</v>
      </c>
      <c r="L11" s="2">
        <v>20.399999999999999</v>
      </c>
      <c r="M11" s="2">
        <v>20.6</v>
      </c>
      <c r="N11" s="2">
        <v>20.5</v>
      </c>
      <c r="O11" s="2">
        <v>251.7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9"/>
      <c r="AA11" s="49"/>
      <c r="AB11" s="49"/>
      <c r="AC11" s="49"/>
    </row>
    <row r="12" spans="2:31" x14ac:dyDescent="0.25">
      <c r="B12" s="4">
        <v>1907</v>
      </c>
      <c r="C12" s="2">
        <v>21</v>
      </c>
      <c r="D12" s="2">
        <v>21.3</v>
      </c>
      <c r="E12" s="2">
        <v>21.4</v>
      </c>
      <c r="F12" s="2">
        <v>21.2</v>
      </c>
      <c r="G12" s="2">
        <v>21</v>
      </c>
      <c r="H12" s="2">
        <v>21</v>
      </c>
      <c r="I12" s="2">
        <v>21.3</v>
      </c>
      <c r="J12" s="2">
        <v>21.1</v>
      </c>
      <c r="K12" s="2">
        <v>20.9</v>
      </c>
      <c r="L12" s="2">
        <v>20.399999999999999</v>
      </c>
      <c r="M12" s="2">
        <v>20.6</v>
      </c>
      <c r="N12" s="2">
        <v>20.6</v>
      </c>
      <c r="O12" s="2">
        <v>251.79999999999998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9"/>
      <c r="AA12" s="49"/>
      <c r="AB12" s="49"/>
      <c r="AC12" s="49"/>
    </row>
    <row r="13" spans="2:31" x14ac:dyDescent="0.25">
      <c r="B13" s="4">
        <v>1908</v>
      </c>
      <c r="C13" s="2">
        <v>21</v>
      </c>
      <c r="D13" s="2">
        <v>21.3</v>
      </c>
      <c r="E13" s="2">
        <v>21.3</v>
      </c>
      <c r="F13" s="2">
        <v>21.2</v>
      </c>
      <c r="G13" s="2">
        <v>21</v>
      </c>
      <c r="H13" s="2">
        <v>21</v>
      </c>
      <c r="I13" s="2">
        <v>21.3</v>
      </c>
      <c r="J13" s="2">
        <v>21.1</v>
      </c>
      <c r="K13" s="2">
        <v>20.9</v>
      </c>
      <c r="L13" s="2">
        <v>20.399999999999999</v>
      </c>
      <c r="M13" s="2">
        <v>20.6</v>
      </c>
      <c r="N13" s="2">
        <v>20.6</v>
      </c>
      <c r="O13" s="2">
        <v>251.7</v>
      </c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9"/>
      <c r="AA13" s="49"/>
      <c r="AB13" s="49"/>
      <c r="AC13" s="49"/>
    </row>
    <row r="14" spans="2:31" x14ac:dyDescent="0.25">
      <c r="B14" s="4">
        <v>1909</v>
      </c>
      <c r="C14" s="2">
        <v>21</v>
      </c>
      <c r="D14" s="2">
        <v>21.3</v>
      </c>
      <c r="E14" s="2">
        <v>21.4</v>
      </c>
      <c r="F14" s="2">
        <v>21.2</v>
      </c>
      <c r="G14" s="2">
        <v>21</v>
      </c>
      <c r="H14" s="2">
        <v>21</v>
      </c>
      <c r="I14" s="2">
        <v>21.3</v>
      </c>
      <c r="J14" s="2">
        <v>21.1</v>
      </c>
      <c r="K14" s="2">
        <v>20.9</v>
      </c>
      <c r="L14" s="2">
        <v>20.399999999999999</v>
      </c>
      <c r="M14" s="2">
        <v>20.6</v>
      </c>
      <c r="N14" s="2">
        <v>20.6</v>
      </c>
      <c r="O14" s="2">
        <v>251.79999999999998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9"/>
      <c r="AA14" s="49"/>
      <c r="AB14" s="49"/>
      <c r="AC14" s="49"/>
      <c r="AD14" s="47"/>
      <c r="AE14" s="47"/>
    </row>
    <row r="15" spans="2:31" x14ac:dyDescent="0.25">
      <c r="B15" s="4">
        <v>1910</v>
      </c>
      <c r="C15" s="2">
        <v>20.9</v>
      </c>
      <c r="D15" s="2">
        <v>21.3</v>
      </c>
      <c r="E15" s="2">
        <v>21.3</v>
      </c>
      <c r="F15" s="2">
        <v>21.2</v>
      </c>
      <c r="G15" s="2">
        <v>21</v>
      </c>
      <c r="H15" s="2">
        <v>21</v>
      </c>
      <c r="I15" s="2">
        <v>21.3</v>
      </c>
      <c r="J15" s="2">
        <v>21.1</v>
      </c>
      <c r="K15" s="2">
        <v>20.9</v>
      </c>
      <c r="L15" s="2">
        <v>20.399999999999999</v>
      </c>
      <c r="M15" s="2">
        <v>20.6</v>
      </c>
      <c r="N15" s="2">
        <v>20.6</v>
      </c>
      <c r="O15" s="2">
        <v>251.6</v>
      </c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9"/>
      <c r="AA15" s="49"/>
      <c r="AB15" s="49"/>
      <c r="AC15" s="49"/>
      <c r="AD15" s="47"/>
      <c r="AE15" s="47"/>
    </row>
    <row r="16" spans="2:31" x14ac:dyDescent="0.25">
      <c r="B16" s="4">
        <v>1911</v>
      </c>
      <c r="C16" s="2">
        <v>21</v>
      </c>
      <c r="D16" s="2">
        <v>21.3</v>
      </c>
      <c r="E16" s="2">
        <v>21.4</v>
      </c>
      <c r="F16" s="2">
        <v>21.2</v>
      </c>
      <c r="G16" s="2">
        <v>21</v>
      </c>
      <c r="H16" s="2">
        <v>21</v>
      </c>
      <c r="I16" s="2">
        <v>21.3</v>
      </c>
      <c r="J16" s="2">
        <v>21.1</v>
      </c>
      <c r="K16" s="2">
        <v>20.9</v>
      </c>
      <c r="L16" s="2">
        <v>20.399999999999999</v>
      </c>
      <c r="M16" s="2">
        <v>20.6</v>
      </c>
      <c r="N16" s="2">
        <v>20.6</v>
      </c>
      <c r="O16" s="2">
        <v>251.79999999999998</v>
      </c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9"/>
      <c r="AA16" s="49"/>
      <c r="AB16" s="49"/>
      <c r="AC16" s="49"/>
      <c r="AD16" s="47"/>
      <c r="AE16" s="47"/>
    </row>
    <row r="17" spans="2:31" x14ac:dyDescent="0.25">
      <c r="B17" s="4">
        <v>1912</v>
      </c>
      <c r="C17" s="2">
        <v>21</v>
      </c>
      <c r="D17" s="2">
        <v>21.3</v>
      </c>
      <c r="E17" s="2">
        <v>21.3</v>
      </c>
      <c r="F17" s="2">
        <v>21.2</v>
      </c>
      <c r="G17" s="2">
        <v>21</v>
      </c>
      <c r="H17" s="2">
        <v>21</v>
      </c>
      <c r="I17" s="2">
        <v>21.3</v>
      </c>
      <c r="J17" s="2">
        <v>21.1</v>
      </c>
      <c r="K17" s="2">
        <v>20.9</v>
      </c>
      <c r="L17" s="2">
        <v>20.399999999999999</v>
      </c>
      <c r="M17" s="2">
        <v>20.6</v>
      </c>
      <c r="N17" s="2">
        <v>20.6</v>
      </c>
      <c r="O17" s="2">
        <v>251.7</v>
      </c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9"/>
      <c r="AA17" s="49"/>
      <c r="AB17" s="49"/>
      <c r="AC17" s="49"/>
      <c r="AD17" s="47"/>
      <c r="AE17" s="47"/>
    </row>
    <row r="18" spans="2:31" x14ac:dyDescent="0.25">
      <c r="B18" s="4">
        <v>1913</v>
      </c>
      <c r="C18" s="2">
        <v>21</v>
      </c>
      <c r="D18" s="2">
        <v>21.3</v>
      </c>
      <c r="E18" s="2">
        <v>21.4</v>
      </c>
      <c r="F18" s="2">
        <v>21.2</v>
      </c>
      <c r="G18" s="2">
        <v>21</v>
      </c>
      <c r="H18" s="2">
        <v>21</v>
      </c>
      <c r="I18" s="2">
        <v>21.3</v>
      </c>
      <c r="J18" s="2">
        <v>21.1</v>
      </c>
      <c r="K18" s="2">
        <v>20.9</v>
      </c>
      <c r="L18" s="2">
        <v>20.399999999999999</v>
      </c>
      <c r="M18" s="2">
        <v>20.6</v>
      </c>
      <c r="N18" s="2">
        <v>20.6</v>
      </c>
      <c r="O18" s="2">
        <v>251.79999999999998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9"/>
      <c r="AA18" s="49"/>
      <c r="AB18" s="49"/>
      <c r="AC18" s="49"/>
      <c r="AD18" s="47"/>
      <c r="AE18" s="47"/>
    </row>
    <row r="19" spans="2:31" x14ac:dyDescent="0.25">
      <c r="B19" s="4">
        <v>1914</v>
      </c>
      <c r="C19" s="2">
        <v>21</v>
      </c>
      <c r="D19" s="2">
        <v>21.3</v>
      </c>
      <c r="E19" s="2">
        <v>21.4</v>
      </c>
      <c r="F19" s="2">
        <v>21.2</v>
      </c>
      <c r="G19" s="2">
        <v>21</v>
      </c>
      <c r="H19" s="2">
        <v>21</v>
      </c>
      <c r="I19" s="2">
        <v>21.3</v>
      </c>
      <c r="J19" s="2">
        <v>21.1</v>
      </c>
      <c r="K19" s="2">
        <v>20.9</v>
      </c>
      <c r="L19" s="2">
        <v>20.399999999999999</v>
      </c>
      <c r="M19" s="2">
        <v>20.6</v>
      </c>
      <c r="N19" s="2">
        <v>20.6</v>
      </c>
      <c r="O19" s="2">
        <v>251.79999999999998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9"/>
      <c r="AA19" s="49"/>
      <c r="AB19" s="49"/>
      <c r="AC19" s="49"/>
      <c r="AD19" s="47"/>
      <c r="AE19" s="47"/>
    </row>
    <row r="20" spans="2:31" x14ac:dyDescent="0.25">
      <c r="B20" s="4">
        <v>1915</v>
      </c>
      <c r="C20" s="2">
        <v>21</v>
      </c>
      <c r="D20" s="2">
        <v>21.3</v>
      </c>
      <c r="E20" s="2">
        <v>21.4</v>
      </c>
      <c r="F20" s="2">
        <v>21.2</v>
      </c>
      <c r="G20" s="2">
        <v>21.9</v>
      </c>
      <c r="H20" s="2">
        <v>21.7</v>
      </c>
      <c r="I20" s="2">
        <v>22.1</v>
      </c>
      <c r="J20" s="2">
        <v>22.2</v>
      </c>
      <c r="K20" s="2">
        <v>21.4</v>
      </c>
      <c r="L20" s="2">
        <v>21.5</v>
      </c>
      <c r="M20" s="2">
        <v>21.1</v>
      </c>
      <c r="N20" s="2">
        <v>21.2</v>
      </c>
      <c r="O20" s="2">
        <v>257.99999999999994</v>
      </c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9"/>
      <c r="AA20" s="49"/>
      <c r="AB20" s="49"/>
      <c r="AC20" s="49"/>
      <c r="AD20" s="47"/>
      <c r="AE20" s="47"/>
    </row>
    <row r="21" spans="2:31" x14ac:dyDescent="0.25">
      <c r="B21" s="4">
        <v>1916</v>
      </c>
      <c r="C21" s="2">
        <v>21.2</v>
      </c>
      <c r="D21" s="2">
        <v>21.3</v>
      </c>
      <c r="E21" s="2">
        <v>21.3</v>
      </c>
      <c r="F21" s="2">
        <v>21.8</v>
      </c>
      <c r="G21" s="2">
        <v>21.6</v>
      </c>
      <c r="H21" s="2">
        <v>21.4</v>
      </c>
      <c r="I21" s="2">
        <v>21.8</v>
      </c>
      <c r="J21" s="2">
        <v>21</v>
      </c>
      <c r="K21" s="2">
        <v>21.4</v>
      </c>
      <c r="L21" s="2">
        <v>20.399999999999999</v>
      </c>
      <c r="M21" s="2">
        <v>20.5</v>
      </c>
      <c r="N21" s="2">
        <v>20.3</v>
      </c>
      <c r="O21" s="2">
        <v>254.00000000000003</v>
      </c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9"/>
      <c r="AA21" s="49"/>
      <c r="AB21" s="49"/>
      <c r="AC21" s="49"/>
      <c r="AD21" s="47"/>
      <c r="AE21" s="47"/>
    </row>
    <row r="22" spans="2:31" x14ac:dyDescent="0.25">
      <c r="B22" s="4">
        <v>1917</v>
      </c>
      <c r="C22" s="2">
        <v>20.5</v>
      </c>
      <c r="D22" s="2">
        <v>20.3</v>
      </c>
      <c r="E22" s="2">
        <v>21.2</v>
      </c>
      <c r="F22" s="2">
        <v>21.2</v>
      </c>
      <c r="G22" s="2">
        <v>21</v>
      </c>
      <c r="H22" s="2">
        <v>20.5</v>
      </c>
      <c r="I22" s="2">
        <v>21.4</v>
      </c>
      <c r="J22" s="2">
        <v>21</v>
      </c>
      <c r="K22" s="2">
        <v>20.9</v>
      </c>
      <c r="L22" s="2">
        <v>20.399999999999999</v>
      </c>
      <c r="M22" s="2">
        <v>20.5</v>
      </c>
      <c r="N22" s="2">
        <v>20.6</v>
      </c>
      <c r="O22" s="2">
        <v>249.5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9"/>
      <c r="AA22" s="49"/>
      <c r="AB22" s="49"/>
      <c r="AC22" s="49"/>
      <c r="AD22" s="47"/>
      <c r="AE22" s="47"/>
    </row>
    <row r="23" spans="2:31" x14ac:dyDescent="0.25">
      <c r="B23" s="4">
        <v>1918</v>
      </c>
      <c r="C23" s="2">
        <v>20.9</v>
      </c>
      <c r="D23" s="2">
        <v>21</v>
      </c>
      <c r="E23" s="2">
        <v>20.399999999999999</v>
      </c>
      <c r="F23" s="2">
        <v>20.8</v>
      </c>
      <c r="G23" s="2">
        <v>20</v>
      </c>
      <c r="H23" s="2">
        <v>20.2</v>
      </c>
      <c r="I23" s="2">
        <v>21.3</v>
      </c>
      <c r="J23" s="2">
        <v>21.5</v>
      </c>
      <c r="K23" s="2">
        <v>21</v>
      </c>
      <c r="L23" s="2">
        <v>20.8</v>
      </c>
      <c r="M23" s="2">
        <v>20.399999999999999</v>
      </c>
      <c r="N23" s="2">
        <v>20.6</v>
      </c>
      <c r="O23" s="2">
        <v>248.9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9"/>
      <c r="AA23" s="49"/>
      <c r="AB23" s="49"/>
      <c r="AC23" s="49"/>
      <c r="AD23" s="47"/>
      <c r="AE23" s="47"/>
    </row>
    <row r="24" spans="2:31" x14ac:dyDescent="0.25">
      <c r="B24" s="4">
        <v>1919</v>
      </c>
      <c r="C24" s="2">
        <v>20.9</v>
      </c>
      <c r="D24" s="2">
        <v>21.3</v>
      </c>
      <c r="E24" s="2">
        <v>21.4</v>
      </c>
      <c r="F24" s="2">
        <v>21.2</v>
      </c>
      <c r="G24" s="2">
        <v>21</v>
      </c>
      <c r="H24" s="2">
        <v>21</v>
      </c>
      <c r="I24" s="2">
        <v>21.3</v>
      </c>
      <c r="J24" s="2">
        <v>21.1</v>
      </c>
      <c r="K24" s="2">
        <v>20.9</v>
      </c>
      <c r="L24" s="2">
        <v>20.399999999999999</v>
      </c>
      <c r="M24" s="2">
        <v>20.6</v>
      </c>
      <c r="N24" s="2">
        <v>20.6</v>
      </c>
      <c r="O24" s="2">
        <v>251.7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9"/>
      <c r="AA24" s="49"/>
      <c r="AB24" s="49"/>
      <c r="AC24" s="49"/>
      <c r="AD24" s="47"/>
      <c r="AE24" s="47"/>
    </row>
    <row r="25" spans="2:31" x14ac:dyDescent="0.25">
      <c r="B25" s="4">
        <v>1920</v>
      </c>
      <c r="C25" s="2">
        <v>20.9</v>
      </c>
      <c r="D25" s="2">
        <v>21.3</v>
      </c>
      <c r="E25" s="2">
        <v>21.4</v>
      </c>
      <c r="F25" s="2">
        <v>21.2</v>
      </c>
      <c r="G25" s="2">
        <v>21</v>
      </c>
      <c r="H25" s="2">
        <v>21</v>
      </c>
      <c r="I25" s="2">
        <v>21.3</v>
      </c>
      <c r="J25" s="2">
        <v>21.1</v>
      </c>
      <c r="K25" s="2">
        <v>20.9</v>
      </c>
      <c r="L25" s="2">
        <v>20.399999999999999</v>
      </c>
      <c r="M25" s="2">
        <v>20.6</v>
      </c>
      <c r="N25" s="2">
        <v>20.5</v>
      </c>
      <c r="O25" s="2">
        <v>251.6</v>
      </c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9"/>
      <c r="AA25" s="49"/>
      <c r="AB25" s="49"/>
      <c r="AC25" s="49"/>
      <c r="AD25" s="47"/>
      <c r="AE25" s="47"/>
    </row>
    <row r="26" spans="2:31" x14ac:dyDescent="0.25">
      <c r="B26" s="4">
        <v>1921</v>
      </c>
      <c r="C26" s="2">
        <v>21</v>
      </c>
      <c r="D26" s="2">
        <v>21.1</v>
      </c>
      <c r="E26" s="2">
        <v>20.5</v>
      </c>
      <c r="F26" s="2">
        <v>20.6</v>
      </c>
      <c r="G26" s="2">
        <v>20.3</v>
      </c>
      <c r="H26" s="2">
        <v>20.5</v>
      </c>
      <c r="I26" s="2">
        <v>21.3</v>
      </c>
      <c r="J26" s="2">
        <v>20.7</v>
      </c>
      <c r="K26" s="2">
        <v>20.8</v>
      </c>
      <c r="L26" s="2">
        <v>19.600000000000001</v>
      </c>
      <c r="M26" s="2">
        <v>20.3</v>
      </c>
      <c r="N26" s="2">
        <v>20.3</v>
      </c>
      <c r="O26" s="2">
        <v>247.00000000000003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9"/>
      <c r="AA26" s="49"/>
      <c r="AB26" s="49"/>
      <c r="AC26" s="49"/>
      <c r="AD26" s="47"/>
      <c r="AE26" s="47"/>
    </row>
    <row r="27" spans="2:31" x14ac:dyDescent="0.25">
      <c r="B27" s="4">
        <v>1922</v>
      </c>
      <c r="C27" s="2">
        <v>20.8</v>
      </c>
      <c r="D27" s="2">
        <v>20.8</v>
      </c>
      <c r="E27" s="2">
        <v>20.6</v>
      </c>
      <c r="F27" s="2">
        <v>21</v>
      </c>
      <c r="G27" s="2">
        <v>20.5</v>
      </c>
      <c r="H27" s="2">
        <v>20.2</v>
      </c>
      <c r="I27" s="2">
        <v>20.8</v>
      </c>
      <c r="J27" s="2">
        <v>20.9</v>
      </c>
      <c r="K27" s="2">
        <v>20.7</v>
      </c>
      <c r="L27" s="2">
        <v>19.899999999999999</v>
      </c>
      <c r="M27" s="2">
        <v>19.899999999999999</v>
      </c>
      <c r="N27" s="2">
        <v>20</v>
      </c>
      <c r="O27" s="2">
        <v>246.10000000000002</v>
      </c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9"/>
      <c r="AA27" s="49"/>
      <c r="AB27" s="49"/>
      <c r="AC27" s="49"/>
      <c r="AD27" s="47"/>
      <c r="AE27" s="47"/>
    </row>
    <row r="28" spans="2:31" x14ac:dyDescent="0.25">
      <c r="B28" s="4">
        <v>1923</v>
      </c>
      <c r="C28" s="2">
        <v>20.2</v>
      </c>
      <c r="D28" s="2">
        <v>20.8</v>
      </c>
      <c r="E28" s="2">
        <v>21.1</v>
      </c>
      <c r="F28" s="2">
        <v>20.9</v>
      </c>
      <c r="G28" s="2">
        <v>20.5</v>
      </c>
      <c r="H28" s="2">
        <v>21</v>
      </c>
      <c r="I28" s="2">
        <v>20.6</v>
      </c>
      <c r="J28" s="2">
        <v>20.8</v>
      </c>
      <c r="K28" s="2">
        <v>21.1</v>
      </c>
      <c r="L28" s="2">
        <v>20</v>
      </c>
      <c r="M28" s="2">
        <v>20.7</v>
      </c>
      <c r="N28" s="2">
        <v>20.399999999999999</v>
      </c>
      <c r="O28" s="2">
        <v>248.1</v>
      </c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9"/>
      <c r="AA28" s="49"/>
      <c r="AB28" s="49"/>
      <c r="AC28" s="49"/>
      <c r="AD28" s="47"/>
      <c r="AE28" s="47"/>
    </row>
    <row r="29" spans="2:31" x14ac:dyDescent="0.25">
      <c r="B29" s="4">
        <v>1924</v>
      </c>
      <c r="C29" s="2">
        <v>21.6</v>
      </c>
      <c r="D29" s="2">
        <v>21.4</v>
      </c>
      <c r="E29" s="2">
        <v>22.2</v>
      </c>
      <c r="F29" s="2">
        <v>21.6</v>
      </c>
      <c r="G29" s="2">
        <v>21.2</v>
      </c>
      <c r="H29" s="2">
        <v>20.399999999999999</v>
      </c>
      <c r="I29" s="2">
        <v>20.7</v>
      </c>
      <c r="J29" s="2">
        <v>21.3</v>
      </c>
      <c r="K29" s="2">
        <v>20.100000000000001</v>
      </c>
      <c r="L29" s="2">
        <v>19.899999999999999</v>
      </c>
      <c r="M29" s="2">
        <v>20.100000000000001</v>
      </c>
      <c r="N29" s="2">
        <v>20.2</v>
      </c>
      <c r="O29" s="2">
        <v>250.7</v>
      </c>
      <c r="AE29" s="47"/>
    </row>
    <row r="30" spans="2:31" x14ac:dyDescent="0.25">
      <c r="B30" s="4">
        <v>1925</v>
      </c>
      <c r="C30" s="2">
        <v>20.2</v>
      </c>
      <c r="D30" s="2">
        <v>20.2</v>
      </c>
      <c r="E30" s="2">
        <v>20.2</v>
      </c>
      <c r="F30" s="2">
        <v>20.8</v>
      </c>
      <c r="G30" s="2">
        <v>21</v>
      </c>
      <c r="H30" s="2">
        <v>20.7</v>
      </c>
      <c r="I30" s="2">
        <v>20.9</v>
      </c>
      <c r="J30" s="2">
        <v>20.7</v>
      </c>
      <c r="K30" s="2">
        <v>20.7</v>
      </c>
      <c r="L30" s="2">
        <v>20.6</v>
      </c>
      <c r="M30" s="2">
        <v>20.399999999999999</v>
      </c>
      <c r="N30" s="2">
        <v>20.8</v>
      </c>
      <c r="O30" s="2">
        <v>247.2</v>
      </c>
      <c r="Q30" s="184" t="s">
        <v>189</v>
      </c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47"/>
    </row>
    <row r="31" spans="2:31" ht="23.25" customHeight="1" x14ac:dyDescent="0.25">
      <c r="B31" s="4">
        <v>1926</v>
      </c>
      <c r="C31" s="2">
        <v>21.4</v>
      </c>
      <c r="D31" s="2">
        <v>21.9</v>
      </c>
      <c r="E31" s="2">
        <v>22</v>
      </c>
      <c r="F31" s="2">
        <v>22.3</v>
      </c>
      <c r="G31" s="2">
        <v>21.7</v>
      </c>
      <c r="H31" s="2">
        <v>21.5</v>
      </c>
      <c r="I31" s="2">
        <v>21.3</v>
      </c>
      <c r="J31" s="2">
        <v>21</v>
      </c>
      <c r="K31" s="2">
        <v>20.6</v>
      </c>
      <c r="L31" s="2">
        <v>20.399999999999999</v>
      </c>
      <c r="M31" s="2">
        <v>20.7</v>
      </c>
      <c r="N31" s="2">
        <v>20.2</v>
      </c>
      <c r="O31" s="2">
        <v>255</v>
      </c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47"/>
    </row>
    <row r="32" spans="2:31" ht="24" customHeight="1" x14ac:dyDescent="0.25">
      <c r="B32" s="4">
        <v>1927</v>
      </c>
      <c r="C32" s="2">
        <v>20.6</v>
      </c>
      <c r="D32" s="2">
        <v>20.8</v>
      </c>
      <c r="E32" s="2">
        <v>21.2</v>
      </c>
      <c r="F32" s="2">
        <v>20.7</v>
      </c>
      <c r="G32" s="2">
        <v>20.5</v>
      </c>
      <c r="H32" s="2">
        <v>20.6</v>
      </c>
      <c r="I32" s="2">
        <v>20.399999999999999</v>
      </c>
      <c r="J32" s="2">
        <v>21.2</v>
      </c>
      <c r="K32" s="2">
        <v>20.7</v>
      </c>
      <c r="L32" s="2">
        <v>20.2</v>
      </c>
      <c r="M32" s="2">
        <v>20.9</v>
      </c>
      <c r="N32" s="2">
        <v>20.6</v>
      </c>
      <c r="O32" s="2">
        <v>248.39999999999998</v>
      </c>
      <c r="Q32" s="185" t="s">
        <v>17</v>
      </c>
      <c r="R32" s="185" t="s">
        <v>19</v>
      </c>
      <c r="S32" s="185" t="s">
        <v>20</v>
      </c>
      <c r="T32" s="185" t="s">
        <v>21</v>
      </c>
      <c r="U32" s="185" t="s">
        <v>22</v>
      </c>
      <c r="V32" s="185" t="s">
        <v>23</v>
      </c>
      <c r="W32" s="185" t="s">
        <v>24</v>
      </c>
      <c r="X32" s="185" t="s">
        <v>25</v>
      </c>
      <c r="Y32" s="185" t="s">
        <v>26</v>
      </c>
      <c r="Z32" s="185" t="s">
        <v>27</v>
      </c>
      <c r="AA32" s="185" t="s">
        <v>28</v>
      </c>
      <c r="AB32" s="185" t="s">
        <v>29</v>
      </c>
      <c r="AC32" s="185" t="s">
        <v>30</v>
      </c>
      <c r="AD32" s="185" t="s">
        <v>18</v>
      </c>
      <c r="AE32" s="47"/>
    </row>
    <row r="33" spans="2:31" x14ac:dyDescent="0.25">
      <c r="B33" s="4">
        <v>1928</v>
      </c>
      <c r="C33" s="2">
        <v>20.9</v>
      </c>
      <c r="D33" s="2">
        <v>21.5</v>
      </c>
      <c r="E33" s="2">
        <v>21.1</v>
      </c>
      <c r="F33" s="2">
        <v>21.4</v>
      </c>
      <c r="G33" s="2">
        <v>20.9</v>
      </c>
      <c r="H33" s="2">
        <v>20.8</v>
      </c>
      <c r="I33" s="2">
        <v>21.1</v>
      </c>
      <c r="J33" s="2">
        <v>20.9</v>
      </c>
      <c r="K33" s="2">
        <v>20.8</v>
      </c>
      <c r="L33" s="2">
        <v>20.399999999999999</v>
      </c>
      <c r="M33" s="2">
        <v>20.5</v>
      </c>
      <c r="N33" s="2">
        <v>20.3</v>
      </c>
      <c r="O33" s="2">
        <v>250.60000000000005</v>
      </c>
      <c r="Q33" s="70" t="s">
        <v>4</v>
      </c>
      <c r="R33" s="9">
        <f>AVERAGE(C257:C296)</f>
        <v>21.28717948717949</v>
      </c>
      <c r="S33" s="9">
        <f>AVERAGE(D257:D296)</f>
        <v>21.592307692307688</v>
      </c>
      <c r="T33" s="9">
        <f>AVERAGE(E257:E296)</f>
        <v>21.584615384615379</v>
      </c>
      <c r="U33" s="9">
        <f>AVERAGE(F257:F296)</f>
        <v>21.556410256410256</v>
      </c>
      <c r="V33" s="9">
        <f>AVERAGE(G257:G296)</f>
        <v>21.251282051282054</v>
      </c>
      <c r="W33" s="9">
        <f>AVERAGE(H257:H296)</f>
        <v>21.374358974358969</v>
      </c>
      <c r="X33" s="9">
        <f>AVERAGE(I257:I296)</f>
        <v>21.630769230769236</v>
      </c>
      <c r="Y33" s="9">
        <f>AVERAGE(J257:J296)</f>
        <v>21.44358974358974</v>
      </c>
      <c r="Z33" s="9">
        <f>AVERAGE(K257:K296)</f>
        <v>21.285</v>
      </c>
      <c r="AA33" s="9">
        <f>AVERAGE(L257:L296)</f>
        <v>20.774999999999995</v>
      </c>
      <c r="AB33" s="9">
        <f>AVERAGE(M257:M296)</f>
        <v>20.93</v>
      </c>
      <c r="AC33" s="9">
        <f>AVERAGE(N257:N296)</f>
        <v>21.541025641025637</v>
      </c>
      <c r="AD33" s="12"/>
      <c r="AE33" s="47"/>
    </row>
    <row r="34" spans="2:31" x14ac:dyDescent="0.25">
      <c r="B34" s="4">
        <v>1929</v>
      </c>
      <c r="C34" s="2">
        <v>21.1</v>
      </c>
      <c r="D34" s="2">
        <v>21.5</v>
      </c>
      <c r="E34" s="2">
        <v>21.2</v>
      </c>
      <c r="F34" s="2">
        <v>21.1</v>
      </c>
      <c r="G34" s="2">
        <v>20.7</v>
      </c>
      <c r="H34" s="2">
        <v>20.7</v>
      </c>
      <c r="I34" s="2">
        <v>20.8</v>
      </c>
      <c r="J34" s="2">
        <v>21</v>
      </c>
      <c r="K34" s="2">
        <v>21</v>
      </c>
      <c r="L34" s="2">
        <v>20.5</v>
      </c>
      <c r="M34" s="2">
        <v>20.8</v>
      </c>
      <c r="N34" s="2">
        <v>20.7</v>
      </c>
      <c r="O34" s="2">
        <v>251.10000000000002</v>
      </c>
      <c r="Q34" s="70" t="s">
        <v>6</v>
      </c>
      <c r="R34" s="9">
        <f>AVERAGE(C301:C340)</f>
        <v>121.76923076923077</v>
      </c>
      <c r="S34" s="9">
        <f>AVERAGE(D301:D340)</f>
        <v>152.30769230769232</v>
      </c>
      <c r="T34" s="9">
        <f>AVERAGE(E301:E340)</f>
        <v>204.24102564102563</v>
      </c>
      <c r="U34" s="9">
        <f>AVERAGE(F301:F340)</f>
        <v>307.60769230769233</v>
      </c>
      <c r="V34" s="9">
        <f>AVERAGE(G301:G340)</f>
        <v>322.92307692307691</v>
      </c>
      <c r="W34" s="9">
        <f>AVERAGE(H301:H340)</f>
        <v>219.14358974358976</v>
      </c>
      <c r="X34" s="9">
        <f>AVERAGE(I301:I340)</f>
        <v>213.56410256410257</v>
      </c>
      <c r="Y34" s="9">
        <f>AVERAGE(J301:J340)</f>
        <v>226.17948717948718</v>
      </c>
      <c r="Z34" s="9">
        <f>AVERAGE(K301:K340)</f>
        <v>254.22499999999999</v>
      </c>
      <c r="AA34" s="9">
        <f>AVERAGE(L301:L340)</f>
        <v>299.60000000000002</v>
      </c>
      <c r="AB34" s="9">
        <f>AVERAGE(M301:M340)</f>
        <v>238.74</v>
      </c>
      <c r="AC34" s="9">
        <f>AVERAGE(N301:N340)</f>
        <v>166.82051282051282</v>
      </c>
      <c r="AD34" s="9">
        <f>SUM(Tabla54[[#This Row],[ENE]:[DIC]])</f>
        <v>2727.1214102564099</v>
      </c>
      <c r="AE34" s="47"/>
    </row>
    <row r="35" spans="2:31" x14ac:dyDescent="0.25">
      <c r="B35" s="4">
        <v>1930</v>
      </c>
      <c r="C35" s="2">
        <v>20.8</v>
      </c>
      <c r="D35" s="2">
        <v>21.2</v>
      </c>
      <c r="E35" s="2">
        <v>21.8</v>
      </c>
      <c r="F35" s="2">
        <v>21.4</v>
      </c>
      <c r="G35" s="2">
        <v>20.7</v>
      </c>
      <c r="H35" s="2">
        <v>20.8</v>
      </c>
      <c r="I35" s="2">
        <v>21.2</v>
      </c>
      <c r="J35" s="2">
        <v>20.8</v>
      </c>
      <c r="K35" s="2">
        <v>20.9</v>
      </c>
      <c r="L35" s="2">
        <v>20.2</v>
      </c>
      <c r="M35" s="2">
        <v>21.1</v>
      </c>
      <c r="N35" s="2">
        <v>21.1</v>
      </c>
      <c r="O35" s="2">
        <v>251.99999999999997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E35" s="47"/>
    </row>
    <row r="36" spans="2:31" x14ac:dyDescent="0.25">
      <c r="B36" s="4">
        <v>1931</v>
      </c>
      <c r="C36" s="2">
        <v>21.6</v>
      </c>
      <c r="D36" s="2">
        <v>21.9</v>
      </c>
      <c r="E36" s="2">
        <v>22.2</v>
      </c>
      <c r="F36" s="2">
        <v>22.1</v>
      </c>
      <c r="G36" s="2">
        <v>21.4</v>
      </c>
      <c r="H36" s="2">
        <v>21.3</v>
      </c>
      <c r="I36" s="2">
        <v>21</v>
      </c>
      <c r="J36" s="2">
        <v>21.1</v>
      </c>
      <c r="K36" s="2">
        <v>20.9</v>
      </c>
      <c r="L36" s="2">
        <v>20.7</v>
      </c>
      <c r="M36" s="2">
        <v>20.7</v>
      </c>
      <c r="N36" s="2">
        <v>20.6</v>
      </c>
      <c r="O36" s="2">
        <v>255.5</v>
      </c>
      <c r="W36" s="5"/>
      <c r="X36" s="5"/>
      <c r="Y36" s="5"/>
      <c r="Z36" s="5"/>
      <c r="AA36" s="5"/>
      <c r="AB36" s="5"/>
      <c r="AC36" s="5"/>
      <c r="AE36" s="47"/>
    </row>
    <row r="37" spans="2:31" x14ac:dyDescent="0.25">
      <c r="B37" s="4">
        <v>1932</v>
      </c>
      <c r="C37" s="2">
        <v>21.1</v>
      </c>
      <c r="D37" s="2">
        <v>21.4</v>
      </c>
      <c r="E37" s="2">
        <v>21.1</v>
      </c>
      <c r="F37" s="2">
        <v>22.2</v>
      </c>
      <c r="G37" s="2">
        <v>20.6</v>
      </c>
      <c r="H37" s="2">
        <v>20.8</v>
      </c>
      <c r="I37" s="2">
        <v>20.9</v>
      </c>
      <c r="J37" s="2">
        <v>21.1</v>
      </c>
      <c r="K37" s="2">
        <v>20.7</v>
      </c>
      <c r="L37" s="2">
        <v>19.899999999999999</v>
      </c>
      <c r="M37" s="2">
        <v>20.7</v>
      </c>
      <c r="N37" s="2">
        <v>20.5</v>
      </c>
      <c r="O37" s="2">
        <v>250.99999999999997</v>
      </c>
      <c r="W37" s="5"/>
      <c r="X37" s="5"/>
      <c r="Y37" s="5"/>
      <c r="Z37" s="5"/>
      <c r="AA37" s="5"/>
      <c r="AB37" s="5"/>
      <c r="AC37" s="5"/>
      <c r="AE37" s="47"/>
    </row>
    <row r="38" spans="2:31" x14ac:dyDescent="0.25">
      <c r="B38" s="4">
        <v>1933</v>
      </c>
      <c r="C38" s="2">
        <v>21.4</v>
      </c>
      <c r="D38" s="2">
        <v>21.2</v>
      </c>
      <c r="E38" s="2">
        <v>21.5</v>
      </c>
      <c r="F38" s="2">
        <v>21.3</v>
      </c>
      <c r="G38" s="2">
        <v>21.4</v>
      </c>
      <c r="H38" s="2">
        <v>21.1</v>
      </c>
      <c r="I38" s="2">
        <v>21.9</v>
      </c>
      <c r="J38" s="2">
        <v>21.2</v>
      </c>
      <c r="K38" s="2">
        <v>21.4</v>
      </c>
      <c r="L38" s="2">
        <v>20.2</v>
      </c>
      <c r="M38" s="2">
        <v>20.399999999999999</v>
      </c>
      <c r="N38" s="2">
        <v>20.399999999999999</v>
      </c>
      <c r="O38" s="2">
        <v>253.39999999999998</v>
      </c>
      <c r="W38" s="5"/>
      <c r="X38" s="5"/>
      <c r="Y38" s="5"/>
      <c r="Z38" s="5"/>
      <c r="AA38" s="5"/>
      <c r="AB38" s="5"/>
      <c r="AC38" s="5"/>
      <c r="AE38" s="47"/>
    </row>
    <row r="39" spans="2:31" x14ac:dyDescent="0.25">
      <c r="B39" s="4">
        <v>1934</v>
      </c>
      <c r="C39" s="2">
        <v>20.8</v>
      </c>
      <c r="D39" s="2">
        <v>20.6</v>
      </c>
      <c r="E39" s="2">
        <v>20.7</v>
      </c>
      <c r="F39" s="2">
        <v>21.7</v>
      </c>
      <c r="G39" s="2">
        <v>21.3</v>
      </c>
      <c r="H39" s="2">
        <v>21.5</v>
      </c>
      <c r="I39" s="2">
        <v>21.3</v>
      </c>
      <c r="J39" s="2">
        <v>21.6</v>
      </c>
      <c r="K39" s="2">
        <v>22</v>
      </c>
      <c r="L39" s="2">
        <v>20.5</v>
      </c>
      <c r="M39" s="2">
        <v>20.8</v>
      </c>
      <c r="N39" s="2">
        <v>21</v>
      </c>
      <c r="O39" s="2">
        <v>253.8</v>
      </c>
      <c r="W39" s="5"/>
      <c r="X39" s="5"/>
      <c r="Y39" s="5"/>
      <c r="Z39" s="5"/>
      <c r="AA39" s="5"/>
      <c r="AB39" s="5"/>
      <c r="AC39" s="5"/>
      <c r="AE39" s="47"/>
    </row>
    <row r="40" spans="2:31" x14ac:dyDescent="0.25">
      <c r="B40" s="4">
        <v>1935</v>
      </c>
      <c r="C40" s="2">
        <v>21</v>
      </c>
      <c r="D40" s="2">
        <v>21</v>
      </c>
      <c r="E40" s="2">
        <v>21.6</v>
      </c>
      <c r="F40" s="2">
        <v>21.4</v>
      </c>
      <c r="G40" s="2">
        <v>20.8</v>
      </c>
      <c r="H40" s="2">
        <v>21.3</v>
      </c>
      <c r="I40" s="2">
        <v>21.5</v>
      </c>
      <c r="J40" s="2">
        <v>21.1</v>
      </c>
      <c r="K40" s="2">
        <v>21.1</v>
      </c>
      <c r="L40" s="2">
        <v>20.7</v>
      </c>
      <c r="M40" s="2">
        <v>20.6</v>
      </c>
      <c r="N40" s="2">
        <v>21</v>
      </c>
      <c r="O40" s="2">
        <v>253.09999999999997</v>
      </c>
      <c r="W40" s="5"/>
      <c r="X40" s="5"/>
      <c r="Y40" s="5"/>
      <c r="Z40" s="5"/>
      <c r="AA40" s="5"/>
      <c r="AB40" s="5"/>
      <c r="AC40" s="5"/>
      <c r="AE40" s="47"/>
    </row>
    <row r="41" spans="2:31" x14ac:dyDescent="0.25">
      <c r="B41" s="4">
        <v>1936</v>
      </c>
      <c r="C41" s="2">
        <v>21.3</v>
      </c>
      <c r="D41" s="2">
        <v>21.6</v>
      </c>
      <c r="E41" s="2">
        <v>22</v>
      </c>
      <c r="F41" s="2">
        <v>21.9</v>
      </c>
      <c r="G41" s="2">
        <v>21.5</v>
      </c>
      <c r="H41" s="2">
        <v>21.1</v>
      </c>
      <c r="I41" s="2">
        <v>21.5</v>
      </c>
      <c r="J41" s="2">
        <v>21.7</v>
      </c>
      <c r="K41" s="2">
        <v>21.5</v>
      </c>
      <c r="L41" s="2">
        <v>20.7</v>
      </c>
      <c r="M41" s="2">
        <v>21.5</v>
      </c>
      <c r="N41" s="2">
        <v>20.7</v>
      </c>
      <c r="O41" s="2">
        <v>257</v>
      </c>
      <c r="W41" s="5"/>
      <c r="X41" s="5"/>
      <c r="Y41" s="5"/>
      <c r="Z41" s="5"/>
      <c r="AA41" s="5"/>
      <c r="AB41" s="5"/>
      <c r="AC41" s="5"/>
      <c r="AE41" s="47"/>
    </row>
    <row r="42" spans="2:31" x14ac:dyDescent="0.25">
      <c r="B42" s="4">
        <v>1937</v>
      </c>
      <c r="C42" s="2">
        <v>21</v>
      </c>
      <c r="D42" s="2">
        <v>21.3</v>
      </c>
      <c r="E42" s="2">
        <v>22</v>
      </c>
      <c r="F42" s="2">
        <v>21.9</v>
      </c>
      <c r="G42" s="2">
        <v>21.1</v>
      </c>
      <c r="H42" s="2">
        <v>21</v>
      </c>
      <c r="I42" s="2">
        <v>21.4</v>
      </c>
      <c r="J42" s="2">
        <v>21.2</v>
      </c>
      <c r="K42" s="2">
        <v>20.9</v>
      </c>
      <c r="L42" s="2">
        <v>20.6</v>
      </c>
      <c r="M42" s="2">
        <v>21</v>
      </c>
      <c r="N42" s="2">
        <v>21.2</v>
      </c>
      <c r="O42" s="2">
        <v>254.59999999999997</v>
      </c>
      <c r="W42" s="5"/>
      <c r="X42" s="5"/>
      <c r="Y42" s="5"/>
      <c r="Z42" s="5"/>
      <c r="AA42" s="5"/>
      <c r="AB42" s="5"/>
      <c r="AC42" s="5"/>
      <c r="AE42" s="47"/>
    </row>
    <row r="43" spans="2:31" x14ac:dyDescent="0.25">
      <c r="B43" s="4">
        <v>1938</v>
      </c>
      <c r="C43" s="2">
        <v>21.3</v>
      </c>
      <c r="D43" s="2">
        <v>21.5</v>
      </c>
      <c r="E43" s="2">
        <v>20.9</v>
      </c>
      <c r="F43" s="2">
        <v>20.8</v>
      </c>
      <c r="G43" s="2">
        <v>20.8</v>
      </c>
      <c r="H43" s="2">
        <v>21.1</v>
      </c>
      <c r="I43" s="2">
        <v>21.4</v>
      </c>
      <c r="J43" s="2">
        <v>20.9</v>
      </c>
      <c r="K43" s="2">
        <v>21.2</v>
      </c>
      <c r="L43" s="2">
        <v>20.7</v>
      </c>
      <c r="M43" s="2">
        <v>20.5</v>
      </c>
      <c r="N43" s="2">
        <v>20.6</v>
      </c>
      <c r="O43" s="2">
        <v>251.7</v>
      </c>
      <c r="W43" s="5"/>
      <c r="X43" s="5"/>
      <c r="Y43" s="5"/>
      <c r="Z43" s="5"/>
      <c r="AA43" s="5"/>
      <c r="AB43" s="5"/>
      <c r="AC43" s="5"/>
      <c r="AE43" s="47"/>
    </row>
    <row r="44" spans="2:31" x14ac:dyDescent="0.25">
      <c r="B44" s="4">
        <v>1939</v>
      </c>
      <c r="C44" s="2">
        <v>20.9</v>
      </c>
      <c r="D44" s="2">
        <v>20.7</v>
      </c>
      <c r="E44" s="2">
        <v>20.9</v>
      </c>
      <c r="F44" s="2">
        <v>21</v>
      </c>
      <c r="G44" s="2">
        <v>21.3</v>
      </c>
      <c r="H44" s="2">
        <v>21</v>
      </c>
      <c r="I44" s="2">
        <v>21.4</v>
      </c>
      <c r="J44" s="2">
        <v>21.7</v>
      </c>
      <c r="K44" s="2">
        <v>21.5</v>
      </c>
      <c r="L44" s="2">
        <v>20.7</v>
      </c>
      <c r="M44" s="2">
        <v>20.9</v>
      </c>
      <c r="N44" s="2">
        <v>21.4</v>
      </c>
      <c r="O44" s="2">
        <v>253.39999999999998</v>
      </c>
      <c r="W44" s="5"/>
      <c r="X44" s="5"/>
      <c r="Y44" s="5"/>
      <c r="Z44" s="5"/>
      <c r="AA44" s="5"/>
      <c r="AB44" s="5"/>
      <c r="AC44" s="5"/>
      <c r="AE44" s="47"/>
    </row>
    <row r="45" spans="2:31" x14ac:dyDescent="0.25">
      <c r="B45" s="4">
        <v>1940</v>
      </c>
      <c r="C45" s="2">
        <v>20.5</v>
      </c>
      <c r="D45" s="2">
        <v>21.6</v>
      </c>
      <c r="E45" s="2">
        <v>21.3</v>
      </c>
      <c r="F45" s="2">
        <v>22</v>
      </c>
      <c r="G45" s="2">
        <v>22</v>
      </c>
      <c r="H45" s="2">
        <v>21.5</v>
      </c>
      <c r="I45" s="2">
        <v>22</v>
      </c>
      <c r="J45" s="2">
        <v>21.9</v>
      </c>
      <c r="K45" s="2">
        <v>21.5</v>
      </c>
      <c r="L45" s="2">
        <v>20.8</v>
      </c>
      <c r="M45" s="2">
        <v>20.9</v>
      </c>
      <c r="N45" s="2">
        <v>20.2</v>
      </c>
      <c r="O45" s="2">
        <v>256.20000000000005</v>
      </c>
      <c r="W45" s="5"/>
      <c r="X45" s="5"/>
      <c r="Y45" s="5"/>
      <c r="Z45" s="5"/>
      <c r="AA45" s="5"/>
      <c r="AB45" s="5"/>
      <c r="AE45" s="47"/>
    </row>
    <row r="46" spans="2:31" x14ac:dyDescent="0.25">
      <c r="B46" s="4">
        <v>1941</v>
      </c>
      <c r="C46" s="2">
        <v>21.1</v>
      </c>
      <c r="D46" s="2">
        <v>21.4</v>
      </c>
      <c r="E46" s="2">
        <v>22.1</v>
      </c>
      <c r="F46" s="2">
        <v>21.8</v>
      </c>
      <c r="G46" s="2">
        <v>22.3</v>
      </c>
      <c r="H46" s="2">
        <v>21.6</v>
      </c>
      <c r="I46" s="2">
        <v>21.7</v>
      </c>
      <c r="J46" s="2">
        <v>22</v>
      </c>
      <c r="K46" s="2">
        <v>22</v>
      </c>
      <c r="L46" s="2">
        <v>21.7</v>
      </c>
      <c r="M46" s="2">
        <v>22</v>
      </c>
      <c r="N46" s="2">
        <v>22.2</v>
      </c>
      <c r="O46" s="2">
        <v>261.89999999999998</v>
      </c>
      <c r="AB46" s="5"/>
      <c r="AE46" s="47"/>
    </row>
    <row r="47" spans="2:31" x14ac:dyDescent="0.25">
      <c r="B47" s="4">
        <v>1942</v>
      </c>
      <c r="C47" s="2">
        <v>21.1</v>
      </c>
      <c r="D47" s="2">
        <v>21.2</v>
      </c>
      <c r="E47" s="2">
        <v>21.5</v>
      </c>
      <c r="F47" s="2">
        <v>21.1</v>
      </c>
      <c r="G47" s="2">
        <v>21</v>
      </c>
      <c r="H47" s="2">
        <v>21</v>
      </c>
      <c r="I47" s="2">
        <v>21.2</v>
      </c>
      <c r="J47" s="2">
        <v>21.3</v>
      </c>
      <c r="K47" s="2">
        <v>21.4</v>
      </c>
      <c r="L47" s="2">
        <v>20.399999999999999</v>
      </c>
      <c r="M47" s="2">
        <v>20.3</v>
      </c>
      <c r="N47" s="2">
        <v>20.7</v>
      </c>
      <c r="O47" s="2">
        <v>252.20000000000002</v>
      </c>
      <c r="AB47" s="5"/>
      <c r="AE47" s="47"/>
    </row>
    <row r="48" spans="2:31" x14ac:dyDescent="0.25">
      <c r="B48" s="4">
        <v>1943</v>
      </c>
      <c r="C48" s="2">
        <v>21</v>
      </c>
      <c r="D48" s="2">
        <v>20.9</v>
      </c>
      <c r="E48" s="2">
        <v>20.399999999999999</v>
      </c>
      <c r="F48" s="2">
        <v>20.9</v>
      </c>
      <c r="G48" s="2">
        <v>20.6</v>
      </c>
      <c r="H48" s="2">
        <v>20.6</v>
      </c>
      <c r="I48" s="2">
        <v>21</v>
      </c>
      <c r="J48" s="2">
        <v>21.1</v>
      </c>
      <c r="K48" s="2">
        <v>21.7</v>
      </c>
      <c r="L48" s="2">
        <v>20.7</v>
      </c>
      <c r="M48" s="2">
        <v>21</v>
      </c>
      <c r="N48" s="2">
        <v>20.5</v>
      </c>
      <c r="O48" s="2">
        <v>250.39999999999995</v>
      </c>
      <c r="AB48" s="5"/>
      <c r="AE48" s="47"/>
    </row>
    <row r="49" spans="2:31" x14ac:dyDescent="0.25">
      <c r="B49" s="4">
        <v>1944</v>
      </c>
      <c r="C49" s="2">
        <v>20.7</v>
      </c>
      <c r="D49" s="2">
        <v>20.6</v>
      </c>
      <c r="E49" s="2">
        <v>21</v>
      </c>
      <c r="F49" s="2">
        <v>21.1</v>
      </c>
      <c r="G49" s="2">
        <v>20.7</v>
      </c>
      <c r="H49" s="2">
        <v>20.6</v>
      </c>
      <c r="I49" s="2">
        <v>21.6</v>
      </c>
      <c r="J49" s="2">
        <v>21.3</v>
      </c>
      <c r="K49" s="2">
        <v>20.9</v>
      </c>
      <c r="L49" s="2">
        <v>20.8</v>
      </c>
      <c r="M49" s="2">
        <v>20.399999999999999</v>
      </c>
      <c r="N49" s="2">
        <v>20.5</v>
      </c>
      <c r="O49" s="2">
        <v>250.20000000000005</v>
      </c>
      <c r="AB49" s="5"/>
      <c r="AE49" s="47"/>
    </row>
    <row r="50" spans="2:31" x14ac:dyDescent="0.25">
      <c r="B50" s="4">
        <v>1945</v>
      </c>
      <c r="C50" s="2">
        <v>20.7</v>
      </c>
      <c r="D50" s="2">
        <v>20.9</v>
      </c>
      <c r="E50" s="2">
        <v>21.4</v>
      </c>
      <c r="F50" s="2">
        <v>20.3</v>
      </c>
      <c r="G50" s="2">
        <v>20</v>
      </c>
      <c r="H50" s="2">
        <v>21</v>
      </c>
      <c r="I50" s="2">
        <v>21.2</v>
      </c>
      <c r="J50" s="2">
        <v>21.3</v>
      </c>
      <c r="K50" s="2">
        <v>21.4</v>
      </c>
      <c r="L50" s="2">
        <v>20.5</v>
      </c>
      <c r="M50" s="2">
        <v>20.7</v>
      </c>
      <c r="N50" s="2">
        <v>21</v>
      </c>
      <c r="O50" s="2">
        <v>250.4</v>
      </c>
      <c r="AB50" s="5"/>
      <c r="AE50" s="47"/>
    </row>
    <row r="51" spans="2:31" x14ac:dyDescent="0.25">
      <c r="B51" s="4">
        <v>1946</v>
      </c>
      <c r="C51" s="2">
        <v>21</v>
      </c>
      <c r="D51" s="2">
        <v>20.7</v>
      </c>
      <c r="E51" s="2">
        <v>21</v>
      </c>
      <c r="F51" s="2">
        <v>20.7</v>
      </c>
      <c r="G51" s="2">
        <v>20.8</v>
      </c>
      <c r="H51" s="2">
        <v>21.1</v>
      </c>
      <c r="I51" s="2">
        <v>21.3</v>
      </c>
      <c r="J51" s="2">
        <v>21.2</v>
      </c>
      <c r="K51" s="2">
        <v>21.4</v>
      </c>
      <c r="L51" s="2">
        <v>20.7</v>
      </c>
      <c r="M51" s="2">
        <v>20.7</v>
      </c>
      <c r="N51" s="2">
        <v>20.6</v>
      </c>
      <c r="O51" s="2">
        <v>251.2</v>
      </c>
      <c r="AB51" s="5"/>
      <c r="AE51" s="47"/>
    </row>
    <row r="52" spans="2:31" x14ac:dyDescent="0.25">
      <c r="B52" s="4">
        <v>1947</v>
      </c>
      <c r="C52" s="2">
        <v>21.4</v>
      </c>
      <c r="D52" s="2">
        <v>21.8</v>
      </c>
      <c r="E52" s="2">
        <v>22</v>
      </c>
      <c r="F52" s="2">
        <v>21.6</v>
      </c>
      <c r="G52" s="2">
        <v>21.2</v>
      </c>
      <c r="H52" s="2">
        <v>21.2</v>
      </c>
      <c r="I52" s="2">
        <v>21.1</v>
      </c>
      <c r="J52" s="2">
        <v>21.3</v>
      </c>
      <c r="K52" s="2">
        <v>21.3</v>
      </c>
      <c r="L52" s="2">
        <v>20.5</v>
      </c>
      <c r="M52" s="2">
        <v>21.2</v>
      </c>
      <c r="N52" s="2">
        <v>21.3</v>
      </c>
      <c r="O52" s="2">
        <v>255.90000000000003</v>
      </c>
      <c r="AE52" s="47"/>
    </row>
    <row r="53" spans="2:31" x14ac:dyDescent="0.25">
      <c r="B53" s="4">
        <v>1948</v>
      </c>
      <c r="C53" s="2">
        <v>21.4</v>
      </c>
      <c r="D53" s="2">
        <v>21.6</v>
      </c>
      <c r="E53" s="2">
        <v>21.8</v>
      </c>
      <c r="F53" s="2">
        <v>21.1</v>
      </c>
      <c r="G53" s="2">
        <v>21.3</v>
      </c>
      <c r="H53" s="2">
        <v>21</v>
      </c>
      <c r="I53" s="2">
        <v>21</v>
      </c>
      <c r="J53" s="2">
        <v>21.3</v>
      </c>
      <c r="K53" s="2">
        <v>21.7</v>
      </c>
      <c r="L53" s="2">
        <v>20.7</v>
      </c>
      <c r="M53" s="2">
        <v>21.3</v>
      </c>
      <c r="N53" s="2">
        <v>21.3</v>
      </c>
      <c r="O53" s="2">
        <v>255.5</v>
      </c>
      <c r="AE53" s="47"/>
    </row>
    <row r="54" spans="2:31" x14ac:dyDescent="0.25">
      <c r="B54" s="4">
        <v>1949</v>
      </c>
      <c r="C54" s="2">
        <v>21</v>
      </c>
      <c r="D54" s="2">
        <v>21.4</v>
      </c>
      <c r="E54" s="2">
        <v>21.6</v>
      </c>
      <c r="F54" s="2">
        <v>21.5</v>
      </c>
      <c r="G54" s="2">
        <v>21.2</v>
      </c>
      <c r="H54" s="2">
        <v>20.5</v>
      </c>
      <c r="I54" s="2">
        <v>20.6</v>
      </c>
      <c r="J54" s="2">
        <v>20.8</v>
      </c>
      <c r="K54" s="2">
        <v>20.9</v>
      </c>
      <c r="L54" s="2">
        <v>20.6</v>
      </c>
      <c r="M54" s="2">
        <v>20.8</v>
      </c>
      <c r="N54" s="2">
        <v>20.5</v>
      </c>
      <c r="O54" s="2">
        <v>251.40000000000003</v>
      </c>
      <c r="AE54" s="47"/>
    </row>
    <row r="55" spans="2:31" x14ac:dyDescent="0.25">
      <c r="B55" s="4">
        <v>1950</v>
      </c>
      <c r="C55" s="2">
        <v>20.2</v>
      </c>
      <c r="D55" s="2">
        <v>20.399999999999999</v>
      </c>
      <c r="E55" s="2">
        <v>20.399999999999999</v>
      </c>
      <c r="F55" s="2">
        <v>20.7</v>
      </c>
      <c r="G55" s="2">
        <v>20.399999999999999</v>
      </c>
      <c r="H55" s="2">
        <v>20.100000000000001</v>
      </c>
      <c r="I55" s="2">
        <v>20.5</v>
      </c>
      <c r="J55" s="2">
        <v>20.5</v>
      </c>
      <c r="K55" s="2">
        <v>21.3</v>
      </c>
      <c r="L55" s="2">
        <v>20.2</v>
      </c>
      <c r="M55" s="2">
        <v>20.6</v>
      </c>
      <c r="N55" s="2">
        <v>20.8</v>
      </c>
      <c r="O55" s="2">
        <v>246.1</v>
      </c>
      <c r="AE55" s="47"/>
    </row>
    <row r="56" spans="2:31" x14ac:dyDescent="0.25">
      <c r="B56" s="4">
        <v>1951</v>
      </c>
      <c r="C56" s="2">
        <v>20.2</v>
      </c>
      <c r="D56" s="2">
        <v>20.399999999999999</v>
      </c>
      <c r="E56" s="2">
        <v>20.9</v>
      </c>
      <c r="F56" s="2">
        <v>21.7</v>
      </c>
      <c r="G56" s="2">
        <v>21.4</v>
      </c>
      <c r="H56" s="2">
        <v>21.3</v>
      </c>
      <c r="I56" s="2">
        <v>21.1</v>
      </c>
      <c r="J56" s="2">
        <v>21.8</v>
      </c>
      <c r="K56" s="2">
        <v>21.6</v>
      </c>
      <c r="L56" s="2">
        <v>21.1</v>
      </c>
      <c r="M56" s="2">
        <v>21</v>
      </c>
      <c r="N56" s="2">
        <v>21</v>
      </c>
      <c r="O56" s="2">
        <v>253.5</v>
      </c>
      <c r="Q56" s="186" t="s">
        <v>194</v>
      </c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47"/>
    </row>
    <row r="57" spans="2:31" x14ac:dyDescent="0.25">
      <c r="B57" s="4">
        <v>1952</v>
      </c>
      <c r="C57" s="2">
        <v>21.3</v>
      </c>
      <c r="D57" s="2">
        <v>21.6</v>
      </c>
      <c r="E57" s="2">
        <v>21.8</v>
      </c>
      <c r="F57" s="2">
        <v>21.6</v>
      </c>
      <c r="G57" s="2">
        <v>21.4</v>
      </c>
      <c r="H57" s="2">
        <v>21.2</v>
      </c>
      <c r="I57" s="2">
        <v>21.3</v>
      </c>
      <c r="J57" s="2">
        <v>21.4</v>
      </c>
      <c r="K57" s="2">
        <v>21.3</v>
      </c>
      <c r="L57" s="2">
        <v>20.9</v>
      </c>
      <c r="M57" s="2">
        <v>20.7</v>
      </c>
      <c r="N57" s="2">
        <v>20.8</v>
      </c>
      <c r="O57" s="2">
        <v>255.30000000000004</v>
      </c>
      <c r="P57" s="47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47"/>
    </row>
    <row r="58" spans="2:31" x14ac:dyDescent="0.25">
      <c r="B58" s="4">
        <v>1953</v>
      </c>
      <c r="C58" s="2">
        <v>21</v>
      </c>
      <c r="D58" s="2">
        <v>21.2</v>
      </c>
      <c r="E58" s="2">
        <v>21</v>
      </c>
      <c r="F58" s="2">
        <v>21.9</v>
      </c>
      <c r="G58" s="2">
        <v>21</v>
      </c>
      <c r="H58" s="2">
        <v>21.5</v>
      </c>
      <c r="I58" s="2">
        <v>21.7</v>
      </c>
      <c r="J58" s="2">
        <v>21.8</v>
      </c>
      <c r="K58" s="2">
        <v>21.1</v>
      </c>
      <c r="L58" s="2">
        <v>20.6</v>
      </c>
      <c r="M58" s="2">
        <v>21</v>
      </c>
      <c r="N58" s="2">
        <v>20.9</v>
      </c>
      <c r="O58" s="2">
        <v>254.7</v>
      </c>
      <c r="P58" s="47"/>
      <c r="Q58" s="187" t="s">
        <v>17</v>
      </c>
      <c r="R58" s="187" t="s">
        <v>19</v>
      </c>
      <c r="S58" s="187" t="s">
        <v>20</v>
      </c>
      <c r="T58" s="187" t="s">
        <v>21</v>
      </c>
      <c r="U58" s="187" t="s">
        <v>22</v>
      </c>
      <c r="V58" s="187" t="s">
        <v>23</v>
      </c>
      <c r="W58" s="187" t="s">
        <v>24</v>
      </c>
      <c r="X58" s="187" t="s">
        <v>25</v>
      </c>
      <c r="Y58" s="187" t="s">
        <v>26</v>
      </c>
      <c r="Z58" s="187" t="s">
        <v>27</v>
      </c>
      <c r="AA58" s="187" t="s">
        <v>28</v>
      </c>
      <c r="AB58" s="187" t="s">
        <v>29</v>
      </c>
      <c r="AC58" s="187" t="s">
        <v>30</v>
      </c>
      <c r="AD58" s="192" t="s">
        <v>18</v>
      </c>
      <c r="AE58" s="47"/>
    </row>
    <row r="59" spans="2:31" x14ac:dyDescent="0.25">
      <c r="B59" s="4">
        <v>1954</v>
      </c>
      <c r="C59" s="2">
        <v>20.9</v>
      </c>
      <c r="D59" s="2">
        <v>21.1</v>
      </c>
      <c r="E59" s="2">
        <v>21.6</v>
      </c>
      <c r="F59" s="2">
        <v>20.7</v>
      </c>
      <c r="G59" s="2">
        <v>20.7</v>
      </c>
      <c r="H59" s="2">
        <v>20.2</v>
      </c>
      <c r="I59" s="2">
        <v>20.3</v>
      </c>
      <c r="J59" s="2">
        <v>20.100000000000001</v>
      </c>
      <c r="K59" s="2">
        <v>20.8</v>
      </c>
      <c r="L59" s="2">
        <v>19.600000000000001</v>
      </c>
      <c r="M59" s="2">
        <v>20.2</v>
      </c>
      <c r="N59" s="2">
        <v>20.3</v>
      </c>
      <c r="O59" s="2">
        <v>246.5</v>
      </c>
      <c r="P59" s="47"/>
      <c r="Q59" s="70" t="s">
        <v>4</v>
      </c>
      <c r="R59" s="9">
        <f>AVERAGE(C349:C467)</f>
        <v>20.468067226890756</v>
      </c>
      <c r="S59" s="9">
        <f>AVERAGE(D349:D467)</f>
        <v>20.751260504201685</v>
      </c>
      <c r="T59" s="9">
        <f>AVERAGE(E349:E467)</f>
        <v>20.935294117647064</v>
      </c>
      <c r="U59" s="9">
        <f>AVERAGE(F349:F467)</f>
        <v>20.857142857142858</v>
      </c>
      <c r="V59" s="9">
        <f>AVERAGE(G349:G467)</f>
        <v>20.600000000000005</v>
      </c>
      <c r="W59" s="9">
        <f>AVERAGE(H349:H467)</f>
        <v>20.598319327731101</v>
      </c>
      <c r="X59" s="9">
        <f>AVERAGE(I349:I467)</f>
        <v>20.774789915966384</v>
      </c>
      <c r="Y59" s="9">
        <f>AVERAGE(J349:J467)</f>
        <v>20.646218487394961</v>
      </c>
      <c r="Z59" s="9">
        <f>AVERAGE(K349:K467)</f>
        <v>20.521848739495795</v>
      </c>
      <c r="AA59" s="9">
        <f>AVERAGE(L349:L467)</f>
        <v>19.968067226890742</v>
      </c>
      <c r="AB59" s="9">
        <f>AVERAGE(M349:M467)</f>
        <v>20.161344537815133</v>
      </c>
      <c r="AC59" s="9">
        <f>AVERAGE(N349:N467)</f>
        <v>20.289075630252103</v>
      </c>
      <c r="AD59" s="190">
        <f>SUM(Tabla562[[#This Row],[ENE]:[DIC]])</f>
        <v>246.57142857142861</v>
      </c>
      <c r="AE59" s="47"/>
    </row>
    <row r="60" spans="2:31" x14ac:dyDescent="0.25">
      <c r="B60" s="4">
        <v>1955</v>
      </c>
      <c r="C60" s="2">
        <v>20.8</v>
      </c>
      <c r="D60" s="2">
        <v>21.2</v>
      </c>
      <c r="E60" s="2">
        <v>20.8</v>
      </c>
      <c r="F60" s="2">
        <v>20.5</v>
      </c>
      <c r="G60" s="2">
        <v>21</v>
      </c>
      <c r="H60" s="2">
        <v>20.5</v>
      </c>
      <c r="I60" s="2">
        <v>20.7</v>
      </c>
      <c r="J60" s="2">
        <v>20.9</v>
      </c>
      <c r="K60" s="2">
        <v>20.6</v>
      </c>
      <c r="L60" s="2">
        <v>19.7</v>
      </c>
      <c r="M60" s="2">
        <v>20.5</v>
      </c>
      <c r="N60" s="2">
        <v>20.3</v>
      </c>
      <c r="O60" s="2">
        <v>247.5</v>
      </c>
      <c r="P60" s="47"/>
      <c r="Q60" s="70" t="s">
        <v>6</v>
      </c>
      <c r="R60" s="9">
        <f>AVERAGE(C472:C590)</f>
        <v>172.14705882352942</v>
      </c>
      <c r="S60" s="9">
        <f>AVERAGE(D472:D590)</f>
        <v>145.59243697478985</v>
      </c>
      <c r="T60" s="9">
        <f>AVERAGE(E472:E590)</f>
        <v>177.23529411764716</v>
      </c>
      <c r="U60" s="9">
        <f>AVERAGE(F472:F590)</f>
        <v>253.34201680672263</v>
      </c>
      <c r="V60" s="9">
        <f>AVERAGE(G472:G590)</f>
        <v>275.72857142857146</v>
      </c>
      <c r="W60" s="9">
        <f>AVERAGE(H472:H590)</f>
        <v>250.6042016806723</v>
      </c>
      <c r="X60" s="9">
        <f>AVERAGE(I472:I590)</f>
        <v>237.1394957983193</v>
      </c>
      <c r="Y60" s="9">
        <f>AVERAGE(J472:J590)</f>
        <v>248.59579831932768</v>
      </c>
      <c r="Z60" s="9">
        <f>AVERAGE(K472:K590)</f>
        <v>247.35210084033616</v>
      </c>
      <c r="AA60" s="9">
        <f>AVERAGE(L472:L590)</f>
        <v>312.21848739495795</v>
      </c>
      <c r="AB60" s="9">
        <f>AVERAGE(M472:M590)</f>
        <v>301.14453781512623</v>
      </c>
      <c r="AC60" s="9">
        <f>AVERAGE(N472:N590)</f>
        <v>235.20168067226902</v>
      </c>
      <c r="AD60" s="191">
        <f>SUM(Tabla562[[#This Row],[ENE]:[DIC]])</f>
        <v>2856.301680672269</v>
      </c>
      <c r="AE60" s="47"/>
    </row>
    <row r="61" spans="2:31" x14ac:dyDescent="0.25">
      <c r="B61" s="4">
        <v>1956</v>
      </c>
      <c r="C61" s="2">
        <v>19.899999999999999</v>
      </c>
      <c r="D61" s="2">
        <v>20.7</v>
      </c>
      <c r="E61" s="2">
        <v>21.3</v>
      </c>
      <c r="F61" s="2">
        <v>21.6</v>
      </c>
      <c r="G61" s="2">
        <v>20.8</v>
      </c>
      <c r="H61" s="2">
        <v>20.7</v>
      </c>
      <c r="I61" s="2">
        <v>21.1</v>
      </c>
      <c r="J61" s="2">
        <v>21.1</v>
      </c>
      <c r="K61" s="2">
        <v>20.8</v>
      </c>
      <c r="L61" s="2">
        <v>20.3</v>
      </c>
      <c r="M61" s="2">
        <v>20.6</v>
      </c>
      <c r="N61" s="2">
        <v>20.399999999999999</v>
      </c>
      <c r="O61" s="2">
        <v>249.3</v>
      </c>
      <c r="P61" s="4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193"/>
      <c r="AE61" s="47"/>
    </row>
    <row r="62" spans="2:31" x14ac:dyDescent="0.25">
      <c r="B62" s="4">
        <v>1957</v>
      </c>
      <c r="C62" s="2">
        <v>20.8</v>
      </c>
      <c r="D62" s="2">
        <v>21.4</v>
      </c>
      <c r="E62" s="2">
        <v>21.4</v>
      </c>
      <c r="F62" s="2">
        <v>21.3</v>
      </c>
      <c r="G62" s="2">
        <v>21.1</v>
      </c>
      <c r="H62" s="2">
        <v>21.5</v>
      </c>
      <c r="I62" s="2">
        <v>21.7</v>
      </c>
      <c r="J62" s="2">
        <v>21.9</v>
      </c>
      <c r="K62" s="2">
        <v>21.7</v>
      </c>
      <c r="L62" s="2">
        <v>20.9</v>
      </c>
      <c r="M62" s="2">
        <v>21.5</v>
      </c>
      <c r="N62" s="2">
        <v>21.5</v>
      </c>
      <c r="O62" s="2">
        <v>256.7</v>
      </c>
      <c r="P62" s="4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E62" s="47"/>
    </row>
    <row r="63" spans="2:31" x14ac:dyDescent="0.25">
      <c r="B63" s="4">
        <v>1958</v>
      </c>
      <c r="C63" s="2">
        <v>22.2</v>
      </c>
      <c r="D63" s="2">
        <v>22.6</v>
      </c>
      <c r="E63" s="2">
        <v>23.2</v>
      </c>
      <c r="F63" s="2">
        <v>22.5</v>
      </c>
      <c r="G63" s="2">
        <v>21.8</v>
      </c>
      <c r="H63" s="2">
        <v>21.9</v>
      </c>
      <c r="I63" s="2">
        <v>21.8</v>
      </c>
      <c r="J63" s="2">
        <v>21.5</v>
      </c>
      <c r="K63" s="2">
        <v>21.9</v>
      </c>
      <c r="L63" s="2">
        <v>21.2</v>
      </c>
      <c r="M63" s="2">
        <v>21.2</v>
      </c>
      <c r="N63" s="2">
        <v>21.1</v>
      </c>
      <c r="O63" s="2">
        <v>262.89999999999998</v>
      </c>
      <c r="P63" s="47"/>
      <c r="W63" s="5"/>
      <c r="X63" s="5"/>
      <c r="Y63" s="5"/>
      <c r="Z63" s="5"/>
      <c r="AA63" s="5"/>
      <c r="AB63" s="5"/>
      <c r="AC63" s="5"/>
      <c r="AE63" s="47"/>
    </row>
    <row r="64" spans="2:31" x14ac:dyDescent="0.25">
      <c r="B64" s="4">
        <v>1959</v>
      </c>
      <c r="C64" s="2">
        <v>21.7</v>
      </c>
      <c r="D64" s="2">
        <v>21.8</v>
      </c>
      <c r="E64" s="2">
        <v>22.3</v>
      </c>
      <c r="F64" s="2">
        <v>21.9</v>
      </c>
      <c r="G64" s="2">
        <v>21.2</v>
      </c>
      <c r="H64" s="2">
        <v>20.9</v>
      </c>
      <c r="I64" s="2">
        <v>21.5</v>
      </c>
      <c r="J64" s="2">
        <v>21.1</v>
      </c>
      <c r="K64" s="2">
        <v>21.5</v>
      </c>
      <c r="L64" s="2">
        <v>20.6</v>
      </c>
      <c r="M64" s="2">
        <v>20.8</v>
      </c>
      <c r="N64" s="2">
        <v>21.4</v>
      </c>
      <c r="O64" s="2">
        <v>256.7</v>
      </c>
      <c r="P64" s="47"/>
      <c r="W64" s="5"/>
      <c r="X64" s="5"/>
      <c r="Y64" s="5"/>
      <c r="Z64" s="5"/>
      <c r="AA64" s="5"/>
      <c r="AB64" s="5"/>
      <c r="AC64" s="5"/>
      <c r="AE64" s="47"/>
    </row>
    <row r="65" spans="2:31" x14ac:dyDescent="0.25">
      <c r="B65" s="4">
        <v>1960</v>
      </c>
      <c r="C65" s="2">
        <v>21.3</v>
      </c>
      <c r="D65" s="2">
        <v>21.9</v>
      </c>
      <c r="E65" s="2">
        <v>21.5</v>
      </c>
      <c r="F65" s="2">
        <v>21.5</v>
      </c>
      <c r="G65" s="2">
        <v>21.5</v>
      </c>
      <c r="H65" s="2">
        <v>21.3</v>
      </c>
      <c r="I65" s="2">
        <v>21.3</v>
      </c>
      <c r="J65" s="2">
        <v>21.2</v>
      </c>
      <c r="K65" s="2">
        <v>21.2</v>
      </c>
      <c r="L65" s="2">
        <v>20.8</v>
      </c>
      <c r="M65" s="2">
        <v>21</v>
      </c>
      <c r="N65" s="2">
        <v>20.6</v>
      </c>
      <c r="O65" s="2">
        <v>255.1</v>
      </c>
      <c r="P65" s="47"/>
      <c r="W65" s="5"/>
      <c r="X65" s="5"/>
      <c r="Y65" s="5"/>
      <c r="Z65" s="5"/>
      <c r="AA65" s="5"/>
      <c r="AB65" s="5"/>
      <c r="AC65" s="5"/>
      <c r="AE65" s="47"/>
    </row>
    <row r="66" spans="2:31" x14ac:dyDescent="0.25">
      <c r="B66" s="4">
        <v>1961</v>
      </c>
      <c r="C66" s="2">
        <v>21.3</v>
      </c>
      <c r="D66" s="2">
        <v>21.4</v>
      </c>
      <c r="E66" s="2">
        <v>21.8</v>
      </c>
      <c r="F66" s="2">
        <v>21.6</v>
      </c>
      <c r="G66" s="2">
        <v>21.8</v>
      </c>
      <c r="H66" s="2">
        <v>21.1</v>
      </c>
      <c r="I66" s="2">
        <v>21.1</v>
      </c>
      <c r="J66" s="2">
        <v>21.5</v>
      </c>
      <c r="K66" s="2">
        <v>21</v>
      </c>
      <c r="L66" s="2">
        <v>20.7</v>
      </c>
      <c r="M66" s="2">
        <v>20.2</v>
      </c>
      <c r="N66" s="2">
        <v>21.1</v>
      </c>
      <c r="O66" s="2">
        <v>254.59999999999997</v>
      </c>
      <c r="P66" s="47"/>
      <c r="W66" s="5"/>
      <c r="X66" s="5"/>
      <c r="Y66" s="5"/>
      <c r="Z66" s="5"/>
      <c r="AA66" s="5"/>
      <c r="AB66" s="5"/>
      <c r="AC66" s="5"/>
      <c r="AE66" s="47"/>
    </row>
    <row r="67" spans="2:31" x14ac:dyDescent="0.25">
      <c r="B67" s="4">
        <v>1962</v>
      </c>
      <c r="C67" s="2">
        <v>21.1</v>
      </c>
      <c r="D67" s="2">
        <v>21.5</v>
      </c>
      <c r="E67" s="2">
        <v>21.1</v>
      </c>
      <c r="F67" s="2">
        <v>21.1</v>
      </c>
      <c r="G67" s="2">
        <v>20.7</v>
      </c>
      <c r="H67" s="2">
        <v>20.399999999999999</v>
      </c>
      <c r="I67" s="2">
        <v>21.7</v>
      </c>
      <c r="J67" s="2">
        <v>21.1</v>
      </c>
      <c r="K67" s="2">
        <v>21.3</v>
      </c>
      <c r="L67" s="2">
        <v>20.8</v>
      </c>
      <c r="M67" s="2">
        <v>20.8</v>
      </c>
      <c r="N67" s="2">
        <v>21.2</v>
      </c>
      <c r="O67" s="2">
        <v>252.8</v>
      </c>
      <c r="P67" s="47"/>
      <c r="W67" s="5"/>
      <c r="X67" s="5"/>
      <c r="Y67" s="5"/>
      <c r="Z67" s="5"/>
      <c r="AA67" s="5"/>
      <c r="AB67" s="5"/>
      <c r="AC67" s="5"/>
      <c r="AE67" s="47"/>
    </row>
    <row r="68" spans="2:31" x14ac:dyDescent="0.25">
      <c r="B68" s="4">
        <v>1963</v>
      </c>
      <c r="C68" s="2">
        <v>21.2</v>
      </c>
      <c r="D68" s="2">
        <v>21.1</v>
      </c>
      <c r="E68" s="2">
        <v>21.5</v>
      </c>
      <c r="F68" s="2">
        <v>21.2</v>
      </c>
      <c r="G68" s="2">
        <v>20.9</v>
      </c>
      <c r="H68" s="2">
        <v>21.5</v>
      </c>
      <c r="I68" s="2">
        <v>21.5</v>
      </c>
      <c r="J68" s="2">
        <v>21.7</v>
      </c>
      <c r="K68" s="2">
        <v>21.6</v>
      </c>
      <c r="L68" s="2">
        <v>21.3</v>
      </c>
      <c r="M68" s="2">
        <v>20.7</v>
      </c>
      <c r="N68" s="2">
        <v>21.7</v>
      </c>
      <c r="O68" s="2">
        <v>255.89999999999998</v>
      </c>
      <c r="P68" s="47"/>
      <c r="W68" s="5"/>
      <c r="X68" s="5"/>
      <c r="Y68" s="5"/>
      <c r="Z68" s="5"/>
      <c r="AA68" s="5"/>
      <c r="AB68" s="5"/>
      <c r="AC68" s="5"/>
      <c r="AE68" s="47"/>
    </row>
    <row r="69" spans="2:31" x14ac:dyDescent="0.25">
      <c r="B69" s="4">
        <v>1964</v>
      </c>
      <c r="C69" s="2">
        <v>21.8</v>
      </c>
      <c r="D69" s="2">
        <v>22.2</v>
      </c>
      <c r="E69" s="2">
        <v>22</v>
      </c>
      <c r="F69" s="2">
        <v>21.2</v>
      </c>
      <c r="G69" s="2">
        <v>21.3</v>
      </c>
      <c r="H69" s="2">
        <v>20.2</v>
      </c>
      <c r="I69" s="2">
        <v>20.8</v>
      </c>
      <c r="J69" s="2">
        <v>20.7</v>
      </c>
      <c r="K69" s="2">
        <v>20.8</v>
      </c>
      <c r="L69" s="2">
        <v>20.2</v>
      </c>
      <c r="M69" s="2">
        <v>20.399999999999999</v>
      </c>
      <c r="N69" s="2">
        <v>19.8</v>
      </c>
      <c r="O69" s="2">
        <v>251.4</v>
      </c>
      <c r="P69" s="47"/>
      <c r="W69" s="5"/>
      <c r="X69" s="5"/>
      <c r="Y69" s="5"/>
      <c r="Z69" s="5"/>
      <c r="AA69" s="5"/>
      <c r="AB69" s="5"/>
      <c r="AC69" s="5"/>
      <c r="AE69" s="47"/>
    </row>
    <row r="70" spans="2:31" x14ac:dyDescent="0.25">
      <c r="B70" s="4">
        <v>1965</v>
      </c>
      <c r="C70" s="2">
        <v>20.2</v>
      </c>
      <c r="D70" s="2">
        <v>21.1</v>
      </c>
      <c r="E70" s="2">
        <v>21.5</v>
      </c>
      <c r="F70" s="2">
        <v>20.7</v>
      </c>
      <c r="G70" s="2">
        <v>20.7</v>
      </c>
      <c r="H70" s="2">
        <v>21.3</v>
      </c>
      <c r="I70" s="2">
        <v>21.6</v>
      </c>
      <c r="J70" s="2">
        <v>21.2</v>
      </c>
      <c r="K70" s="2">
        <v>21.1</v>
      </c>
      <c r="L70" s="2">
        <v>20.7</v>
      </c>
      <c r="M70" s="2">
        <v>20.6</v>
      </c>
      <c r="N70" s="2">
        <v>21</v>
      </c>
      <c r="O70" s="2">
        <v>251.69999999999996</v>
      </c>
      <c r="P70" s="47"/>
      <c r="W70" s="5"/>
      <c r="X70" s="5"/>
      <c r="Y70" s="5"/>
      <c r="Z70" s="5"/>
      <c r="AA70" s="5"/>
      <c r="AB70" s="5"/>
      <c r="AC70" s="5"/>
      <c r="AE70" s="47"/>
    </row>
    <row r="71" spans="2:31" x14ac:dyDescent="0.25">
      <c r="B71" s="4">
        <v>1966</v>
      </c>
      <c r="C71" s="2">
        <v>22.1</v>
      </c>
      <c r="D71" s="2">
        <v>21.9</v>
      </c>
      <c r="E71" s="2">
        <v>21.5</v>
      </c>
      <c r="F71" s="2">
        <v>21.5</v>
      </c>
      <c r="G71" s="2">
        <v>21.1</v>
      </c>
      <c r="H71" s="2">
        <v>20.9</v>
      </c>
      <c r="I71" s="2">
        <v>21.4</v>
      </c>
      <c r="J71" s="2">
        <v>21.1</v>
      </c>
      <c r="K71" s="2">
        <v>21</v>
      </c>
      <c r="L71" s="2">
        <v>20.3</v>
      </c>
      <c r="M71" s="2">
        <v>20.2</v>
      </c>
      <c r="N71" s="2">
        <v>20.399999999999999</v>
      </c>
      <c r="O71" s="2">
        <v>253.4</v>
      </c>
      <c r="P71" s="47"/>
      <c r="W71" s="5"/>
      <c r="X71" s="5"/>
      <c r="Z71" s="5"/>
      <c r="AA71" s="5"/>
      <c r="AB71" s="5"/>
      <c r="AE71" s="47"/>
    </row>
    <row r="72" spans="2:31" x14ac:dyDescent="0.25">
      <c r="B72" s="4">
        <v>1967</v>
      </c>
      <c r="C72" s="2">
        <v>20.7</v>
      </c>
      <c r="D72" s="2">
        <v>20.9</v>
      </c>
      <c r="E72" s="2">
        <v>20.7</v>
      </c>
      <c r="F72" s="2">
        <v>20.7</v>
      </c>
      <c r="G72" s="2">
        <v>20.7</v>
      </c>
      <c r="H72" s="2">
        <v>20.5</v>
      </c>
      <c r="I72" s="2">
        <v>20.7</v>
      </c>
      <c r="J72" s="2">
        <v>20.9</v>
      </c>
      <c r="K72" s="2">
        <v>20.6</v>
      </c>
      <c r="L72" s="2">
        <v>20.6</v>
      </c>
      <c r="M72" s="2">
        <v>20.7</v>
      </c>
      <c r="N72" s="2">
        <v>20.7</v>
      </c>
      <c r="O72" s="2">
        <v>248.39999999999998</v>
      </c>
      <c r="P72" s="47"/>
      <c r="AE72" s="47"/>
    </row>
    <row r="73" spans="2:31" x14ac:dyDescent="0.25">
      <c r="B73" s="4">
        <v>1968</v>
      </c>
      <c r="C73" s="2">
        <v>20.5</v>
      </c>
      <c r="D73" s="2">
        <v>20.9</v>
      </c>
      <c r="E73" s="2">
        <v>20.9</v>
      </c>
      <c r="F73" s="2">
        <v>20.8</v>
      </c>
      <c r="G73" s="2">
        <v>20.6</v>
      </c>
      <c r="H73" s="2">
        <v>20.3</v>
      </c>
      <c r="I73" s="2">
        <v>21.2</v>
      </c>
      <c r="J73" s="2">
        <v>21.1</v>
      </c>
      <c r="K73" s="2">
        <v>20.8</v>
      </c>
      <c r="L73" s="2">
        <v>20.3</v>
      </c>
      <c r="M73" s="2">
        <v>20.8</v>
      </c>
      <c r="N73" s="2">
        <v>20.6</v>
      </c>
      <c r="O73" s="2">
        <v>248.8</v>
      </c>
      <c r="P73" s="47"/>
      <c r="AE73" s="47"/>
    </row>
    <row r="74" spans="2:31" x14ac:dyDescent="0.25">
      <c r="B74" s="4">
        <v>1969</v>
      </c>
      <c r="C74" s="2">
        <v>20.9</v>
      </c>
      <c r="D74" s="2">
        <v>21.6</v>
      </c>
      <c r="E74" s="2">
        <v>22.3</v>
      </c>
      <c r="F74" s="2">
        <v>21.6</v>
      </c>
      <c r="G74" s="2">
        <v>21.9</v>
      </c>
      <c r="H74" s="2">
        <v>21.6</v>
      </c>
      <c r="I74" s="2">
        <v>21.9</v>
      </c>
      <c r="J74" s="2">
        <v>21.1</v>
      </c>
      <c r="K74" s="2">
        <v>21.2</v>
      </c>
      <c r="L74" s="2">
        <v>20.100000000000001</v>
      </c>
      <c r="M74" s="2">
        <v>20.6</v>
      </c>
      <c r="N74" s="2">
        <v>21.1</v>
      </c>
      <c r="O74" s="2">
        <v>255.89999999999998</v>
      </c>
      <c r="P74" s="47"/>
      <c r="AE74" s="47"/>
    </row>
    <row r="75" spans="2:31" x14ac:dyDescent="0.25">
      <c r="B75" s="4">
        <v>1970</v>
      </c>
      <c r="C75" s="2">
        <v>21.3</v>
      </c>
      <c r="D75" s="2">
        <v>21.6</v>
      </c>
      <c r="E75" s="2">
        <v>21.7</v>
      </c>
      <c r="F75" s="2">
        <v>21.6</v>
      </c>
      <c r="G75" s="2">
        <v>21</v>
      </c>
      <c r="H75" s="2">
        <v>21.2</v>
      </c>
      <c r="I75" s="2">
        <v>21.2</v>
      </c>
      <c r="J75" s="2">
        <v>20.9</v>
      </c>
      <c r="K75" s="2">
        <v>20.5</v>
      </c>
      <c r="L75" s="2">
        <v>20.2</v>
      </c>
      <c r="M75" s="2">
        <v>20.100000000000001</v>
      </c>
      <c r="N75" s="2">
        <v>20.7</v>
      </c>
      <c r="O75" s="2">
        <v>251.99999999999997</v>
      </c>
      <c r="P75" s="47"/>
      <c r="AE75" s="47"/>
    </row>
    <row r="76" spans="2:31" x14ac:dyDescent="0.25">
      <c r="B76" s="4">
        <v>1971</v>
      </c>
      <c r="C76" s="2">
        <v>20.399999999999999</v>
      </c>
      <c r="D76" s="2">
        <v>20.399999999999999</v>
      </c>
      <c r="E76" s="2">
        <v>20.399999999999999</v>
      </c>
      <c r="F76" s="2">
        <v>20.7</v>
      </c>
      <c r="G76" s="2">
        <v>20.3</v>
      </c>
      <c r="H76" s="2">
        <v>20.6</v>
      </c>
      <c r="I76" s="2">
        <v>21</v>
      </c>
      <c r="J76" s="2">
        <v>20.3</v>
      </c>
      <c r="K76" s="2">
        <v>20.100000000000001</v>
      </c>
      <c r="L76" s="2">
        <v>19.899999999999999</v>
      </c>
      <c r="M76" s="2">
        <v>20.2</v>
      </c>
      <c r="N76" s="2">
        <v>20.100000000000001</v>
      </c>
      <c r="O76" s="2">
        <v>244.39999999999998</v>
      </c>
      <c r="P76" s="47"/>
      <c r="AE76" s="47"/>
    </row>
    <row r="77" spans="2:31" x14ac:dyDescent="0.25">
      <c r="B77" s="4">
        <v>1972</v>
      </c>
      <c r="C77" s="2">
        <v>20.6</v>
      </c>
      <c r="D77" s="2">
        <v>21</v>
      </c>
      <c r="E77" s="2">
        <v>21.2</v>
      </c>
      <c r="F77" s="2">
        <v>21</v>
      </c>
      <c r="G77" s="2">
        <v>21.1</v>
      </c>
      <c r="H77" s="2">
        <v>21.4</v>
      </c>
      <c r="I77" s="2">
        <v>22</v>
      </c>
      <c r="J77" s="2">
        <v>21.1</v>
      </c>
      <c r="K77" s="2">
        <v>21.5</v>
      </c>
      <c r="L77" s="2">
        <v>20.8</v>
      </c>
      <c r="M77" s="2">
        <v>21</v>
      </c>
      <c r="N77" s="2">
        <v>21</v>
      </c>
      <c r="O77" s="2">
        <v>253.70000000000002</v>
      </c>
      <c r="P77" s="47"/>
      <c r="AE77" s="47"/>
    </row>
    <row r="78" spans="2:31" x14ac:dyDescent="0.25">
      <c r="B78" s="4">
        <v>1973</v>
      </c>
      <c r="C78" s="2">
        <v>22.2</v>
      </c>
      <c r="D78" s="2">
        <v>22</v>
      </c>
      <c r="E78" s="2">
        <v>22.3</v>
      </c>
      <c r="F78" s="2">
        <v>21.7</v>
      </c>
      <c r="G78" s="2">
        <v>21.2</v>
      </c>
      <c r="H78" s="2">
        <v>20.7</v>
      </c>
      <c r="I78" s="2">
        <v>21.2</v>
      </c>
      <c r="J78" s="2">
        <v>20.6</v>
      </c>
      <c r="K78" s="2">
        <v>20.100000000000001</v>
      </c>
      <c r="L78" s="2">
        <v>20.100000000000001</v>
      </c>
      <c r="M78" s="2">
        <v>20.100000000000001</v>
      </c>
      <c r="N78" s="2">
        <v>19.600000000000001</v>
      </c>
      <c r="O78" s="2">
        <v>251.79999999999995</v>
      </c>
      <c r="P78" s="47"/>
      <c r="AE78" s="47"/>
    </row>
    <row r="79" spans="2:31" x14ac:dyDescent="0.25">
      <c r="B79" s="4">
        <v>1974</v>
      </c>
      <c r="C79" s="2">
        <v>19.899999999999999</v>
      </c>
      <c r="D79" s="2">
        <v>20.5</v>
      </c>
      <c r="E79" s="2">
        <v>20.2</v>
      </c>
      <c r="F79" s="2">
        <v>20.5</v>
      </c>
      <c r="G79" s="2">
        <v>20.3</v>
      </c>
      <c r="H79" s="2">
        <v>20.8</v>
      </c>
      <c r="I79" s="2">
        <v>20.9</v>
      </c>
      <c r="J79" s="2">
        <v>21</v>
      </c>
      <c r="K79" s="2">
        <v>20</v>
      </c>
      <c r="L79" s="2">
        <v>19.899999999999999</v>
      </c>
      <c r="M79" s="2">
        <v>20.3</v>
      </c>
      <c r="N79" s="2">
        <v>20.2</v>
      </c>
      <c r="O79" s="2">
        <v>244.5</v>
      </c>
      <c r="P79" s="47"/>
      <c r="AE79" s="47"/>
    </row>
    <row r="80" spans="2:31" x14ac:dyDescent="0.25">
      <c r="B80" s="4">
        <v>1975</v>
      </c>
      <c r="C80" s="2">
        <v>20.5</v>
      </c>
      <c r="D80" s="2">
        <v>20.7</v>
      </c>
      <c r="E80" s="2">
        <v>21</v>
      </c>
      <c r="F80" s="2">
        <v>20.8</v>
      </c>
      <c r="G80" s="2">
        <v>20.5</v>
      </c>
      <c r="H80" s="2">
        <v>20.8</v>
      </c>
      <c r="I80" s="2">
        <v>20.2</v>
      </c>
      <c r="J80" s="2">
        <v>21</v>
      </c>
      <c r="K80" s="2">
        <v>20.2</v>
      </c>
      <c r="L80" s="2">
        <v>19.600000000000001</v>
      </c>
      <c r="M80" s="2">
        <v>19.8</v>
      </c>
      <c r="N80" s="2">
        <v>19.2</v>
      </c>
      <c r="O80" s="2">
        <v>244.29999999999998</v>
      </c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</row>
    <row r="81" spans="2:31" x14ac:dyDescent="0.25">
      <c r="B81" s="4">
        <v>1976</v>
      </c>
      <c r="C81" s="2">
        <v>20.2</v>
      </c>
      <c r="D81" s="2">
        <v>20.100000000000001</v>
      </c>
      <c r="E81" s="2">
        <v>20.399999999999999</v>
      </c>
      <c r="F81" s="2">
        <v>20.7</v>
      </c>
      <c r="G81" s="2">
        <v>20.7</v>
      </c>
      <c r="H81" s="2">
        <v>20.6</v>
      </c>
      <c r="I81" s="2">
        <v>21.1</v>
      </c>
      <c r="J81" s="2">
        <v>21</v>
      </c>
      <c r="K81" s="2">
        <v>21.4</v>
      </c>
      <c r="L81" s="2">
        <v>20.2</v>
      </c>
      <c r="M81" s="2">
        <v>20.6</v>
      </c>
      <c r="N81" s="2">
        <v>20.5</v>
      </c>
      <c r="O81" s="2">
        <v>247.49999999999997</v>
      </c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</row>
    <row r="82" spans="2:31" x14ac:dyDescent="0.25">
      <c r="B82" s="4">
        <v>1977</v>
      </c>
      <c r="C82" s="2">
        <v>21.3</v>
      </c>
      <c r="D82" s="2">
        <v>21.8</v>
      </c>
      <c r="E82" s="2">
        <v>22</v>
      </c>
      <c r="F82" s="2">
        <v>21.4</v>
      </c>
      <c r="G82" s="2">
        <v>20.9</v>
      </c>
      <c r="H82" s="2">
        <v>20.9</v>
      </c>
      <c r="I82" s="2">
        <v>21.5</v>
      </c>
      <c r="J82" s="2">
        <v>21.1</v>
      </c>
      <c r="K82" s="2">
        <v>21.1</v>
      </c>
      <c r="L82" s="2">
        <v>20.7</v>
      </c>
      <c r="M82" s="2">
        <v>20.9</v>
      </c>
      <c r="N82" s="2">
        <v>21.3</v>
      </c>
      <c r="O82" s="2">
        <v>254.9</v>
      </c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</row>
    <row r="83" spans="2:31" x14ac:dyDescent="0.25">
      <c r="B83" s="4">
        <v>1978</v>
      </c>
      <c r="C83" s="2">
        <v>21.1</v>
      </c>
      <c r="D83" s="2">
        <v>22</v>
      </c>
      <c r="E83" s="2">
        <v>21.4</v>
      </c>
      <c r="F83" s="2">
        <v>20.9</v>
      </c>
      <c r="G83" s="2">
        <v>21</v>
      </c>
      <c r="H83" s="2">
        <v>20.7</v>
      </c>
      <c r="I83" s="2">
        <v>21.1</v>
      </c>
      <c r="J83" s="2">
        <v>21.1</v>
      </c>
      <c r="K83" s="2">
        <v>20.9</v>
      </c>
      <c r="L83" s="2">
        <v>20.7</v>
      </c>
      <c r="M83" s="2">
        <v>21</v>
      </c>
      <c r="N83" s="2">
        <v>20.7</v>
      </c>
      <c r="O83" s="2">
        <v>252.6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</row>
    <row r="84" spans="2:31" x14ac:dyDescent="0.25">
      <c r="B84" s="4">
        <v>1979</v>
      </c>
      <c r="C84" s="2">
        <v>20.9</v>
      </c>
      <c r="D84" s="2">
        <v>21.7</v>
      </c>
      <c r="E84" s="2">
        <v>21.4</v>
      </c>
      <c r="F84" s="2">
        <v>21.5</v>
      </c>
      <c r="G84" s="2">
        <v>20.9</v>
      </c>
      <c r="H84" s="2">
        <v>20.9</v>
      </c>
      <c r="I84" s="2">
        <v>21.5</v>
      </c>
      <c r="J84" s="2">
        <v>21.2</v>
      </c>
      <c r="K84" s="2">
        <v>20.6</v>
      </c>
      <c r="L84" s="2">
        <v>20.7</v>
      </c>
      <c r="M84" s="2">
        <v>20.8</v>
      </c>
      <c r="N84" s="2">
        <v>20.7</v>
      </c>
      <c r="O84" s="2">
        <v>252.79999999999998</v>
      </c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</row>
    <row r="85" spans="2:31" x14ac:dyDescent="0.25">
      <c r="B85" s="4">
        <v>1980</v>
      </c>
      <c r="C85" s="2">
        <v>21.3</v>
      </c>
      <c r="D85" s="2">
        <v>21.4</v>
      </c>
      <c r="E85" s="2">
        <v>22.2</v>
      </c>
      <c r="F85" s="2">
        <v>21.9</v>
      </c>
      <c r="G85" s="2">
        <v>21.8</v>
      </c>
      <c r="H85" s="2">
        <v>21.6</v>
      </c>
      <c r="I85" s="2">
        <v>21.6</v>
      </c>
      <c r="J85" s="2">
        <v>21.2</v>
      </c>
      <c r="K85" s="2">
        <v>21.4</v>
      </c>
      <c r="L85" s="2">
        <v>20.7</v>
      </c>
      <c r="M85" s="2">
        <v>20.6</v>
      </c>
      <c r="N85" s="2">
        <v>20.7</v>
      </c>
      <c r="O85" s="2">
        <v>256.39999999999998</v>
      </c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</row>
    <row r="86" spans="2:31" x14ac:dyDescent="0.25">
      <c r="B86" s="4">
        <v>1981</v>
      </c>
      <c r="C86" s="2">
        <v>21.2</v>
      </c>
      <c r="D86" s="2">
        <v>21.7</v>
      </c>
      <c r="E86" s="2">
        <v>21.7</v>
      </c>
      <c r="F86" s="2">
        <v>21.1</v>
      </c>
      <c r="G86" s="2">
        <v>20.6</v>
      </c>
      <c r="H86" s="2">
        <v>20.6</v>
      </c>
      <c r="I86" s="2">
        <v>21.2</v>
      </c>
      <c r="J86" s="2">
        <v>20.8</v>
      </c>
      <c r="K86" s="2">
        <v>20.7</v>
      </c>
      <c r="L86" s="2">
        <v>20.399999999999999</v>
      </c>
      <c r="M86" s="2">
        <v>20.9</v>
      </c>
      <c r="N86" s="2">
        <v>21</v>
      </c>
      <c r="O86" s="2">
        <v>251.89999999999998</v>
      </c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</row>
    <row r="87" spans="2:31" x14ac:dyDescent="0.25">
      <c r="B87" s="4">
        <v>1982</v>
      </c>
      <c r="C87" s="2">
        <v>20.8</v>
      </c>
      <c r="D87" s="2">
        <v>21.2</v>
      </c>
      <c r="E87" s="2">
        <v>21.1</v>
      </c>
      <c r="F87" s="2">
        <v>20.8</v>
      </c>
      <c r="G87" s="2">
        <v>20.7</v>
      </c>
      <c r="H87" s="2">
        <v>21.4</v>
      </c>
      <c r="I87" s="2">
        <v>21.4</v>
      </c>
      <c r="J87" s="2">
        <v>21.7</v>
      </c>
      <c r="K87" s="2">
        <v>21.3</v>
      </c>
      <c r="L87" s="2">
        <v>20.3</v>
      </c>
      <c r="M87" s="2">
        <v>20.8</v>
      </c>
      <c r="N87" s="2">
        <v>20.9</v>
      </c>
      <c r="O87" s="2">
        <v>252.40000000000003</v>
      </c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</row>
    <row r="88" spans="2:31" x14ac:dyDescent="0.25">
      <c r="B88" s="4">
        <v>1983</v>
      </c>
      <c r="C88" s="2">
        <v>22.3</v>
      </c>
      <c r="D88" s="2">
        <v>22.7</v>
      </c>
      <c r="E88" s="2">
        <v>22.7</v>
      </c>
      <c r="F88" s="2">
        <v>21.8</v>
      </c>
      <c r="G88" s="2">
        <v>21.7</v>
      </c>
      <c r="H88" s="2">
        <v>21.7</v>
      </c>
      <c r="I88" s="2">
        <v>22</v>
      </c>
      <c r="J88" s="2">
        <v>21.7</v>
      </c>
      <c r="K88" s="2">
        <v>21.5</v>
      </c>
      <c r="L88" s="2">
        <v>20.6</v>
      </c>
      <c r="M88" s="2">
        <v>21.2</v>
      </c>
      <c r="N88" s="2">
        <v>20.5</v>
      </c>
      <c r="O88" s="2">
        <v>260.39999999999998</v>
      </c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</row>
    <row r="89" spans="2:31" x14ac:dyDescent="0.25">
      <c r="B89" s="4">
        <v>1984</v>
      </c>
      <c r="C89" s="2">
        <v>20.399999999999999</v>
      </c>
      <c r="D89" s="2">
        <v>21.1</v>
      </c>
      <c r="E89" s="2">
        <v>21.3</v>
      </c>
      <c r="F89" s="2">
        <v>21.2</v>
      </c>
      <c r="G89" s="2">
        <v>20.7</v>
      </c>
      <c r="H89" s="2">
        <v>20.9</v>
      </c>
      <c r="I89" s="2">
        <v>20.8</v>
      </c>
      <c r="J89" s="2">
        <v>20.6</v>
      </c>
      <c r="K89" s="2">
        <v>20.2</v>
      </c>
      <c r="L89" s="2">
        <v>20.3</v>
      </c>
      <c r="M89" s="2">
        <v>20.399999999999999</v>
      </c>
      <c r="N89" s="2">
        <v>20.2</v>
      </c>
      <c r="O89" s="2">
        <v>248.1</v>
      </c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</row>
    <row r="90" spans="2:31" x14ac:dyDescent="0.25">
      <c r="B90" s="4">
        <v>1985</v>
      </c>
      <c r="C90" s="2">
        <v>20.3</v>
      </c>
      <c r="D90" s="2">
        <v>21.2</v>
      </c>
      <c r="E90" s="2">
        <v>21.2</v>
      </c>
      <c r="F90" s="2">
        <v>21.1</v>
      </c>
      <c r="G90" s="2">
        <v>20.9</v>
      </c>
      <c r="H90" s="2">
        <v>21.1</v>
      </c>
      <c r="I90" s="2">
        <v>21.2</v>
      </c>
      <c r="J90" s="2">
        <v>20.7</v>
      </c>
      <c r="K90" s="2">
        <v>20.7</v>
      </c>
      <c r="L90" s="2">
        <v>20.399999999999999</v>
      </c>
      <c r="M90" s="2">
        <v>20.2</v>
      </c>
      <c r="N90" s="2">
        <v>20.2</v>
      </c>
      <c r="O90" s="2">
        <v>249.19999999999996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</row>
    <row r="91" spans="2:31" x14ac:dyDescent="0.25">
      <c r="B91" s="4">
        <v>1986</v>
      </c>
      <c r="C91" s="2">
        <v>20.9</v>
      </c>
      <c r="D91" s="2">
        <v>20.6</v>
      </c>
      <c r="E91" s="2">
        <v>20.9</v>
      </c>
      <c r="F91" s="2">
        <v>21.2</v>
      </c>
      <c r="G91" s="2">
        <v>20.9</v>
      </c>
      <c r="H91" s="2">
        <v>20.9</v>
      </c>
      <c r="I91" s="2">
        <v>21.4</v>
      </c>
      <c r="J91" s="2">
        <v>21.3</v>
      </c>
      <c r="K91" s="2">
        <v>21.1</v>
      </c>
      <c r="L91" s="2">
        <v>20.100000000000001</v>
      </c>
      <c r="M91" s="2">
        <v>20.6</v>
      </c>
      <c r="N91" s="2">
        <v>21</v>
      </c>
      <c r="O91" s="2">
        <v>250.9</v>
      </c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</row>
    <row r="92" spans="2:31" x14ac:dyDescent="0.25">
      <c r="B92" s="4">
        <v>1987</v>
      </c>
      <c r="C92" s="2">
        <v>21.3</v>
      </c>
      <c r="D92" s="2">
        <v>22.1</v>
      </c>
      <c r="E92" s="2">
        <v>21.8</v>
      </c>
      <c r="F92" s="2">
        <v>22.1</v>
      </c>
      <c r="G92" s="2">
        <v>21.3</v>
      </c>
      <c r="H92" s="2">
        <v>21.7</v>
      </c>
      <c r="I92" s="2">
        <v>21.8</v>
      </c>
      <c r="J92" s="2">
        <v>21.5</v>
      </c>
      <c r="K92" s="2">
        <v>21.2</v>
      </c>
      <c r="L92" s="2">
        <v>20.9</v>
      </c>
      <c r="M92" s="2">
        <v>21.2</v>
      </c>
      <c r="N92" s="2">
        <v>21.3</v>
      </c>
      <c r="O92" s="2">
        <v>258.2</v>
      </c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</row>
    <row r="93" spans="2:31" x14ac:dyDescent="0.25">
      <c r="B93" s="4">
        <v>1988</v>
      </c>
      <c r="C93" s="2">
        <v>21.4</v>
      </c>
      <c r="D93" s="2">
        <v>21.7</v>
      </c>
      <c r="E93" s="2">
        <v>21.8</v>
      </c>
      <c r="F93" s="2">
        <v>21.4</v>
      </c>
      <c r="G93" s="2">
        <v>21.5</v>
      </c>
      <c r="H93" s="2">
        <v>20.7</v>
      </c>
      <c r="I93" s="2">
        <v>21.2</v>
      </c>
      <c r="J93" s="2">
        <v>20.2</v>
      </c>
      <c r="K93" s="2">
        <v>20.399999999999999</v>
      </c>
      <c r="L93" s="2">
        <v>20.3</v>
      </c>
      <c r="M93" s="2">
        <v>20.3</v>
      </c>
      <c r="N93" s="2">
        <v>19.899999999999999</v>
      </c>
      <c r="O93" s="2">
        <v>250.79999999999998</v>
      </c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</row>
    <row r="94" spans="2:31" x14ac:dyDescent="0.25">
      <c r="B94" s="4">
        <v>1989</v>
      </c>
      <c r="C94" s="2">
        <v>20.6</v>
      </c>
      <c r="D94" s="2">
        <v>20.399999999999999</v>
      </c>
      <c r="E94" s="2">
        <v>20.5</v>
      </c>
      <c r="F94" s="2">
        <v>21.4</v>
      </c>
      <c r="G94" s="2">
        <v>20.8</v>
      </c>
      <c r="H94" s="2">
        <v>20.9</v>
      </c>
      <c r="I94" s="2">
        <v>21.5</v>
      </c>
      <c r="J94" s="2">
        <v>21.3</v>
      </c>
      <c r="K94" s="2">
        <v>20.8</v>
      </c>
      <c r="L94" s="2">
        <v>20.399999999999999</v>
      </c>
      <c r="M94" s="2">
        <v>21</v>
      </c>
      <c r="N94" s="2">
        <v>20.6</v>
      </c>
      <c r="O94" s="2">
        <v>250.20000000000002</v>
      </c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</row>
    <row r="95" spans="2:31" x14ac:dyDescent="0.25">
      <c r="B95" s="4">
        <v>1990</v>
      </c>
      <c r="C95" s="2">
        <v>21</v>
      </c>
      <c r="D95" s="2">
        <v>20.8</v>
      </c>
      <c r="E95" s="2">
        <v>21.3</v>
      </c>
      <c r="F95" s="2">
        <v>21.3</v>
      </c>
      <c r="G95" s="2">
        <v>21.2</v>
      </c>
      <c r="H95" s="2">
        <v>21.7</v>
      </c>
      <c r="I95" s="2">
        <v>21.6</v>
      </c>
      <c r="J95" s="2">
        <v>21.7</v>
      </c>
      <c r="K95" s="2">
        <v>21.5</v>
      </c>
      <c r="L95" s="2">
        <v>20.7</v>
      </c>
      <c r="M95" s="2">
        <v>21.1</v>
      </c>
      <c r="N95" s="2">
        <v>20.7</v>
      </c>
      <c r="O95" s="2">
        <v>254.59999999999997</v>
      </c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</row>
    <row r="96" spans="2:31" x14ac:dyDescent="0.25">
      <c r="B96" s="4">
        <v>1991</v>
      </c>
      <c r="C96" s="2">
        <v>21.1</v>
      </c>
      <c r="D96" s="2">
        <v>21.9</v>
      </c>
      <c r="E96" s="2">
        <v>21.6</v>
      </c>
      <c r="F96" s="2">
        <v>21.4</v>
      </c>
      <c r="G96" s="2">
        <v>21.3</v>
      </c>
      <c r="H96" s="2">
        <v>21.6</v>
      </c>
      <c r="I96" s="2">
        <v>21.5</v>
      </c>
      <c r="J96" s="2">
        <v>21.1</v>
      </c>
      <c r="K96" s="2">
        <v>21.4</v>
      </c>
      <c r="L96" s="2">
        <v>20.8</v>
      </c>
      <c r="M96" s="2">
        <v>20.9</v>
      </c>
      <c r="N96" s="2">
        <v>21</v>
      </c>
      <c r="O96" s="2">
        <v>255.60000000000002</v>
      </c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</row>
    <row r="97" spans="2:31" x14ac:dyDescent="0.25">
      <c r="B97" s="4">
        <v>1992</v>
      </c>
      <c r="C97" s="2">
        <v>21.6</v>
      </c>
      <c r="D97" s="2">
        <v>22.1</v>
      </c>
      <c r="E97" s="2">
        <v>22.4</v>
      </c>
      <c r="F97" s="2">
        <v>22.2</v>
      </c>
      <c r="G97" s="2">
        <v>21.4</v>
      </c>
      <c r="H97" s="2">
        <v>21.9</v>
      </c>
      <c r="I97" s="2">
        <v>21.4</v>
      </c>
      <c r="J97" s="2">
        <v>21.4</v>
      </c>
      <c r="K97" s="2">
        <v>21</v>
      </c>
      <c r="L97" s="2">
        <v>20.8</v>
      </c>
      <c r="M97" s="2">
        <v>20.9</v>
      </c>
      <c r="N97" s="2">
        <v>20.9</v>
      </c>
      <c r="O97" s="2">
        <v>258</v>
      </c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</row>
    <row r="98" spans="2:31" x14ac:dyDescent="0.25">
      <c r="B98" s="4">
        <v>1993</v>
      </c>
      <c r="C98" s="2">
        <v>21.3</v>
      </c>
      <c r="D98" s="2">
        <v>21.5</v>
      </c>
      <c r="E98" s="2">
        <v>21.6</v>
      </c>
      <c r="F98" s="2">
        <v>21.6</v>
      </c>
      <c r="G98" s="2">
        <v>21.1</v>
      </c>
      <c r="H98" s="2">
        <v>21.7</v>
      </c>
      <c r="I98" s="2">
        <v>21.8</v>
      </c>
      <c r="J98" s="2">
        <v>21.6</v>
      </c>
      <c r="K98" s="2">
        <v>21.1</v>
      </c>
      <c r="L98" s="2">
        <v>21.2</v>
      </c>
      <c r="M98" s="2">
        <v>21</v>
      </c>
      <c r="N98" s="2">
        <v>21.2</v>
      </c>
      <c r="O98" s="2">
        <v>256.7</v>
      </c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</row>
    <row r="99" spans="2:31" x14ac:dyDescent="0.25">
      <c r="B99" s="4">
        <v>1994</v>
      </c>
      <c r="C99" s="2">
        <v>21</v>
      </c>
      <c r="D99" s="2">
        <v>21.6</v>
      </c>
      <c r="E99" s="2">
        <v>21.5</v>
      </c>
      <c r="F99" s="2">
        <v>21.4</v>
      </c>
      <c r="G99" s="2">
        <v>21.1</v>
      </c>
      <c r="H99" s="2">
        <v>21.4</v>
      </c>
      <c r="I99" s="2">
        <v>21.4</v>
      </c>
      <c r="J99" s="2">
        <v>21.4</v>
      </c>
      <c r="K99" s="2">
        <v>21.5</v>
      </c>
      <c r="L99" s="2">
        <v>20.5</v>
      </c>
      <c r="M99" s="2">
        <v>20.9</v>
      </c>
      <c r="N99" s="2">
        <v>20.9</v>
      </c>
      <c r="O99" s="2">
        <v>254.60000000000002</v>
      </c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</row>
    <row r="100" spans="2:31" x14ac:dyDescent="0.25">
      <c r="B100" s="4">
        <v>1995</v>
      </c>
      <c r="C100" s="2">
        <v>21.6</v>
      </c>
      <c r="D100" s="2">
        <v>21.9</v>
      </c>
      <c r="E100" s="2">
        <v>21.8</v>
      </c>
      <c r="F100" s="2">
        <v>21.8</v>
      </c>
      <c r="G100" s="2">
        <v>21.3</v>
      </c>
      <c r="H100" s="2">
        <v>21.5</v>
      </c>
      <c r="I100" s="2">
        <v>21.6</v>
      </c>
      <c r="J100" s="2">
        <v>20.9</v>
      </c>
      <c r="K100" s="2">
        <v>21.6</v>
      </c>
      <c r="L100" s="2">
        <v>20.6</v>
      </c>
      <c r="M100" s="2">
        <v>20.9</v>
      </c>
      <c r="N100" s="2">
        <v>21</v>
      </c>
      <c r="O100" s="2">
        <v>256.5</v>
      </c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</row>
    <row r="101" spans="2:31" x14ac:dyDescent="0.25">
      <c r="B101" s="4">
        <v>1996</v>
      </c>
      <c r="C101" s="2">
        <v>21</v>
      </c>
      <c r="D101" s="2">
        <v>21.4</v>
      </c>
      <c r="E101" s="2">
        <v>21.4</v>
      </c>
      <c r="F101" s="2">
        <v>21.2</v>
      </c>
      <c r="G101" s="2">
        <v>20.8</v>
      </c>
      <c r="H101" s="2">
        <v>20.9</v>
      </c>
      <c r="I101" s="2">
        <v>21.2</v>
      </c>
      <c r="J101" s="2">
        <v>21</v>
      </c>
      <c r="K101" s="2">
        <v>21.2</v>
      </c>
      <c r="L101" s="2">
        <v>20.399999999999999</v>
      </c>
      <c r="M101" s="2">
        <v>20.5</v>
      </c>
      <c r="N101" s="2">
        <v>20.6</v>
      </c>
      <c r="O101" s="2">
        <v>251.59999999999997</v>
      </c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</row>
    <row r="102" spans="2:31" x14ac:dyDescent="0.25">
      <c r="B102" s="4">
        <v>1997</v>
      </c>
      <c r="C102" s="2">
        <v>20.9</v>
      </c>
      <c r="D102" s="2">
        <v>21.5</v>
      </c>
      <c r="E102" s="2">
        <v>21.1</v>
      </c>
      <c r="F102" s="2">
        <v>21.4</v>
      </c>
      <c r="G102" s="2">
        <v>21.5</v>
      </c>
      <c r="H102" s="2">
        <v>21.3</v>
      </c>
      <c r="I102" s="2">
        <v>21.9</v>
      </c>
      <c r="J102" s="2">
        <v>21.8</v>
      </c>
      <c r="K102" s="2">
        <v>21.5</v>
      </c>
      <c r="L102" s="2">
        <v>21.4</v>
      </c>
      <c r="M102" s="2">
        <v>21.3</v>
      </c>
      <c r="N102" s="2">
        <v>21.9</v>
      </c>
      <c r="O102" s="2">
        <v>257.5</v>
      </c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</row>
    <row r="103" spans="2:31" x14ac:dyDescent="0.25">
      <c r="B103" s="4">
        <v>1998</v>
      </c>
      <c r="C103" s="2">
        <v>22.7</v>
      </c>
      <c r="D103" s="2">
        <v>22.8</v>
      </c>
      <c r="E103" s="2">
        <v>22.6</v>
      </c>
      <c r="F103" s="2">
        <v>22.3</v>
      </c>
      <c r="G103" s="2">
        <v>21.8</v>
      </c>
      <c r="H103" s="2">
        <v>21.3</v>
      </c>
      <c r="I103" s="2">
        <v>21.6</v>
      </c>
      <c r="J103" s="2">
        <v>21.4</v>
      </c>
      <c r="K103" s="2">
        <v>21.2</v>
      </c>
      <c r="L103" s="2">
        <v>20.9</v>
      </c>
      <c r="M103" s="2">
        <v>20.9</v>
      </c>
      <c r="N103" s="2">
        <v>20.8</v>
      </c>
      <c r="O103" s="2">
        <v>260.3</v>
      </c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</row>
    <row r="104" spans="2:31" x14ac:dyDescent="0.25">
      <c r="B104" s="4">
        <v>1999</v>
      </c>
      <c r="C104" s="2">
        <v>21</v>
      </c>
      <c r="D104" s="2">
        <v>20.7</v>
      </c>
      <c r="E104" s="2">
        <v>21.1</v>
      </c>
      <c r="F104" s="2">
        <v>21.1</v>
      </c>
      <c r="G104" s="2">
        <v>20.9</v>
      </c>
      <c r="H104" s="2">
        <v>20.9</v>
      </c>
      <c r="I104" s="2">
        <v>21.3</v>
      </c>
      <c r="J104" s="2">
        <v>20.9</v>
      </c>
      <c r="K104" s="2">
        <v>20.399999999999999</v>
      </c>
      <c r="L104" s="2">
        <v>20.100000000000001</v>
      </c>
      <c r="M104" s="2">
        <v>20.6</v>
      </c>
      <c r="N104" s="2">
        <v>20.6</v>
      </c>
      <c r="O104" s="2">
        <v>249.60000000000002</v>
      </c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</row>
    <row r="105" spans="2:31" x14ac:dyDescent="0.25">
      <c r="B105" s="4">
        <v>2000</v>
      </c>
      <c r="C105" s="2">
        <v>20.3</v>
      </c>
      <c r="D105" s="2">
        <v>20.6</v>
      </c>
      <c r="E105" s="2">
        <v>20.6</v>
      </c>
      <c r="F105" s="2">
        <v>20.9</v>
      </c>
      <c r="G105" s="2">
        <v>20.8</v>
      </c>
      <c r="H105" s="2">
        <v>20.9</v>
      </c>
      <c r="I105" s="2">
        <v>20.9</v>
      </c>
      <c r="J105" s="2">
        <v>21.1</v>
      </c>
      <c r="K105" s="2">
        <v>20.399999999999999</v>
      </c>
      <c r="L105" s="2">
        <v>20.7</v>
      </c>
      <c r="M105" s="2">
        <v>20.6</v>
      </c>
      <c r="N105" s="2">
        <v>20.8</v>
      </c>
      <c r="O105" s="2">
        <v>248.6</v>
      </c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</row>
    <row r="106" spans="2:31" x14ac:dyDescent="0.25">
      <c r="B106" s="4">
        <v>2001</v>
      </c>
      <c r="C106" s="2">
        <v>20.8</v>
      </c>
      <c r="D106" s="2">
        <v>21</v>
      </c>
      <c r="E106" s="2">
        <v>21.3</v>
      </c>
      <c r="F106" s="2">
        <v>21.4</v>
      </c>
      <c r="G106" s="2">
        <v>21.3</v>
      </c>
      <c r="H106" s="2">
        <v>21</v>
      </c>
      <c r="I106" s="2">
        <v>21.5</v>
      </c>
      <c r="J106" s="2">
        <v>22</v>
      </c>
      <c r="K106" s="2">
        <v>21.1</v>
      </c>
      <c r="L106" s="2">
        <v>21.1</v>
      </c>
      <c r="M106" s="2">
        <v>21</v>
      </c>
      <c r="N106" s="2">
        <v>21.5</v>
      </c>
      <c r="O106" s="2">
        <v>255</v>
      </c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</row>
    <row r="107" spans="2:31" x14ac:dyDescent="0.25">
      <c r="B107" s="4">
        <v>2002</v>
      </c>
      <c r="C107" s="2">
        <v>21.5</v>
      </c>
      <c r="D107" s="2">
        <v>21.7</v>
      </c>
      <c r="E107" s="2">
        <v>21.4</v>
      </c>
      <c r="F107" s="2">
        <v>21.1</v>
      </c>
      <c r="G107" s="2">
        <v>21.4</v>
      </c>
      <c r="H107" s="2">
        <v>20.9</v>
      </c>
      <c r="I107" s="2">
        <v>21.7</v>
      </c>
      <c r="J107" s="2">
        <v>21.7</v>
      </c>
      <c r="K107" s="2">
        <v>21.4</v>
      </c>
      <c r="L107" s="2">
        <v>21</v>
      </c>
      <c r="M107" s="2">
        <v>21.2</v>
      </c>
      <c r="N107" s="2">
        <v>21.7</v>
      </c>
      <c r="O107" s="2">
        <v>256.7</v>
      </c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</row>
    <row r="108" spans="2:31" x14ac:dyDescent="0.25">
      <c r="B108" s="4">
        <v>2003</v>
      </c>
      <c r="C108" s="2">
        <v>21.9</v>
      </c>
      <c r="D108" s="2">
        <v>22.3</v>
      </c>
      <c r="E108" s="2">
        <v>22</v>
      </c>
      <c r="F108" s="2">
        <v>21.8</v>
      </c>
      <c r="G108" s="2">
        <v>21.9</v>
      </c>
      <c r="H108" s="2">
        <v>20.8</v>
      </c>
      <c r="I108" s="2">
        <v>21.4</v>
      </c>
      <c r="J108" s="2">
        <v>21.4</v>
      </c>
      <c r="K108" s="2">
        <v>21.2</v>
      </c>
      <c r="L108" s="2">
        <v>20.7</v>
      </c>
      <c r="M108" s="2">
        <v>20.9</v>
      </c>
      <c r="N108" s="2">
        <v>21.1</v>
      </c>
      <c r="O108" s="2">
        <v>257.40000000000003</v>
      </c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</row>
    <row r="109" spans="2:31" x14ac:dyDescent="0.25">
      <c r="B109" s="4">
        <v>2004</v>
      </c>
      <c r="C109" s="2">
        <v>21</v>
      </c>
      <c r="D109" s="2">
        <v>21.7</v>
      </c>
      <c r="E109" s="2">
        <v>22</v>
      </c>
      <c r="F109" s="2">
        <v>21.5</v>
      </c>
      <c r="G109" s="2">
        <v>21</v>
      </c>
      <c r="H109" s="2">
        <v>21.6</v>
      </c>
      <c r="I109" s="2">
        <v>21.2</v>
      </c>
      <c r="J109" s="2">
        <v>21.4</v>
      </c>
      <c r="K109" s="2">
        <v>20.7</v>
      </c>
      <c r="L109" s="2">
        <v>21</v>
      </c>
      <c r="M109" s="2">
        <v>20.7</v>
      </c>
      <c r="N109" s="2">
        <v>20.8</v>
      </c>
      <c r="O109" s="2">
        <v>254.6</v>
      </c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</row>
    <row r="110" spans="2:31" x14ac:dyDescent="0.25">
      <c r="B110" s="4">
        <v>2005</v>
      </c>
      <c r="C110" s="2">
        <v>21.1</v>
      </c>
      <c r="D110" s="2">
        <v>21.4</v>
      </c>
      <c r="E110" s="2">
        <v>22.2</v>
      </c>
      <c r="F110" s="2">
        <v>22.2</v>
      </c>
      <c r="G110" s="2">
        <v>21.3</v>
      </c>
      <c r="H110" s="2">
        <v>21.6</v>
      </c>
      <c r="I110" s="2">
        <v>22.1</v>
      </c>
      <c r="J110" s="2">
        <v>21.7</v>
      </c>
      <c r="K110" s="2">
        <v>21.5</v>
      </c>
      <c r="L110" s="2">
        <v>20.399999999999999</v>
      </c>
      <c r="M110" s="2">
        <v>20.6</v>
      </c>
      <c r="N110" s="2">
        <v>20.5</v>
      </c>
      <c r="O110" s="2">
        <v>256.60000000000002</v>
      </c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</row>
    <row r="111" spans="2:31" x14ac:dyDescent="0.25">
      <c r="B111" s="4">
        <v>2006</v>
      </c>
      <c r="C111" s="2">
        <v>21</v>
      </c>
      <c r="D111" s="2">
        <v>21.5</v>
      </c>
      <c r="E111" s="2">
        <v>21</v>
      </c>
      <c r="F111" s="2">
        <v>21.1</v>
      </c>
      <c r="G111" s="2">
        <v>21</v>
      </c>
      <c r="H111" s="2">
        <v>21.1</v>
      </c>
      <c r="I111" s="2">
        <v>21.7</v>
      </c>
      <c r="J111" s="2">
        <v>21.6</v>
      </c>
      <c r="K111" s="2">
        <v>21.5</v>
      </c>
      <c r="L111" s="2">
        <v>21</v>
      </c>
      <c r="M111" s="2">
        <v>20.7</v>
      </c>
      <c r="N111" s="2">
        <v>21.1</v>
      </c>
      <c r="O111" s="2">
        <v>254.29999999999995</v>
      </c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</row>
    <row r="112" spans="2:31" x14ac:dyDescent="0.25">
      <c r="B112" s="4">
        <v>2007</v>
      </c>
      <c r="C112" s="2">
        <v>21.4</v>
      </c>
      <c r="D112" s="2">
        <v>21.5</v>
      </c>
      <c r="E112" s="2">
        <v>21.6</v>
      </c>
      <c r="F112" s="2">
        <v>21.4</v>
      </c>
      <c r="G112" s="2">
        <v>21.3</v>
      </c>
      <c r="H112" s="2">
        <v>21.3</v>
      </c>
      <c r="I112" s="2">
        <v>21.7</v>
      </c>
      <c r="J112" s="2">
        <v>20.8</v>
      </c>
      <c r="K112" s="2">
        <v>21</v>
      </c>
      <c r="L112" s="2">
        <v>20.2</v>
      </c>
      <c r="M112" s="2">
        <v>20.6</v>
      </c>
      <c r="N112" s="2">
        <v>20.5</v>
      </c>
      <c r="O112" s="2">
        <v>253.29999999999998</v>
      </c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</row>
    <row r="113" spans="2:31" x14ac:dyDescent="0.25">
      <c r="B113" s="4">
        <v>2008</v>
      </c>
      <c r="C113" s="2">
        <v>20.8</v>
      </c>
      <c r="D113" s="2">
        <v>21.1</v>
      </c>
      <c r="E113" s="2">
        <v>21</v>
      </c>
      <c r="F113" s="2">
        <v>21.2</v>
      </c>
      <c r="G113" s="2">
        <v>20.7</v>
      </c>
      <c r="H113" s="2">
        <v>21</v>
      </c>
      <c r="I113" s="2">
        <v>21.1</v>
      </c>
      <c r="J113" s="2">
        <v>20.8</v>
      </c>
      <c r="K113" s="2">
        <v>21</v>
      </c>
      <c r="L113" s="2">
        <v>20.3</v>
      </c>
      <c r="M113" s="2">
        <v>20.5</v>
      </c>
      <c r="N113" s="2">
        <v>20.3</v>
      </c>
      <c r="O113" s="2">
        <v>249.80000000000004</v>
      </c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</row>
    <row r="114" spans="2:31" x14ac:dyDescent="0.25">
      <c r="B114" s="4">
        <v>2009</v>
      </c>
      <c r="C114" s="2">
        <v>20.9</v>
      </c>
      <c r="D114" s="2">
        <v>20.9</v>
      </c>
      <c r="E114" s="2">
        <v>20.3</v>
      </c>
      <c r="F114" s="2">
        <v>21.3</v>
      </c>
      <c r="G114" s="2">
        <v>21.1</v>
      </c>
      <c r="H114" s="2">
        <v>21.3</v>
      </c>
      <c r="I114" s="2">
        <v>21.7</v>
      </c>
      <c r="J114" s="2">
        <v>22</v>
      </c>
      <c r="K114" s="2">
        <v>22.1</v>
      </c>
      <c r="L114" s="2">
        <v>21.3</v>
      </c>
      <c r="M114" s="2">
        <v>21.8</v>
      </c>
      <c r="N114" s="2">
        <v>21.8</v>
      </c>
      <c r="O114" s="2">
        <v>256.5</v>
      </c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</row>
    <row r="115" spans="2:31" x14ac:dyDescent="0.25">
      <c r="B115" s="4">
        <v>2010</v>
      </c>
      <c r="C115" s="2">
        <v>22.3</v>
      </c>
      <c r="D115" s="2">
        <v>22.4</v>
      </c>
      <c r="E115" s="2">
        <v>23.3</v>
      </c>
      <c r="F115" s="2">
        <v>22.3</v>
      </c>
      <c r="G115" s="2">
        <v>21.8</v>
      </c>
      <c r="H115" s="2">
        <v>21.5</v>
      </c>
      <c r="I115" s="2">
        <v>21.3</v>
      </c>
      <c r="J115" s="2">
        <v>21.4</v>
      </c>
      <c r="K115" s="2">
        <v>20.8</v>
      </c>
      <c r="L115" s="2">
        <v>20.8</v>
      </c>
      <c r="M115" s="2">
        <v>20.3</v>
      </c>
      <c r="N115" s="2">
        <v>20.6</v>
      </c>
      <c r="O115" s="2">
        <v>258.80000000000007</v>
      </c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</row>
    <row r="116" spans="2:31" x14ac:dyDescent="0.25">
      <c r="B116" s="4">
        <v>2011</v>
      </c>
      <c r="C116" s="2">
        <v>21.2</v>
      </c>
      <c r="D116" s="2">
        <v>21.3</v>
      </c>
      <c r="E116" s="2">
        <v>20.8</v>
      </c>
      <c r="F116" s="2">
        <v>21</v>
      </c>
      <c r="G116" s="2">
        <v>21.2</v>
      </c>
      <c r="H116" s="2">
        <v>21.5</v>
      </c>
      <c r="I116" s="2">
        <v>21.6</v>
      </c>
      <c r="J116" s="2">
        <v>21.8</v>
      </c>
      <c r="K116" s="2">
        <v>21.5</v>
      </c>
      <c r="L116" s="2">
        <v>20.399999999999999</v>
      </c>
      <c r="M116" s="2">
        <v>20.9</v>
      </c>
      <c r="N116" s="2">
        <v>20.8</v>
      </c>
      <c r="O116" s="2">
        <v>254.00000000000003</v>
      </c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</row>
    <row r="117" spans="2:31" x14ac:dyDescent="0.25">
      <c r="B117" s="4">
        <v>2012</v>
      </c>
      <c r="C117" s="2">
        <v>21.2</v>
      </c>
      <c r="D117" s="2">
        <v>21.2</v>
      </c>
      <c r="E117" s="2">
        <v>21.4</v>
      </c>
      <c r="F117" s="2">
        <v>21.1</v>
      </c>
      <c r="G117" s="2">
        <v>21.4</v>
      </c>
      <c r="H117" s="2">
        <v>21.8</v>
      </c>
      <c r="I117" s="2">
        <v>22.1</v>
      </c>
      <c r="J117" s="2">
        <v>21.7</v>
      </c>
      <c r="K117" s="2">
        <v>21.8</v>
      </c>
      <c r="L117" s="2">
        <v>21.2</v>
      </c>
      <c r="M117" s="2">
        <v>21.3</v>
      </c>
      <c r="N117" s="2">
        <v>21.7</v>
      </c>
      <c r="O117" s="2">
        <v>257.90000000000003</v>
      </c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</row>
    <row r="118" spans="2:31" x14ac:dyDescent="0.25">
      <c r="B118" s="4">
        <v>2013</v>
      </c>
      <c r="C118" s="2">
        <v>21.9</v>
      </c>
      <c r="D118" s="2">
        <v>21.8</v>
      </c>
      <c r="E118" s="2">
        <v>22.3</v>
      </c>
      <c r="F118" s="2">
        <v>22.2</v>
      </c>
      <c r="G118" s="2">
        <v>21.3</v>
      </c>
      <c r="H118" s="2">
        <v>21.9</v>
      </c>
      <c r="I118" s="2">
        <v>22</v>
      </c>
      <c r="J118" s="2">
        <v>21.5</v>
      </c>
      <c r="K118" s="2">
        <v>21.6</v>
      </c>
      <c r="L118" s="2">
        <v>21.3</v>
      </c>
      <c r="M118" s="2">
        <v>21.2</v>
      </c>
      <c r="N118" s="2">
        <v>21.3</v>
      </c>
      <c r="O118" s="2">
        <v>260.3</v>
      </c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</row>
    <row r="119" spans="2:31" x14ac:dyDescent="0.25">
      <c r="B119" s="4">
        <v>2014</v>
      </c>
      <c r="C119" s="2">
        <v>21.7</v>
      </c>
      <c r="D119" s="2">
        <v>21.9</v>
      </c>
      <c r="E119" s="2">
        <v>22</v>
      </c>
      <c r="F119" s="2">
        <v>22.3</v>
      </c>
      <c r="G119" s="2">
        <v>21.6</v>
      </c>
      <c r="H119" s="2">
        <v>22.1</v>
      </c>
      <c r="I119" s="2">
        <v>22.7</v>
      </c>
      <c r="J119" s="2">
        <v>21.9</v>
      </c>
      <c r="K119" s="2">
        <v>21.9</v>
      </c>
      <c r="L119" s="2">
        <v>21.2</v>
      </c>
      <c r="M119" s="2">
        <v>21.5</v>
      </c>
      <c r="N119" s="2">
        <v>21.7</v>
      </c>
      <c r="O119" s="2">
        <v>262.5</v>
      </c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</row>
    <row r="120" spans="2:31" x14ac:dyDescent="0.25">
      <c r="B120" s="4">
        <v>2015</v>
      </c>
      <c r="C120" s="2">
        <v>21.9</v>
      </c>
      <c r="D120" s="2">
        <v>22.3</v>
      </c>
      <c r="E120" s="2">
        <v>21.8</v>
      </c>
      <c r="F120" s="2">
        <v>22.1</v>
      </c>
      <c r="G120" s="2">
        <v>21.9</v>
      </c>
      <c r="H120" s="2">
        <v>22.2</v>
      </c>
      <c r="I120" s="2">
        <v>22.4</v>
      </c>
      <c r="J120" s="2">
        <v>22.6</v>
      </c>
      <c r="K120" s="2">
        <v>22.5</v>
      </c>
      <c r="L120" s="2">
        <v>21.8</v>
      </c>
      <c r="M120" s="2">
        <v>21.7</v>
      </c>
      <c r="N120" s="2">
        <v>22.5</v>
      </c>
      <c r="O120" s="2">
        <v>265.7</v>
      </c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</row>
    <row r="121" spans="2:31" x14ac:dyDescent="0.25">
      <c r="B121" s="4">
        <v>2016</v>
      </c>
      <c r="C121" s="2">
        <v>22.7</v>
      </c>
      <c r="D121" s="2">
        <v>23.1</v>
      </c>
      <c r="E121" s="2">
        <v>22.2</v>
      </c>
      <c r="F121" s="2">
        <v>22.6</v>
      </c>
      <c r="G121" s="2">
        <v>22.2</v>
      </c>
      <c r="H121" s="2">
        <v>21.9</v>
      </c>
      <c r="I121" s="2">
        <v>22.2</v>
      </c>
      <c r="J121" s="2">
        <v>22.5</v>
      </c>
      <c r="K121" s="2">
        <v>21.9</v>
      </c>
      <c r="L121" s="2">
        <v>21.5</v>
      </c>
      <c r="M121" s="2">
        <v>21.2</v>
      </c>
      <c r="N121" s="2">
        <v>21.3</v>
      </c>
      <c r="O121" s="2">
        <v>265.29999999999995</v>
      </c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</row>
    <row r="122" spans="2:31" x14ac:dyDescent="0.25">
      <c r="B122" s="4">
        <v>2017</v>
      </c>
      <c r="C122" s="2">
        <v>21.1</v>
      </c>
      <c r="D122" s="2">
        <v>21.6</v>
      </c>
      <c r="E122" s="2">
        <v>21.3</v>
      </c>
      <c r="F122" s="2">
        <v>22</v>
      </c>
      <c r="G122" s="2">
        <v>21.5</v>
      </c>
      <c r="H122" s="2">
        <v>21.5</v>
      </c>
      <c r="I122" s="2">
        <v>22.2</v>
      </c>
      <c r="J122" s="2">
        <v>21.2</v>
      </c>
      <c r="K122" s="2">
        <v>22.1</v>
      </c>
      <c r="L122" s="2">
        <v>21.3</v>
      </c>
      <c r="M122" s="2">
        <v>21.3</v>
      </c>
      <c r="N122" s="2">
        <v>21.1</v>
      </c>
      <c r="O122" s="2">
        <v>258.2</v>
      </c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</row>
    <row r="123" spans="2:31" x14ac:dyDescent="0.25">
      <c r="B123" s="4">
        <v>2018</v>
      </c>
      <c r="C123" s="2">
        <v>21.2</v>
      </c>
      <c r="D123" s="2">
        <v>21.6</v>
      </c>
      <c r="E123" s="2">
        <v>21.9</v>
      </c>
      <c r="F123" s="2">
        <v>21.3</v>
      </c>
      <c r="G123" s="2">
        <v>21</v>
      </c>
      <c r="H123" s="2">
        <v>21.6</v>
      </c>
      <c r="I123" s="2">
        <v>22</v>
      </c>
      <c r="J123" s="2">
        <v>21.8</v>
      </c>
      <c r="K123" s="2">
        <v>21.6</v>
      </c>
      <c r="L123" s="2">
        <v>21.1</v>
      </c>
      <c r="M123" s="2">
        <v>21.4</v>
      </c>
      <c r="N123" s="2">
        <v>21.3</v>
      </c>
      <c r="O123" s="2">
        <v>257.8</v>
      </c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</row>
    <row r="124" spans="2:31" x14ac:dyDescent="0.25">
      <c r="B124" s="4">
        <v>2019</v>
      </c>
      <c r="C124" s="2">
        <v>21.9</v>
      </c>
      <c r="D124" s="2">
        <v>22.3</v>
      </c>
      <c r="E124" s="2">
        <v>22</v>
      </c>
      <c r="F124" s="2">
        <v>22.1</v>
      </c>
      <c r="G124" s="2">
        <v>21.6</v>
      </c>
      <c r="H124" s="2">
        <v>22</v>
      </c>
      <c r="I124" s="2">
        <v>22.3</v>
      </c>
      <c r="J124" s="2">
        <v>22.4</v>
      </c>
      <c r="K124" s="2">
        <v>22.1</v>
      </c>
      <c r="L124" s="2">
        <v>20.9</v>
      </c>
      <c r="M124" s="2">
        <v>21.6</v>
      </c>
      <c r="N124" s="2">
        <v>21.8</v>
      </c>
      <c r="O124" s="2">
        <v>263</v>
      </c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</row>
    <row r="125" spans="2:31" x14ac:dyDescent="0.25">
      <c r="B125" s="4" t="s">
        <v>1</v>
      </c>
      <c r="C125" s="2">
        <v>2508.1999999999998</v>
      </c>
      <c r="D125" s="2">
        <v>2541.400000000001</v>
      </c>
      <c r="E125" s="2">
        <v>2550.7000000000012</v>
      </c>
      <c r="F125" s="2">
        <v>2542.1000000000004</v>
      </c>
      <c r="G125" s="2">
        <v>2510.3000000000011</v>
      </c>
      <c r="H125" s="2">
        <v>2510.0000000000014</v>
      </c>
      <c r="I125" s="2">
        <v>2543.2999999999988</v>
      </c>
      <c r="J125" s="2">
        <v>2528.2000000000003</v>
      </c>
      <c r="K125" s="2">
        <v>2512.8999999999992</v>
      </c>
      <c r="L125" s="2">
        <v>2448.0000000000009</v>
      </c>
      <c r="M125" s="2">
        <v>2469.9999999999995</v>
      </c>
      <c r="N125" s="2">
        <v>2473.7000000000012</v>
      </c>
      <c r="O125" s="2">
        <v>30138.800000000003</v>
      </c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</row>
    <row r="126" spans="2:31" x14ac:dyDescent="0.25"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</row>
    <row r="127" spans="2:31" x14ac:dyDescent="0.25">
      <c r="B127" t="s">
        <v>5</v>
      </c>
      <c r="C127" t="s">
        <v>0</v>
      </c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</row>
    <row r="128" spans="2:31" x14ac:dyDescent="0.25">
      <c r="B128" t="s">
        <v>2</v>
      </c>
      <c r="C128">
        <v>1</v>
      </c>
      <c r="D128">
        <v>2</v>
      </c>
      <c r="E128">
        <v>3</v>
      </c>
      <c r="F128">
        <v>4</v>
      </c>
      <c r="G128">
        <v>5</v>
      </c>
      <c r="H128">
        <v>6</v>
      </c>
      <c r="I128">
        <v>7</v>
      </c>
      <c r="J128">
        <v>8</v>
      </c>
      <c r="K128">
        <v>9</v>
      </c>
      <c r="L128">
        <v>10</v>
      </c>
      <c r="M128">
        <v>11</v>
      </c>
      <c r="N128">
        <v>12</v>
      </c>
      <c r="O128" t="s">
        <v>1</v>
      </c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</row>
    <row r="129" spans="2:31" x14ac:dyDescent="0.25">
      <c r="B129" s="4">
        <v>1901</v>
      </c>
      <c r="C129" s="2">
        <v>57.9</v>
      </c>
      <c r="D129" s="2">
        <v>89.3</v>
      </c>
      <c r="E129" s="2">
        <v>115</v>
      </c>
      <c r="F129" s="2">
        <v>124.6</v>
      </c>
      <c r="G129" s="2">
        <v>201.1</v>
      </c>
      <c r="H129" s="2">
        <v>91.2</v>
      </c>
      <c r="I129" s="2">
        <v>272.60000000000002</v>
      </c>
      <c r="J129" s="2">
        <v>430.4</v>
      </c>
      <c r="K129" s="2">
        <v>177.5</v>
      </c>
      <c r="L129" s="2">
        <v>364</v>
      </c>
      <c r="M129" s="2">
        <v>359.2</v>
      </c>
      <c r="N129" s="2">
        <v>123.4</v>
      </c>
      <c r="O129" s="2">
        <v>2406.1999999999998</v>
      </c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</row>
    <row r="130" spans="2:31" x14ac:dyDescent="0.25">
      <c r="B130" s="4">
        <v>1902</v>
      </c>
      <c r="C130" s="2">
        <v>226.5</v>
      </c>
      <c r="D130" s="2">
        <v>73.8</v>
      </c>
      <c r="E130" s="2">
        <v>254.7</v>
      </c>
      <c r="F130" s="2">
        <v>182.1</v>
      </c>
      <c r="G130" s="2">
        <v>159.30000000000001</v>
      </c>
      <c r="H130" s="2">
        <v>110.9</v>
      </c>
      <c r="I130" s="2">
        <v>82.1</v>
      </c>
      <c r="J130" s="2">
        <v>135.30000000000001</v>
      </c>
      <c r="K130" s="2">
        <v>203.4</v>
      </c>
      <c r="L130" s="2">
        <v>194.8</v>
      </c>
      <c r="M130" s="2">
        <v>209.7</v>
      </c>
      <c r="N130" s="2">
        <v>76.5</v>
      </c>
      <c r="O130" s="2">
        <v>1909.1000000000001</v>
      </c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</row>
    <row r="131" spans="2:31" x14ac:dyDescent="0.25">
      <c r="B131" s="4">
        <v>1903</v>
      </c>
      <c r="C131" s="2">
        <v>79.2</v>
      </c>
      <c r="D131" s="2">
        <v>77.2</v>
      </c>
      <c r="E131" s="2">
        <v>78.400000000000006</v>
      </c>
      <c r="F131" s="2">
        <v>202.2</v>
      </c>
      <c r="G131" s="2">
        <v>206.9</v>
      </c>
      <c r="H131" s="2">
        <v>330.8</v>
      </c>
      <c r="I131" s="2">
        <v>83.7</v>
      </c>
      <c r="J131" s="2">
        <v>418.2</v>
      </c>
      <c r="K131" s="2">
        <v>174.8</v>
      </c>
      <c r="L131" s="2">
        <v>164.7</v>
      </c>
      <c r="M131" s="2">
        <v>269.3</v>
      </c>
      <c r="N131" s="2">
        <v>196.8</v>
      </c>
      <c r="O131" s="2">
        <v>2282.2000000000003</v>
      </c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</row>
    <row r="132" spans="2:31" x14ac:dyDescent="0.25">
      <c r="B132" s="4">
        <v>1904</v>
      </c>
      <c r="C132" s="2">
        <v>109.2</v>
      </c>
      <c r="D132" s="2">
        <v>114.2</v>
      </c>
      <c r="E132" s="2">
        <v>257.89999999999998</v>
      </c>
      <c r="F132" s="2">
        <v>305.60000000000002</v>
      </c>
      <c r="G132" s="2">
        <v>281.39999999999998</v>
      </c>
      <c r="H132" s="2">
        <v>107.2</v>
      </c>
      <c r="I132" s="2">
        <v>183.5</v>
      </c>
      <c r="J132" s="2">
        <v>155.1</v>
      </c>
      <c r="K132" s="2">
        <v>158.69999999999999</v>
      </c>
      <c r="L132" s="2">
        <v>303.89999999999998</v>
      </c>
      <c r="M132" s="2">
        <v>105.4</v>
      </c>
      <c r="N132" s="2">
        <v>75.7</v>
      </c>
      <c r="O132" s="2">
        <v>2157.7999999999997</v>
      </c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</row>
    <row r="133" spans="2:31" x14ac:dyDescent="0.25">
      <c r="B133" s="4">
        <v>1905</v>
      </c>
      <c r="C133" s="2">
        <v>139.19999999999999</v>
      </c>
      <c r="D133" s="2">
        <v>45</v>
      </c>
      <c r="E133" s="2">
        <v>101.5</v>
      </c>
      <c r="F133" s="2">
        <v>216.9</v>
      </c>
      <c r="G133" s="2">
        <v>243</v>
      </c>
      <c r="H133" s="2">
        <v>176.6</v>
      </c>
      <c r="I133" s="2">
        <v>137.69999999999999</v>
      </c>
      <c r="J133" s="2">
        <v>99.8</v>
      </c>
      <c r="K133" s="2">
        <v>338</v>
      </c>
      <c r="L133" s="2">
        <v>261.60000000000002</v>
      </c>
      <c r="M133" s="2">
        <v>339.4</v>
      </c>
      <c r="N133" s="2">
        <v>258</v>
      </c>
      <c r="O133" s="2">
        <v>2356.7000000000003</v>
      </c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</row>
    <row r="134" spans="2:31" x14ac:dyDescent="0.25">
      <c r="B134" s="4">
        <v>1906</v>
      </c>
      <c r="C134" s="2">
        <v>59.8</v>
      </c>
      <c r="D134" s="2">
        <v>116.8</v>
      </c>
      <c r="E134" s="2">
        <v>115.5</v>
      </c>
      <c r="F134" s="2">
        <v>310.8</v>
      </c>
      <c r="G134" s="2">
        <v>264.60000000000002</v>
      </c>
      <c r="H134" s="2">
        <v>263.5</v>
      </c>
      <c r="I134" s="2">
        <v>233.7</v>
      </c>
      <c r="J134" s="2">
        <v>168.3</v>
      </c>
      <c r="K134" s="2">
        <v>88.7</v>
      </c>
      <c r="L134" s="2">
        <v>275.10000000000002</v>
      </c>
      <c r="M134" s="2">
        <v>197.9</v>
      </c>
      <c r="N134" s="2">
        <v>111.2</v>
      </c>
      <c r="O134" s="2">
        <v>2205.9</v>
      </c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</row>
    <row r="135" spans="2:31" x14ac:dyDescent="0.25">
      <c r="B135" s="4">
        <v>1907</v>
      </c>
      <c r="C135" s="2">
        <v>77.400000000000006</v>
      </c>
      <c r="D135" s="2">
        <v>172</v>
      </c>
      <c r="E135" s="2">
        <v>322.3</v>
      </c>
      <c r="F135" s="2">
        <v>331.5</v>
      </c>
      <c r="G135" s="2">
        <v>230.4</v>
      </c>
      <c r="H135" s="2">
        <v>209.9</v>
      </c>
      <c r="I135" s="2">
        <v>323.2</v>
      </c>
      <c r="J135" s="2">
        <v>182</v>
      </c>
      <c r="K135" s="2">
        <v>272.7</v>
      </c>
      <c r="L135" s="2">
        <v>228.1</v>
      </c>
      <c r="M135" s="2">
        <v>185.9</v>
      </c>
      <c r="N135" s="2">
        <v>139.30000000000001</v>
      </c>
      <c r="O135" s="2">
        <v>2674.7000000000003</v>
      </c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</row>
    <row r="136" spans="2:31" x14ac:dyDescent="0.25">
      <c r="B136" s="4">
        <v>1908</v>
      </c>
      <c r="C136" s="2">
        <v>161.30000000000001</v>
      </c>
      <c r="D136" s="2">
        <v>95.1</v>
      </c>
      <c r="E136" s="2">
        <v>201.7</v>
      </c>
      <c r="F136" s="2">
        <v>184.8</v>
      </c>
      <c r="G136" s="2">
        <v>127.1</v>
      </c>
      <c r="H136" s="2">
        <v>135.30000000000001</v>
      </c>
      <c r="I136" s="2">
        <v>200.2</v>
      </c>
      <c r="J136" s="2">
        <v>244.7</v>
      </c>
      <c r="K136" s="2">
        <v>288.60000000000002</v>
      </c>
      <c r="L136" s="2">
        <v>477.1</v>
      </c>
      <c r="M136" s="2">
        <v>208.7</v>
      </c>
      <c r="N136" s="2">
        <v>219</v>
      </c>
      <c r="O136" s="2">
        <v>2543.6</v>
      </c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</row>
    <row r="137" spans="2:31" x14ac:dyDescent="0.25">
      <c r="B137" s="4">
        <v>1909</v>
      </c>
      <c r="C137" s="2">
        <v>96.3</v>
      </c>
      <c r="D137" s="2">
        <v>175.2</v>
      </c>
      <c r="E137" s="2">
        <v>47</v>
      </c>
      <c r="F137" s="2">
        <v>219.1</v>
      </c>
      <c r="G137" s="2">
        <v>320.7</v>
      </c>
      <c r="H137" s="2">
        <v>235.1</v>
      </c>
      <c r="I137" s="2">
        <v>400.1</v>
      </c>
      <c r="J137" s="2">
        <v>255.8</v>
      </c>
      <c r="K137" s="2">
        <v>194.5</v>
      </c>
      <c r="L137" s="2">
        <v>236.6</v>
      </c>
      <c r="M137" s="2">
        <v>182.5</v>
      </c>
      <c r="N137" s="2">
        <v>117.5</v>
      </c>
      <c r="O137" s="2">
        <v>2480.4</v>
      </c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</row>
    <row r="138" spans="2:31" x14ac:dyDescent="0.25">
      <c r="B138" s="4">
        <v>1910</v>
      </c>
      <c r="C138" s="2">
        <v>262.3</v>
      </c>
      <c r="D138" s="2">
        <v>92.6</v>
      </c>
      <c r="E138" s="2">
        <v>338.5</v>
      </c>
      <c r="F138" s="2">
        <v>170.8</v>
      </c>
      <c r="G138" s="2">
        <v>512.9</v>
      </c>
      <c r="H138" s="2">
        <v>272.39999999999998</v>
      </c>
      <c r="I138" s="2">
        <v>178</v>
      </c>
      <c r="J138" s="2">
        <v>157.9</v>
      </c>
      <c r="K138" s="2">
        <v>288.60000000000002</v>
      </c>
      <c r="L138" s="2">
        <v>387.6</v>
      </c>
      <c r="M138" s="2">
        <v>169.4</v>
      </c>
      <c r="N138" s="2">
        <v>223.3</v>
      </c>
      <c r="O138" s="2">
        <v>3054.3</v>
      </c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</row>
    <row r="139" spans="2:31" x14ac:dyDescent="0.25">
      <c r="B139" s="4">
        <v>1911</v>
      </c>
      <c r="C139" s="2">
        <v>109.8</v>
      </c>
      <c r="D139" s="2">
        <v>193.1</v>
      </c>
      <c r="E139" s="2">
        <v>161.9</v>
      </c>
      <c r="F139" s="2">
        <v>311.7</v>
      </c>
      <c r="G139" s="2">
        <v>260.3</v>
      </c>
      <c r="H139" s="2">
        <v>181.5</v>
      </c>
      <c r="I139" s="2">
        <v>185.5</v>
      </c>
      <c r="J139" s="2">
        <v>112.4</v>
      </c>
      <c r="K139" s="2">
        <v>73.400000000000006</v>
      </c>
      <c r="L139" s="2">
        <v>137.4</v>
      </c>
      <c r="M139" s="2">
        <v>181.7</v>
      </c>
      <c r="N139" s="2">
        <v>90.4</v>
      </c>
      <c r="O139" s="2">
        <v>1999.1000000000004</v>
      </c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</row>
    <row r="140" spans="2:31" x14ac:dyDescent="0.25">
      <c r="B140" s="4">
        <v>1912</v>
      </c>
      <c r="C140" s="2">
        <v>118.4</v>
      </c>
      <c r="D140" s="2">
        <v>101</v>
      </c>
      <c r="E140" s="2">
        <v>109.2</v>
      </c>
      <c r="F140" s="2">
        <v>205.9</v>
      </c>
      <c r="G140" s="2">
        <v>160.80000000000001</v>
      </c>
      <c r="H140" s="2">
        <v>119</v>
      </c>
      <c r="I140" s="2">
        <v>230.5</v>
      </c>
      <c r="J140" s="2">
        <v>454.1</v>
      </c>
      <c r="K140" s="2">
        <v>227.8</v>
      </c>
      <c r="L140" s="2">
        <v>219.5</v>
      </c>
      <c r="M140" s="2">
        <v>330.3</v>
      </c>
      <c r="N140" s="2">
        <v>171.6</v>
      </c>
      <c r="O140" s="2">
        <v>2448.1</v>
      </c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</row>
    <row r="141" spans="2:31" x14ac:dyDescent="0.25">
      <c r="B141" s="4">
        <v>1913</v>
      </c>
      <c r="C141" s="2">
        <v>60.6</v>
      </c>
      <c r="D141" s="2">
        <v>69.5</v>
      </c>
      <c r="E141" s="2">
        <v>144.69999999999999</v>
      </c>
      <c r="F141" s="2">
        <v>403.7</v>
      </c>
      <c r="G141" s="2">
        <v>248.9</v>
      </c>
      <c r="H141" s="2">
        <v>171.8</v>
      </c>
      <c r="I141" s="2">
        <v>112.4</v>
      </c>
      <c r="J141" s="2">
        <v>112</v>
      </c>
      <c r="K141" s="2">
        <v>586.20000000000005</v>
      </c>
      <c r="L141" s="2">
        <v>261.3</v>
      </c>
      <c r="M141" s="2">
        <v>252.3</v>
      </c>
      <c r="N141" s="2">
        <v>163.6</v>
      </c>
      <c r="O141" s="2">
        <v>2587.0000000000005</v>
      </c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</row>
    <row r="142" spans="2:31" x14ac:dyDescent="0.25">
      <c r="B142" s="4">
        <v>1914</v>
      </c>
      <c r="C142" s="2">
        <v>77.599999999999994</v>
      </c>
      <c r="D142" s="2">
        <v>64.7</v>
      </c>
      <c r="E142" s="2">
        <v>67</v>
      </c>
      <c r="F142" s="2">
        <v>301.39999999999998</v>
      </c>
      <c r="G142" s="2">
        <v>102.7</v>
      </c>
      <c r="H142" s="2">
        <v>106.9</v>
      </c>
      <c r="I142" s="2">
        <v>95.2</v>
      </c>
      <c r="J142" s="2">
        <v>189.5</v>
      </c>
      <c r="K142" s="2">
        <v>96.6</v>
      </c>
      <c r="L142" s="2">
        <v>275.3</v>
      </c>
      <c r="M142" s="2">
        <v>362.4</v>
      </c>
      <c r="N142" s="2">
        <v>192.4</v>
      </c>
      <c r="O142" s="2">
        <v>1931.6999999999998</v>
      </c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</row>
    <row r="143" spans="2:31" x14ac:dyDescent="0.25">
      <c r="B143" s="4">
        <v>1915</v>
      </c>
      <c r="C143" s="2">
        <v>99.5</v>
      </c>
      <c r="D143" s="2">
        <v>137</v>
      </c>
      <c r="E143" s="2">
        <v>74.8</v>
      </c>
      <c r="F143" s="2">
        <v>249.1</v>
      </c>
      <c r="G143" s="2">
        <v>316.5</v>
      </c>
      <c r="H143" s="2">
        <v>224.1</v>
      </c>
      <c r="I143" s="2">
        <v>244.4</v>
      </c>
      <c r="J143" s="2">
        <v>455.5</v>
      </c>
      <c r="K143" s="2">
        <v>193.9</v>
      </c>
      <c r="L143" s="2">
        <v>294</v>
      </c>
      <c r="M143" s="2">
        <v>206.4</v>
      </c>
      <c r="N143" s="2">
        <v>127.4</v>
      </c>
      <c r="O143" s="2">
        <v>2622.6000000000004</v>
      </c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</row>
    <row r="144" spans="2:31" x14ac:dyDescent="0.25">
      <c r="B144" s="4">
        <v>1916</v>
      </c>
      <c r="C144" s="2">
        <v>105.8</v>
      </c>
      <c r="D144" s="2">
        <v>66.7</v>
      </c>
      <c r="E144" s="2">
        <v>208.3</v>
      </c>
      <c r="F144" s="2">
        <v>273.8</v>
      </c>
      <c r="G144" s="2">
        <v>126</v>
      </c>
      <c r="H144" s="2">
        <v>339.7</v>
      </c>
      <c r="I144" s="2">
        <v>222.7</v>
      </c>
      <c r="J144" s="2">
        <v>221</v>
      </c>
      <c r="K144" s="2">
        <v>201.6</v>
      </c>
      <c r="L144" s="2">
        <v>281.10000000000002</v>
      </c>
      <c r="M144" s="2">
        <v>170.7</v>
      </c>
      <c r="N144" s="2">
        <v>139.19999999999999</v>
      </c>
      <c r="O144" s="2">
        <v>2356.5999999999995</v>
      </c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</row>
    <row r="145" spans="2:31" x14ac:dyDescent="0.25">
      <c r="B145" s="4">
        <v>1917</v>
      </c>
      <c r="C145" s="2">
        <v>207.3</v>
      </c>
      <c r="D145" s="2">
        <v>104</v>
      </c>
      <c r="E145" s="2">
        <v>202</v>
      </c>
      <c r="F145" s="2">
        <v>339.3</v>
      </c>
      <c r="G145" s="2">
        <v>421.5</v>
      </c>
      <c r="H145" s="2">
        <v>227.8</v>
      </c>
      <c r="I145" s="2">
        <v>203.1</v>
      </c>
      <c r="J145" s="2">
        <v>393.1</v>
      </c>
      <c r="K145" s="2">
        <v>188.7</v>
      </c>
      <c r="L145" s="2">
        <v>179.6</v>
      </c>
      <c r="M145" s="2">
        <v>277</v>
      </c>
      <c r="N145" s="2">
        <v>163.30000000000001</v>
      </c>
      <c r="O145" s="2">
        <v>2906.7</v>
      </c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</row>
    <row r="146" spans="2:31" x14ac:dyDescent="0.25">
      <c r="B146" s="4">
        <v>1918</v>
      </c>
      <c r="C146" s="2">
        <v>133.80000000000001</v>
      </c>
      <c r="D146" s="2">
        <v>102.9</v>
      </c>
      <c r="E146" s="2">
        <v>160.80000000000001</v>
      </c>
      <c r="F146" s="2">
        <v>396.5</v>
      </c>
      <c r="G146" s="2">
        <v>247.4</v>
      </c>
      <c r="H146" s="2">
        <v>110.9</v>
      </c>
      <c r="I146" s="2">
        <v>128.69999999999999</v>
      </c>
      <c r="J146" s="2">
        <v>112.4</v>
      </c>
      <c r="K146" s="2">
        <v>157.19999999999999</v>
      </c>
      <c r="L146" s="2">
        <v>322.89999999999998</v>
      </c>
      <c r="M146" s="2">
        <v>318.89999999999998</v>
      </c>
      <c r="N146" s="2">
        <v>61.4</v>
      </c>
      <c r="O146" s="2">
        <v>2253.8000000000006</v>
      </c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</row>
    <row r="147" spans="2:31" x14ac:dyDescent="0.25">
      <c r="B147" s="4">
        <v>1919</v>
      </c>
      <c r="C147" s="2">
        <v>126.1</v>
      </c>
      <c r="D147" s="2">
        <v>64.599999999999994</v>
      </c>
      <c r="E147" s="2">
        <v>96.4</v>
      </c>
      <c r="F147" s="2">
        <v>227.9</v>
      </c>
      <c r="G147" s="2">
        <v>202.4</v>
      </c>
      <c r="H147" s="2">
        <v>189.2</v>
      </c>
      <c r="I147" s="2">
        <v>286.89999999999998</v>
      </c>
      <c r="J147" s="2">
        <v>250.1</v>
      </c>
      <c r="K147" s="2">
        <v>352.4</v>
      </c>
      <c r="L147" s="2">
        <v>166.6</v>
      </c>
      <c r="M147" s="2">
        <v>228.3</v>
      </c>
      <c r="N147" s="2">
        <v>206.5</v>
      </c>
      <c r="O147" s="2">
        <v>2397.4</v>
      </c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</row>
    <row r="148" spans="2:31" x14ac:dyDescent="0.25">
      <c r="B148" s="4">
        <v>1920</v>
      </c>
      <c r="C148" s="2">
        <v>75.8</v>
      </c>
      <c r="D148" s="2">
        <v>113</v>
      </c>
      <c r="E148" s="2">
        <v>115.2</v>
      </c>
      <c r="F148" s="2">
        <v>139.19999999999999</v>
      </c>
      <c r="G148" s="2">
        <v>435.9</v>
      </c>
      <c r="H148" s="2">
        <v>155.80000000000001</v>
      </c>
      <c r="I148" s="2">
        <v>407</v>
      </c>
      <c r="J148" s="2">
        <v>198.1</v>
      </c>
      <c r="K148" s="2">
        <v>267.2</v>
      </c>
      <c r="L148" s="2">
        <v>421.2</v>
      </c>
      <c r="M148" s="2">
        <v>111.5</v>
      </c>
      <c r="N148" s="2">
        <v>160.9</v>
      </c>
      <c r="O148" s="2">
        <v>2600.7999999999997</v>
      </c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</row>
    <row r="149" spans="2:31" x14ac:dyDescent="0.25">
      <c r="B149" s="4">
        <v>1921</v>
      </c>
      <c r="C149" s="2">
        <v>188.6</v>
      </c>
      <c r="D149" s="2">
        <v>159.9</v>
      </c>
      <c r="E149" s="2">
        <v>365</v>
      </c>
      <c r="F149" s="2">
        <v>253.2</v>
      </c>
      <c r="G149" s="2">
        <v>436.5</v>
      </c>
      <c r="H149" s="2">
        <v>280.10000000000002</v>
      </c>
      <c r="I149" s="2">
        <v>326.5</v>
      </c>
      <c r="J149" s="2">
        <v>148.6</v>
      </c>
      <c r="K149" s="2">
        <v>373.3</v>
      </c>
      <c r="L149" s="2">
        <v>357.4</v>
      </c>
      <c r="M149" s="2">
        <v>142</v>
      </c>
      <c r="N149" s="2">
        <v>228.1</v>
      </c>
      <c r="O149" s="2">
        <v>3259.2000000000003</v>
      </c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</row>
    <row r="150" spans="2:31" x14ac:dyDescent="0.25">
      <c r="B150" s="4">
        <v>1922</v>
      </c>
      <c r="C150" s="2">
        <v>28.8</v>
      </c>
      <c r="D150" s="2">
        <v>158.1</v>
      </c>
      <c r="E150" s="2">
        <v>266</v>
      </c>
      <c r="F150" s="2">
        <v>178.6</v>
      </c>
      <c r="G150" s="2">
        <v>265.60000000000002</v>
      </c>
      <c r="H150" s="2">
        <v>448.4</v>
      </c>
      <c r="I150" s="2">
        <v>178</v>
      </c>
      <c r="J150" s="2">
        <v>74.7</v>
      </c>
      <c r="K150" s="2">
        <v>154</v>
      </c>
      <c r="L150" s="2">
        <v>212.3</v>
      </c>
      <c r="M150" s="2">
        <v>221.4</v>
      </c>
      <c r="N150" s="2">
        <v>175.6</v>
      </c>
      <c r="O150" s="2">
        <v>2361.5</v>
      </c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</row>
    <row r="151" spans="2:31" x14ac:dyDescent="0.25">
      <c r="B151" s="4">
        <v>1923</v>
      </c>
      <c r="C151" s="2">
        <v>37.200000000000003</v>
      </c>
      <c r="D151" s="2">
        <v>40</v>
      </c>
      <c r="E151" s="2">
        <v>104.5</v>
      </c>
      <c r="F151" s="2">
        <v>160.19999999999999</v>
      </c>
      <c r="G151" s="2">
        <v>237.4</v>
      </c>
      <c r="H151" s="2">
        <v>124</v>
      </c>
      <c r="I151" s="2">
        <v>260.7</v>
      </c>
      <c r="J151" s="2">
        <v>244</v>
      </c>
      <c r="K151" s="2">
        <v>109.6</v>
      </c>
      <c r="L151" s="2">
        <v>199.8</v>
      </c>
      <c r="M151" s="2">
        <v>140</v>
      </c>
      <c r="N151" s="2">
        <v>210.2</v>
      </c>
      <c r="O151" s="2">
        <v>1867.6</v>
      </c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</row>
    <row r="152" spans="2:31" x14ac:dyDescent="0.25">
      <c r="B152" s="4">
        <v>1924</v>
      </c>
      <c r="C152" s="2">
        <v>24.8</v>
      </c>
      <c r="D152" s="2">
        <v>30.1</v>
      </c>
      <c r="E152" s="2">
        <v>110.2</v>
      </c>
      <c r="F152" s="2">
        <v>119.3</v>
      </c>
      <c r="G152" s="2">
        <v>213.3</v>
      </c>
      <c r="H152" s="2">
        <v>239.3</v>
      </c>
      <c r="I152" s="2">
        <v>237.4</v>
      </c>
      <c r="J152" s="2">
        <v>121.7</v>
      </c>
      <c r="K152" s="2">
        <v>236</v>
      </c>
      <c r="L152" s="2">
        <v>295.60000000000002</v>
      </c>
      <c r="M152" s="2">
        <v>407.1</v>
      </c>
      <c r="N152" s="2">
        <v>206.8</v>
      </c>
      <c r="O152" s="2">
        <v>2241.6</v>
      </c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</row>
    <row r="153" spans="2:31" x14ac:dyDescent="0.25">
      <c r="B153" s="4">
        <v>1925</v>
      </c>
      <c r="C153" s="2">
        <v>101.6</v>
      </c>
      <c r="D153" s="2">
        <v>133.19999999999999</v>
      </c>
      <c r="E153" s="2">
        <v>247.7</v>
      </c>
      <c r="F153" s="2">
        <v>400.5</v>
      </c>
      <c r="G153" s="2">
        <v>197.5</v>
      </c>
      <c r="H153" s="2">
        <v>166.2</v>
      </c>
      <c r="I153" s="2">
        <v>210.5</v>
      </c>
      <c r="J153" s="2">
        <v>240.9</v>
      </c>
      <c r="K153" s="2">
        <v>293.3</v>
      </c>
      <c r="L153" s="2">
        <v>166.2</v>
      </c>
      <c r="M153" s="2">
        <v>192.7</v>
      </c>
      <c r="N153" s="2">
        <v>82.6</v>
      </c>
      <c r="O153" s="2">
        <v>2432.8999999999996</v>
      </c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</row>
    <row r="154" spans="2:31" x14ac:dyDescent="0.25">
      <c r="B154" s="4">
        <v>1926</v>
      </c>
      <c r="C154" s="2">
        <v>33</v>
      </c>
      <c r="D154" s="2">
        <v>68.5</v>
      </c>
      <c r="E154" s="2">
        <v>98.4</v>
      </c>
      <c r="F154" s="2">
        <v>125.4</v>
      </c>
      <c r="G154" s="2">
        <v>197.3</v>
      </c>
      <c r="H154" s="2">
        <v>297.39999999999998</v>
      </c>
      <c r="I154" s="2">
        <v>181</v>
      </c>
      <c r="J154" s="2">
        <v>235.7</v>
      </c>
      <c r="K154" s="2">
        <v>185.9</v>
      </c>
      <c r="L154" s="2">
        <v>349.7</v>
      </c>
      <c r="M154" s="2">
        <v>237.8</v>
      </c>
      <c r="N154" s="2">
        <v>248.7</v>
      </c>
      <c r="O154" s="2">
        <v>2258.8000000000002</v>
      </c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</row>
    <row r="155" spans="2:31" x14ac:dyDescent="0.25">
      <c r="B155" s="4">
        <v>1927</v>
      </c>
      <c r="C155" s="2">
        <v>115.2</v>
      </c>
      <c r="D155" s="2">
        <v>112.5</v>
      </c>
      <c r="E155" s="2">
        <v>155.80000000000001</v>
      </c>
      <c r="F155" s="2">
        <v>212.7</v>
      </c>
      <c r="G155" s="2">
        <v>311.10000000000002</v>
      </c>
      <c r="H155" s="2">
        <v>201.8</v>
      </c>
      <c r="I155" s="2">
        <v>264</v>
      </c>
      <c r="J155" s="2">
        <v>234.9</v>
      </c>
      <c r="K155" s="2">
        <v>313.5</v>
      </c>
      <c r="L155" s="2">
        <v>272.7</v>
      </c>
      <c r="M155" s="2">
        <v>222.5</v>
      </c>
      <c r="N155" s="2">
        <v>113.4</v>
      </c>
      <c r="O155" s="2">
        <v>2530.1000000000004</v>
      </c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</row>
    <row r="156" spans="2:31" x14ac:dyDescent="0.25">
      <c r="B156" s="4">
        <v>1928</v>
      </c>
      <c r="C156" s="2">
        <v>90.7</v>
      </c>
      <c r="D156" s="2">
        <v>96.4</v>
      </c>
      <c r="E156" s="2">
        <v>167.3</v>
      </c>
      <c r="F156" s="2">
        <v>177.3</v>
      </c>
      <c r="G156" s="2">
        <v>264</v>
      </c>
      <c r="H156" s="2">
        <v>200.3</v>
      </c>
      <c r="I156" s="2">
        <v>262.7</v>
      </c>
      <c r="J156" s="2">
        <v>185.3</v>
      </c>
      <c r="K156" s="2">
        <v>191.1</v>
      </c>
      <c r="L156" s="2">
        <v>160.4</v>
      </c>
      <c r="M156" s="2">
        <v>358.2</v>
      </c>
      <c r="N156" s="2">
        <v>229.9</v>
      </c>
      <c r="O156" s="2">
        <v>2383.6</v>
      </c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</row>
    <row r="157" spans="2:31" x14ac:dyDescent="0.25">
      <c r="B157" s="4">
        <v>1929</v>
      </c>
      <c r="C157" s="2">
        <v>30.5</v>
      </c>
      <c r="D157" s="2">
        <v>29.3</v>
      </c>
      <c r="E157" s="2">
        <v>159.6</v>
      </c>
      <c r="F157" s="2">
        <v>261.89999999999998</v>
      </c>
      <c r="G157" s="2">
        <v>313.2</v>
      </c>
      <c r="H157" s="2">
        <v>233.5</v>
      </c>
      <c r="I157" s="2">
        <v>199.3</v>
      </c>
      <c r="J157" s="2">
        <v>129.69999999999999</v>
      </c>
      <c r="K157" s="2">
        <v>211.5</v>
      </c>
      <c r="L157" s="2">
        <v>212.9</v>
      </c>
      <c r="M157" s="2">
        <v>131.69999999999999</v>
      </c>
      <c r="N157" s="2">
        <v>55.8</v>
      </c>
      <c r="O157" s="2">
        <v>1968.9</v>
      </c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</row>
    <row r="158" spans="2:31" x14ac:dyDescent="0.25">
      <c r="B158" s="4">
        <v>1930</v>
      </c>
      <c r="C158" s="2">
        <v>134.9</v>
      </c>
      <c r="D158" s="2">
        <v>126.9</v>
      </c>
      <c r="E158" s="2">
        <v>146.5</v>
      </c>
      <c r="F158" s="2">
        <v>234</v>
      </c>
      <c r="G158" s="2">
        <v>145.6</v>
      </c>
      <c r="H158" s="2">
        <v>240.3</v>
      </c>
      <c r="I158" s="2">
        <v>236.6</v>
      </c>
      <c r="J158" s="2">
        <v>177.4</v>
      </c>
      <c r="K158" s="2">
        <v>152</v>
      </c>
      <c r="L158" s="2">
        <v>300.39999999999998</v>
      </c>
      <c r="M158" s="2">
        <v>146.19999999999999</v>
      </c>
      <c r="N158" s="2">
        <v>107.8</v>
      </c>
      <c r="O158" s="2">
        <v>2148.6</v>
      </c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</row>
    <row r="159" spans="2:31" x14ac:dyDescent="0.25">
      <c r="B159" s="4">
        <v>1931</v>
      </c>
      <c r="C159" s="2">
        <v>83.6</v>
      </c>
      <c r="D159" s="2">
        <v>101.7</v>
      </c>
      <c r="E159" s="2">
        <v>106.3</v>
      </c>
      <c r="F159" s="2">
        <v>186.8</v>
      </c>
      <c r="G159" s="2">
        <v>280</v>
      </c>
      <c r="H159" s="2">
        <v>229</v>
      </c>
      <c r="I159" s="2">
        <v>321.8</v>
      </c>
      <c r="J159" s="2">
        <v>129.1</v>
      </c>
      <c r="K159" s="2">
        <v>260.10000000000002</v>
      </c>
      <c r="L159" s="2">
        <v>215.8</v>
      </c>
      <c r="M159" s="2">
        <v>265.8</v>
      </c>
      <c r="N159" s="2">
        <v>173.3</v>
      </c>
      <c r="O159" s="2">
        <v>2353.3000000000002</v>
      </c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</row>
    <row r="160" spans="2:31" x14ac:dyDescent="0.25">
      <c r="B160" s="4">
        <v>1932</v>
      </c>
      <c r="C160" s="2">
        <v>181.6</v>
      </c>
      <c r="D160" s="2">
        <v>89.1</v>
      </c>
      <c r="E160" s="2">
        <v>77.599999999999994</v>
      </c>
      <c r="F160" s="2">
        <v>135.30000000000001</v>
      </c>
      <c r="G160" s="2">
        <v>246.5</v>
      </c>
      <c r="H160" s="2">
        <v>184.3</v>
      </c>
      <c r="I160" s="2">
        <v>194.2</v>
      </c>
      <c r="J160" s="2">
        <v>168.3</v>
      </c>
      <c r="K160" s="2">
        <v>266.8</v>
      </c>
      <c r="L160" s="2">
        <v>312.5</v>
      </c>
      <c r="M160" s="2">
        <v>280.8</v>
      </c>
      <c r="N160" s="2">
        <v>183.5</v>
      </c>
      <c r="O160" s="2">
        <v>2320.5</v>
      </c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</row>
    <row r="161" spans="2:31" x14ac:dyDescent="0.25">
      <c r="B161" s="4">
        <v>1933</v>
      </c>
      <c r="C161" s="2">
        <v>122.5</v>
      </c>
      <c r="D161" s="2">
        <v>43.2</v>
      </c>
      <c r="E161" s="2">
        <v>162.9</v>
      </c>
      <c r="F161" s="2">
        <v>275.3</v>
      </c>
      <c r="G161" s="2">
        <v>276.5</v>
      </c>
      <c r="H161" s="2">
        <v>231.3</v>
      </c>
      <c r="I161" s="2">
        <v>156.5</v>
      </c>
      <c r="J161" s="2">
        <v>235.9</v>
      </c>
      <c r="K161" s="2">
        <v>222.5</v>
      </c>
      <c r="L161" s="2">
        <v>244.3</v>
      </c>
      <c r="M161" s="2">
        <v>345.3</v>
      </c>
      <c r="N161" s="2">
        <v>266.89999999999998</v>
      </c>
      <c r="O161" s="2">
        <v>2583.1000000000004</v>
      </c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</row>
    <row r="162" spans="2:31" x14ac:dyDescent="0.25">
      <c r="B162" s="4">
        <v>1934</v>
      </c>
      <c r="C162" s="2">
        <v>120</v>
      </c>
      <c r="D162" s="2">
        <v>145.4</v>
      </c>
      <c r="E162" s="2">
        <v>145.1</v>
      </c>
      <c r="F162" s="2">
        <v>116.1</v>
      </c>
      <c r="G162" s="2">
        <v>317.7</v>
      </c>
      <c r="H162" s="2">
        <v>208.2</v>
      </c>
      <c r="I162" s="2">
        <v>232.6</v>
      </c>
      <c r="J162" s="2">
        <v>134</v>
      </c>
      <c r="K162" s="2">
        <v>186.7</v>
      </c>
      <c r="L162" s="2">
        <v>320.7</v>
      </c>
      <c r="M162" s="2">
        <v>291.8</v>
      </c>
      <c r="N162" s="2">
        <v>130.4</v>
      </c>
      <c r="O162" s="2">
        <v>2348.7000000000003</v>
      </c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</row>
    <row r="163" spans="2:31" x14ac:dyDescent="0.25">
      <c r="B163" s="4">
        <v>1935</v>
      </c>
      <c r="C163" s="2">
        <v>170.8</v>
      </c>
      <c r="D163" s="2">
        <v>154.80000000000001</v>
      </c>
      <c r="E163" s="2">
        <v>212.4</v>
      </c>
      <c r="F163" s="2">
        <v>230.2</v>
      </c>
      <c r="G163" s="2">
        <v>237.6</v>
      </c>
      <c r="H163" s="2">
        <v>232.7</v>
      </c>
      <c r="I163" s="2">
        <v>250.8</v>
      </c>
      <c r="J163" s="2">
        <v>285.2</v>
      </c>
      <c r="K163" s="2">
        <v>210.5</v>
      </c>
      <c r="L163" s="2">
        <v>240</v>
      </c>
      <c r="M163" s="2">
        <v>444.2</v>
      </c>
      <c r="N163" s="2">
        <v>70.400000000000006</v>
      </c>
      <c r="O163" s="2">
        <v>2739.6</v>
      </c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</row>
    <row r="164" spans="2:31" x14ac:dyDescent="0.25">
      <c r="B164" s="4">
        <v>1936</v>
      </c>
      <c r="C164" s="2">
        <v>91</v>
      </c>
      <c r="D164" s="2">
        <v>67.900000000000006</v>
      </c>
      <c r="E164" s="2">
        <v>144.1</v>
      </c>
      <c r="F164" s="2">
        <v>137.69999999999999</v>
      </c>
      <c r="G164" s="2">
        <v>286.5</v>
      </c>
      <c r="H164" s="2">
        <v>242.7</v>
      </c>
      <c r="I164" s="2">
        <v>210.9</v>
      </c>
      <c r="J164" s="2">
        <v>202.8</v>
      </c>
      <c r="K164" s="2">
        <v>172.6</v>
      </c>
      <c r="L164" s="2">
        <v>285.39999999999998</v>
      </c>
      <c r="M164" s="2">
        <v>158.69999999999999</v>
      </c>
      <c r="N164" s="2">
        <v>221.3</v>
      </c>
      <c r="O164" s="2">
        <v>2221.6</v>
      </c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</row>
    <row r="165" spans="2:31" x14ac:dyDescent="0.25">
      <c r="B165" s="4">
        <v>1937</v>
      </c>
      <c r="C165" s="2">
        <v>197.3</v>
      </c>
      <c r="D165" s="2">
        <v>110.4</v>
      </c>
      <c r="E165" s="2">
        <v>196.6</v>
      </c>
      <c r="F165" s="2">
        <v>125</v>
      </c>
      <c r="G165" s="2">
        <v>245.5</v>
      </c>
      <c r="H165" s="2">
        <v>153</v>
      </c>
      <c r="I165" s="2">
        <v>208</v>
      </c>
      <c r="J165" s="2">
        <v>156.1</v>
      </c>
      <c r="K165" s="2">
        <v>339.3</v>
      </c>
      <c r="L165" s="2">
        <v>243.3</v>
      </c>
      <c r="M165" s="2">
        <v>255.5</v>
      </c>
      <c r="N165" s="2">
        <v>224.7</v>
      </c>
      <c r="O165" s="2">
        <v>2454.6999999999998</v>
      </c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</row>
    <row r="166" spans="2:31" x14ac:dyDescent="0.25">
      <c r="B166" s="4">
        <v>1938</v>
      </c>
      <c r="C166" s="2">
        <v>198.6</v>
      </c>
      <c r="D166" s="2">
        <v>91.3</v>
      </c>
      <c r="E166" s="2">
        <v>228.2</v>
      </c>
      <c r="F166" s="2">
        <v>402.8</v>
      </c>
      <c r="G166" s="2">
        <v>349.9</v>
      </c>
      <c r="H166" s="2">
        <v>156.30000000000001</v>
      </c>
      <c r="I166" s="2">
        <v>262.39999999999998</v>
      </c>
      <c r="J166" s="2">
        <v>263.10000000000002</v>
      </c>
      <c r="K166" s="2">
        <v>124.5</v>
      </c>
      <c r="L166" s="2">
        <v>346.8</v>
      </c>
      <c r="M166" s="2">
        <v>317.5</v>
      </c>
      <c r="N166" s="2">
        <v>236.2</v>
      </c>
      <c r="O166" s="2">
        <v>2977.5999999999995</v>
      </c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</row>
    <row r="167" spans="2:31" x14ac:dyDescent="0.25">
      <c r="B167" s="4">
        <v>1939</v>
      </c>
      <c r="C167" s="2">
        <v>64.3</v>
      </c>
      <c r="D167" s="2">
        <v>46.4</v>
      </c>
      <c r="E167" s="2">
        <v>139.4</v>
      </c>
      <c r="F167" s="2">
        <v>142.5</v>
      </c>
      <c r="G167" s="2">
        <v>199</v>
      </c>
      <c r="H167" s="2">
        <v>224.2</v>
      </c>
      <c r="I167" s="2">
        <v>191.8</v>
      </c>
      <c r="J167" s="2">
        <v>150.19999999999999</v>
      </c>
      <c r="K167" s="2">
        <v>156.4</v>
      </c>
      <c r="L167" s="2">
        <v>306.10000000000002</v>
      </c>
      <c r="M167" s="2">
        <v>182.5</v>
      </c>
      <c r="N167" s="2">
        <v>154.1</v>
      </c>
      <c r="O167" s="2">
        <v>1956.9</v>
      </c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</row>
    <row r="168" spans="2:31" x14ac:dyDescent="0.25">
      <c r="B168" s="4">
        <v>1940</v>
      </c>
      <c r="C168" s="2">
        <v>122.2</v>
      </c>
      <c r="D168" s="2">
        <v>91</v>
      </c>
      <c r="E168" s="2">
        <v>72.400000000000006</v>
      </c>
      <c r="F168" s="2">
        <v>131.5</v>
      </c>
      <c r="G168" s="2">
        <v>224</v>
      </c>
      <c r="H168" s="2">
        <v>184.5</v>
      </c>
      <c r="I168" s="2">
        <v>122</v>
      </c>
      <c r="J168" s="2">
        <v>121.4</v>
      </c>
      <c r="K168" s="2">
        <v>192.1</v>
      </c>
      <c r="L168" s="2">
        <v>316.3</v>
      </c>
      <c r="M168" s="2">
        <v>335.4</v>
      </c>
      <c r="N168" s="2">
        <v>151.4</v>
      </c>
      <c r="O168" s="2">
        <v>2064.1999999999998</v>
      </c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</row>
    <row r="169" spans="2:31" x14ac:dyDescent="0.25">
      <c r="B169" s="4">
        <v>1941</v>
      </c>
      <c r="C169" s="2">
        <v>119.8</v>
      </c>
      <c r="D169" s="2">
        <v>90.8</v>
      </c>
      <c r="E169" s="2">
        <v>38.5</v>
      </c>
      <c r="F169" s="2">
        <v>95.8</v>
      </c>
      <c r="G169" s="2">
        <v>62.1</v>
      </c>
      <c r="H169" s="2">
        <v>99.1</v>
      </c>
      <c r="I169" s="2">
        <v>99.3</v>
      </c>
      <c r="J169" s="2">
        <v>138.30000000000001</v>
      </c>
      <c r="K169" s="2">
        <v>167</v>
      </c>
      <c r="L169" s="2">
        <v>121.9</v>
      </c>
      <c r="M169" s="2">
        <v>182.1</v>
      </c>
      <c r="N169" s="2">
        <v>91</v>
      </c>
      <c r="O169" s="2">
        <v>1305.7</v>
      </c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</row>
    <row r="170" spans="2:31" x14ac:dyDescent="0.25">
      <c r="B170" s="4">
        <v>1942</v>
      </c>
      <c r="C170" s="2">
        <v>66.599999999999994</v>
      </c>
      <c r="D170" s="2">
        <v>69.3</v>
      </c>
      <c r="E170" s="2">
        <v>108</v>
      </c>
      <c r="F170" s="2">
        <v>174.5</v>
      </c>
      <c r="G170" s="2">
        <v>244</v>
      </c>
      <c r="H170" s="2">
        <v>139.80000000000001</v>
      </c>
      <c r="I170" s="2">
        <v>149.30000000000001</v>
      </c>
      <c r="J170" s="2">
        <v>96.7</v>
      </c>
      <c r="K170" s="2">
        <v>168</v>
      </c>
      <c r="L170" s="2">
        <v>191.6</v>
      </c>
      <c r="M170" s="2">
        <v>149.80000000000001</v>
      </c>
      <c r="N170" s="2">
        <v>122.8</v>
      </c>
      <c r="O170" s="2">
        <v>1680.3999999999999</v>
      </c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</row>
    <row r="171" spans="2:31" x14ac:dyDescent="0.25">
      <c r="B171" s="4">
        <v>1943</v>
      </c>
      <c r="C171" s="2">
        <v>245.3</v>
      </c>
      <c r="D171" s="2">
        <v>123</v>
      </c>
      <c r="E171" s="2">
        <v>105.3</v>
      </c>
      <c r="F171" s="2">
        <v>218.6</v>
      </c>
      <c r="G171" s="2">
        <v>172.2</v>
      </c>
      <c r="H171" s="2">
        <v>239.1</v>
      </c>
      <c r="I171" s="2">
        <v>127.9</v>
      </c>
      <c r="J171" s="2">
        <v>286.39999999999998</v>
      </c>
      <c r="K171" s="2">
        <v>98.2</v>
      </c>
      <c r="L171" s="2">
        <v>303.2</v>
      </c>
      <c r="M171" s="2">
        <v>289.5</v>
      </c>
      <c r="N171" s="2">
        <v>117.9</v>
      </c>
      <c r="O171" s="2">
        <v>2326.6000000000004</v>
      </c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</row>
    <row r="172" spans="2:31" x14ac:dyDescent="0.25">
      <c r="B172" s="4">
        <v>1944</v>
      </c>
      <c r="C172" s="2">
        <v>62.1</v>
      </c>
      <c r="D172" s="2">
        <v>74.3</v>
      </c>
      <c r="E172" s="2">
        <v>108.4</v>
      </c>
      <c r="F172" s="2">
        <v>122.9</v>
      </c>
      <c r="G172" s="2">
        <v>255.1</v>
      </c>
      <c r="H172" s="2">
        <v>249.9</v>
      </c>
      <c r="I172" s="2">
        <v>57.1</v>
      </c>
      <c r="J172" s="2">
        <v>127.7</v>
      </c>
      <c r="K172" s="2">
        <v>89.5</v>
      </c>
      <c r="L172" s="2">
        <v>257.3</v>
      </c>
      <c r="M172" s="2">
        <v>117.8</v>
      </c>
      <c r="N172" s="2">
        <v>112.8</v>
      </c>
      <c r="O172" s="2">
        <v>1634.8999999999999</v>
      </c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</row>
    <row r="173" spans="2:31" x14ac:dyDescent="0.25">
      <c r="B173" s="4">
        <v>1945</v>
      </c>
      <c r="C173" s="2">
        <v>51.1</v>
      </c>
      <c r="D173" s="2">
        <v>52.2</v>
      </c>
      <c r="E173" s="2">
        <v>47.2</v>
      </c>
      <c r="F173" s="2">
        <v>208.4</v>
      </c>
      <c r="G173" s="2">
        <v>348.8</v>
      </c>
      <c r="H173" s="2">
        <v>66.2</v>
      </c>
      <c r="I173" s="2">
        <v>150.19999999999999</v>
      </c>
      <c r="J173" s="2">
        <v>184.4</v>
      </c>
      <c r="K173" s="2">
        <v>139.5</v>
      </c>
      <c r="L173" s="2">
        <v>222.1</v>
      </c>
      <c r="M173" s="2">
        <v>347.2</v>
      </c>
      <c r="N173" s="2">
        <v>256.2</v>
      </c>
      <c r="O173" s="2">
        <v>2073.5</v>
      </c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</row>
    <row r="174" spans="2:31" x14ac:dyDescent="0.25">
      <c r="B174" s="4">
        <v>1946</v>
      </c>
      <c r="C174" s="2">
        <v>192</v>
      </c>
      <c r="D174" s="2">
        <v>82.3</v>
      </c>
      <c r="E174" s="2">
        <v>128.30000000000001</v>
      </c>
      <c r="F174" s="2">
        <v>201.8</v>
      </c>
      <c r="G174" s="2">
        <v>200.9</v>
      </c>
      <c r="H174" s="2">
        <v>56.8</v>
      </c>
      <c r="I174" s="2">
        <v>107</v>
      </c>
      <c r="J174" s="2">
        <v>97.1</v>
      </c>
      <c r="K174" s="2">
        <v>103.2</v>
      </c>
      <c r="L174" s="2">
        <v>268.60000000000002</v>
      </c>
      <c r="M174" s="2">
        <v>229.8</v>
      </c>
      <c r="N174" s="2">
        <v>103.7</v>
      </c>
      <c r="O174" s="2">
        <v>1771.5</v>
      </c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</row>
    <row r="175" spans="2:31" x14ac:dyDescent="0.25">
      <c r="B175" s="4">
        <v>1947</v>
      </c>
      <c r="C175" s="2">
        <v>131.1</v>
      </c>
      <c r="D175" s="2">
        <v>78.8</v>
      </c>
      <c r="E175" s="2">
        <v>78.3</v>
      </c>
      <c r="F175" s="2">
        <v>97.5</v>
      </c>
      <c r="G175" s="2">
        <v>227.1</v>
      </c>
      <c r="H175" s="2">
        <v>214.2</v>
      </c>
      <c r="I175" s="2">
        <v>308.2</v>
      </c>
      <c r="J175" s="2">
        <v>183.3</v>
      </c>
      <c r="K175" s="2">
        <v>309.2</v>
      </c>
      <c r="L175" s="2">
        <v>386.4</v>
      </c>
      <c r="M175" s="2">
        <v>136.69999999999999</v>
      </c>
      <c r="N175" s="2">
        <v>86</v>
      </c>
      <c r="O175" s="2">
        <v>2236.7999999999997</v>
      </c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</row>
    <row r="176" spans="2:31" x14ac:dyDescent="0.25">
      <c r="B176" s="4">
        <v>1948</v>
      </c>
      <c r="C176" s="2">
        <v>22.7</v>
      </c>
      <c r="D176" s="2">
        <v>54.9</v>
      </c>
      <c r="E176" s="2">
        <v>102.1</v>
      </c>
      <c r="F176" s="2">
        <v>322.89999999999998</v>
      </c>
      <c r="G176" s="2">
        <v>238.5</v>
      </c>
      <c r="H176" s="2">
        <v>119</v>
      </c>
      <c r="I176" s="2">
        <v>124.6</v>
      </c>
      <c r="J176" s="2">
        <v>142.19999999999999</v>
      </c>
      <c r="K176" s="2">
        <v>247.9</v>
      </c>
      <c r="L176" s="2">
        <v>189.6</v>
      </c>
      <c r="M176" s="2">
        <v>156.6</v>
      </c>
      <c r="N176" s="2">
        <v>112.1</v>
      </c>
      <c r="O176" s="2">
        <v>1833.0999999999997</v>
      </c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</row>
    <row r="177" spans="2:31" x14ac:dyDescent="0.25">
      <c r="B177" s="4">
        <v>1949</v>
      </c>
      <c r="C177" s="2">
        <v>97.3</v>
      </c>
      <c r="D177" s="2">
        <v>73.400000000000006</v>
      </c>
      <c r="E177" s="2">
        <v>117</v>
      </c>
      <c r="F177" s="2">
        <v>121.2</v>
      </c>
      <c r="G177" s="2">
        <v>217.9</v>
      </c>
      <c r="H177" s="2">
        <v>260.10000000000002</v>
      </c>
      <c r="I177" s="2">
        <v>227</v>
      </c>
      <c r="J177" s="2">
        <v>248</v>
      </c>
      <c r="K177" s="2">
        <v>213.9</v>
      </c>
      <c r="L177" s="2">
        <v>299.7</v>
      </c>
      <c r="M177" s="2">
        <v>160.4</v>
      </c>
      <c r="N177" s="2">
        <v>89.7</v>
      </c>
      <c r="O177" s="2">
        <v>2125.6000000000004</v>
      </c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</row>
    <row r="178" spans="2:31" x14ac:dyDescent="0.25">
      <c r="B178" s="4">
        <v>1950</v>
      </c>
      <c r="C178" s="2">
        <v>166</v>
      </c>
      <c r="D178" s="2">
        <v>202.6</v>
      </c>
      <c r="E178" s="2">
        <v>217.5</v>
      </c>
      <c r="F178" s="2">
        <v>249.9</v>
      </c>
      <c r="G178" s="2">
        <v>313.5</v>
      </c>
      <c r="H178" s="2">
        <v>412.2</v>
      </c>
      <c r="I178" s="2">
        <v>167.2</v>
      </c>
      <c r="J178" s="2">
        <v>299.39999999999998</v>
      </c>
      <c r="K178" s="2">
        <v>221.7</v>
      </c>
      <c r="L178" s="2">
        <v>308.2</v>
      </c>
      <c r="M178" s="2">
        <v>200</v>
      </c>
      <c r="N178" s="2">
        <v>214</v>
      </c>
      <c r="O178" s="2">
        <v>2972.2</v>
      </c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</row>
    <row r="179" spans="2:31" x14ac:dyDescent="0.25">
      <c r="B179" s="4">
        <v>1951</v>
      </c>
      <c r="C179" s="2">
        <v>124.7</v>
      </c>
      <c r="D179" s="2">
        <v>161.30000000000001</v>
      </c>
      <c r="E179" s="2">
        <v>118.5</v>
      </c>
      <c r="F179" s="2">
        <v>261.39999999999998</v>
      </c>
      <c r="G179" s="2">
        <v>227.5</v>
      </c>
      <c r="H179" s="2">
        <v>178.1</v>
      </c>
      <c r="I179" s="2">
        <v>192.1</v>
      </c>
      <c r="J179" s="2">
        <v>153</v>
      </c>
      <c r="K179" s="2">
        <v>140.69999999999999</v>
      </c>
      <c r="L179" s="2">
        <v>279.2</v>
      </c>
      <c r="M179" s="2">
        <v>222.3</v>
      </c>
      <c r="N179" s="2">
        <v>158.69999999999999</v>
      </c>
      <c r="O179" s="2">
        <v>2217.5</v>
      </c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</row>
    <row r="180" spans="2:31" x14ac:dyDescent="0.25">
      <c r="B180" s="4">
        <v>1952</v>
      </c>
      <c r="C180" s="2">
        <v>123.7</v>
      </c>
      <c r="D180" s="2">
        <v>61.3</v>
      </c>
      <c r="E180" s="2">
        <v>124.8</v>
      </c>
      <c r="F180" s="2">
        <v>267.2</v>
      </c>
      <c r="G180" s="2">
        <v>302</v>
      </c>
      <c r="H180" s="2">
        <v>197.6</v>
      </c>
      <c r="I180" s="2">
        <v>252.6</v>
      </c>
      <c r="J180" s="2">
        <v>147.69999999999999</v>
      </c>
      <c r="K180" s="2">
        <v>197.7</v>
      </c>
      <c r="L180" s="2">
        <v>141.80000000000001</v>
      </c>
      <c r="M180" s="2">
        <v>350.3</v>
      </c>
      <c r="N180" s="2">
        <v>176.1</v>
      </c>
      <c r="O180" s="2">
        <v>2342.7999999999997</v>
      </c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</row>
    <row r="181" spans="2:31" x14ac:dyDescent="0.25">
      <c r="B181" s="4">
        <v>1953</v>
      </c>
      <c r="C181" s="2">
        <v>110.3</v>
      </c>
      <c r="D181" s="2">
        <v>80.599999999999994</v>
      </c>
      <c r="E181" s="2">
        <v>144</v>
      </c>
      <c r="F181" s="2">
        <v>172.2</v>
      </c>
      <c r="G181" s="2">
        <v>304.89999999999998</v>
      </c>
      <c r="H181" s="2">
        <v>222.3</v>
      </c>
      <c r="I181" s="2">
        <v>105.2</v>
      </c>
      <c r="J181" s="2">
        <v>46.9</v>
      </c>
      <c r="K181" s="2">
        <v>355</v>
      </c>
      <c r="L181" s="2">
        <v>291.10000000000002</v>
      </c>
      <c r="M181" s="2">
        <v>291.8</v>
      </c>
      <c r="N181" s="2">
        <v>154.30000000000001</v>
      </c>
      <c r="O181" s="2">
        <v>2278.6000000000004</v>
      </c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</row>
    <row r="182" spans="2:31" x14ac:dyDescent="0.25">
      <c r="B182" s="4">
        <v>1954</v>
      </c>
      <c r="C182" s="2">
        <v>78.3</v>
      </c>
      <c r="D182" s="2">
        <v>95.3</v>
      </c>
      <c r="E182" s="2">
        <v>110.6</v>
      </c>
      <c r="F182" s="2">
        <v>196</v>
      </c>
      <c r="G182" s="2">
        <v>246</v>
      </c>
      <c r="H182" s="2">
        <v>259.2</v>
      </c>
      <c r="I182" s="2">
        <v>239.9</v>
      </c>
      <c r="J182" s="2">
        <v>153.30000000000001</v>
      </c>
      <c r="K182" s="2">
        <v>147.69999999999999</v>
      </c>
      <c r="L182" s="2">
        <v>314.60000000000002</v>
      </c>
      <c r="M182" s="2">
        <v>229.4</v>
      </c>
      <c r="N182" s="2">
        <v>193.9</v>
      </c>
      <c r="O182" s="2">
        <v>2264.2000000000003</v>
      </c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</row>
    <row r="183" spans="2:31" x14ac:dyDescent="0.25">
      <c r="B183" s="4">
        <v>1955</v>
      </c>
      <c r="C183" s="2">
        <v>95.5</v>
      </c>
      <c r="D183" s="2">
        <v>119.1</v>
      </c>
      <c r="E183" s="2">
        <v>186.9</v>
      </c>
      <c r="F183" s="2">
        <v>352.5</v>
      </c>
      <c r="G183" s="2">
        <v>203.7</v>
      </c>
      <c r="H183" s="2">
        <v>284.7</v>
      </c>
      <c r="I183" s="2">
        <v>311.5</v>
      </c>
      <c r="J183" s="2">
        <v>162.9</v>
      </c>
      <c r="K183" s="2">
        <v>267</v>
      </c>
      <c r="L183" s="2">
        <v>325.5</v>
      </c>
      <c r="M183" s="2">
        <v>228.7</v>
      </c>
      <c r="N183" s="2">
        <v>259.3</v>
      </c>
      <c r="O183" s="2">
        <v>2797.3</v>
      </c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</row>
    <row r="184" spans="2:31" x14ac:dyDescent="0.25">
      <c r="B184" s="4">
        <v>1956</v>
      </c>
      <c r="C184" s="2">
        <v>182.1</v>
      </c>
      <c r="D184" s="2">
        <v>205.6</v>
      </c>
      <c r="E184" s="2">
        <v>164</v>
      </c>
      <c r="F184" s="2">
        <v>183.2</v>
      </c>
      <c r="G184" s="2">
        <v>289.10000000000002</v>
      </c>
      <c r="H184" s="2">
        <v>247.6</v>
      </c>
      <c r="I184" s="2">
        <v>142.5</v>
      </c>
      <c r="J184" s="2">
        <v>187.6</v>
      </c>
      <c r="K184" s="2">
        <v>235.7</v>
      </c>
      <c r="L184" s="2">
        <v>365.9</v>
      </c>
      <c r="M184" s="2">
        <v>159.1</v>
      </c>
      <c r="N184" s="2">
        <v>224.5</v>
      </c>
      <c r="O184" s="2">
        <v>2586.8999999999996</v>
      </c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</row>
    <row r="185" spans="2:31" x14ac:dyDescent="0.25">
      <c r="B185" s="4">
        <v>1957</v>
      </c>
      <c r="C185" s="2">
        <v>48.9</v>
      </c>
      <c r="D185" s="2">
        <v>85.2</v>
      </c>
      <c r="E185" s="2">
        <v>154.80000000000001</v>
      </c>
      <c r="F185" s="2">
        <v>257.60000000000002</v>
      </c>
      <c r="G185" s="2">
        <v>412.3</v>
      </c>
      <c r="H185" s="2">
        <v>87.2</v>
      </c>
      <c r="I185" s="2">
        <v>120.5</v>
      </c>
      <c r="J185" s="2">
        <v>108.8</v>
      </c>
      <c r="K185" s="2">
        <v>192.6</v>
      </c>
      <c r="L185" s="2">
        <v>360</v>
      </c>
      <c r="M185" s="2">
        <v>174.1</v>
      </c>
      <c r="N185" s="2">
        <v>87.4</v>
      </c>
      <c r="O185" s="2">
        <v>2089.3999999999996</v>
      </c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</row>
    <row r="186" spans="2:31" x14ac:dyDescent="0.25">
      <c r="B186" s="4">
        <v>1958</v>
      </c>
      <c r="C186" s="2">
        <v>69.2</v>
      </c>
      <c r="D186" s="2">
        <v>56.2</v>
      </c>
      <c r="E186" s="2">
        <v>86</v>
      </c>
      <c r="F186" s="2">
        <v>198.3</v>
      </c>
      <c r="G186" s="2">
        <v>266</v>
      </c>
      <c r="H186" s="2">
        <v>101</v>
      </c>
      <c r="I186" s="2">
        <v>72</v>
      </c>
      <c r="J186" s="2">
        <v>160.19999999999999</v>
      </c>
      <c r="K186" s="2">
        <v>81.400000000000006</v>
      </c>
      <c r="L186" s="2">
        <v>200.2</v>
      </c>
      <c r="M186" s="2">
        <v>205.5</v>
      </c>
      <c r="N186" s="2">
        <v>156.69999999999999</v>
      </c>
      <c r="O186" s="2">
        <v>1652.7000000000003</v>
      </c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</row>
    <row r="187" spans="2:31" x14ac:dyDescent="0.25">
      <c r="B187" s="4">
        <v>1959</v>
      </c>
      <c r="C187" s="2">
        <v>58.3</v>
      </c>
      <c r="D187" s="2">
        <v>25.7</v>
      </c>
      <c r="E187" s="2">
        <v>80.2</v>
      </c>
      <c r="F187" s="2">
        <v>129.19999999999999</v>
      </c>
      <c r="G187" s="2">
        <v>654.9</v>
      </c>
      <c r="H187" s="2">
        <v>245.4</v>
      </c>
      <c r="I187" s="2">
        <v>222.6</v>
      </c>
      <c r="J187" s="2">
        <v>208.6</v>
      </c>
      <c r="K187" s="2">
        <v>183.9</v>
      </c>
      <c r="L187" s="2">
        <v>230.1</v>
      </c>
      <c r="M187" s="2">
        <v>185.5</v>
      </c>
      <c r="N187" s="2">
        <v>138.6</v>
      </c>
      <c r="O187" s="2">
        <v>2362.9999999999995</v>
      </c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2:31" x14ac:dyDescent="0.25">
      <c r="B188" s="4">
        <v>1960</v>
      </c>
      <c r="C188" s="2">
        <v>162.9</v>
      </c>
      <c r="D188" s="2">
        <v>116.7</v>
      </c>
      <c r="E188" s="2">
        <v>118</v>
      </c>
      <c r="F188" s="2">
        <v>203.6</v>
      </c>
      <c r="G188" s="2">
        <v>223.4</v>
      </c>
      <c r="H188" s="2">
        <v>163.6</v>
      </c>
      <c r="I188" s="2">
        <v>198.4</v>
      </c>
      <c r="J188" s="2">
        <v>297</v>
      </c>
      <c r="K188" s="2">
        <v>200.8</v>
      </c>
      <c r="L188" s="2">
        <v>277.10000000000002</v>
      </c>
      <c r="M188" s="2">
        <v>164.9</v>
      </c>
      <c r="N188" s="2">
        <v>215</v>
      </c>
      <c r="O188" s="2">
        <v>2341.4</v>
      </c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2:31" x14ac:dyDescent="0.25">
      <c r="B189" s="4">
        <v>1961</v>
      </c>
      <c r="C189" s="2">
        <v>103.5</v>
      </c>
      <c r="D189" s="2">
        <v>66.099999999999994</v>
      </c>
      <c r="E189" s="2">
        <v>170.1</v>
      </c>
      <c r="F189" s="2">
        <v>226.1</v>
      </c>
      <c r="G189" s="2">
        <v>123.2</v>
      </c>
      <c r="H189" s="2">
        <v>187.4</v>
      </c>
      <c r="I189" s="2">
        <v>316.10000000000002</v>
      </c>
      <c r="J189" s="2">
        <v>61.7</v>
      </c>
      <c r="K189" s="2">
        <v>161</v>
      </c>
      <c r="L189" s="2">
        <v>239.1</v>
      </c>
      <c r="M189" s="2">
        <v>297</v>
      </c>
      <c r="N189" s="2">
        <v>108.7</v>
      </c>
      <c r="O189" s="2">
        <v>2060</v>
      </c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2:31" x14ac:dyDescent="0.25">
      <c r="B190" s="4">
        <v>1962</v>
      </c>
      <c r="C190" s="2">
        <v>78.8</v>
      </c>
      <c r="D190" s="2">
        <v>79.7</v>
      </c>
      <c r="E190" s="2">
        <v>177.9</v>
      </c>
      <c r="F190" s="2">
        <v>163.9</v>
      </c>
      <c r="G190" s="2">
        <v>290</v>
      </c>
      <c r="H190" s="2">
        <v>296.2</v>
      </c>
      <c r="I190" s="2">
        <v>126.1</v>
      </c>
      <c r="J190" s="2">
        <v>186.7</v>
      </c>
      <c r="K190" s="2">
        <v>220.9</v>
      </c>
      <c r="L190" s="2">
        <v>224.4</v>
      </c>
      <c r="M190" s="2">
        <v>199.3</v>
      </c>
      <c r="N190" s="2">
        <v>188.1</v>
      </c>
      <c r="O190" s="2">
        <v>2232</v>
      </c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2:31" x14ac:dyDescent="0.25">
      <c r="B191" s="4">
        <v>1963</v>
      </c>
      <c r="C191" s="2">
        <v>98.6</v>
      </c>
      <c r="D191" s="2">
        <v>172.3</v>
      </c>
      <c r="E191" s="2">
        <v>150.30000000000001</v>
      </c>
      <c r="F191" s="2">
        <v>246.3</v>
      </c>
      <c r="G191" s="2">
        <v>292.10000000000002</v>
      </c>
      <c r="H191" s="2">
        <v>168.1</v>
      </c>
      <c r="I191" s="2">
        <v>246.9</v>
      </c>
      <c r="J191" s="2">
        <v>175.4</v>
      </c>
      <c r="K191" s="2">
        <v>153.9</v>
      </c>
      <c r="L191" s="2">
        <v>223.3</v>
      </c>
      <c r="M191" s="2">
        <v>255</v>
      </c>
      <c r="N191" s="2">
        <v>110.9</v>
      </c>
      <c r="O191" s="2">
        <v>2293.1000000000004</v>
      </c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2:31" x14ac:dyDescent="0.25">
      <c r="B192" s="4">
        <v>1964</v>
      </c>
      <c r="C192" s="2">
        <v>49.3</v>
      </c>
      <c r="D192" s="2">
        <v>84.9</v>
      </c>
      <c r="E192" s="2">
        <v>66.599999999999994</v>
      </c>
      <c r="F192" s="2">
        <v>262.10000000000002</v>
      </c>
      <c r="G192" s="2">
        <v>234.4</v>
      </c>
      <c r="H192" s="2">
        <v>277.7</v>
      </c>
      <c r="I192" s="2">
        <v>363.9</v>
      </c>
      <c r="J192" s="2">
        <v>216.2</v>
      </c>
      <c r="K192" s="2">
        <v>202.3</v>
      </c>
      <c r="L192" s="2">
        <v>246.9</v>
      </c>
      <c r="M192" s="2">
        <v>230.4</v>
      </c>
      <c r="N192" s="2">
        <v>123.9</v>
      </c>
      <c r="O192" s="2">
        <v>2358.6000000000004</v>
      </c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2:31" x14ac:dyDescent="0.25">
      <c r="B193" s="4">
        <v>1965</v>
      </c>
      <c r="C193" s="2">
        <v>70.900000000000006</v>
      </c>
      <c r="D193" s="2">
        <v>67.900000000000006</v>
      </c>
      <c r="E193" s="2">
        <v>94.8</v>
      </c>
      <c r="F193" s="2">
        <v>244.3</v>
      </c>
      <c r="G193" s="2">
        <v>232.9</v>
      </c>
      <c r="H193" s="2">
        <v>104.1</v>
      </c>
      <c r="I193" s="2">
        <v>81.3</v>
      </c>
      <c r="J193" s="2">
        <v>180.6</v>
      </c>
      <c r="K193" s="2">
        <v>192.1</v>
      </c>
      <c r="L193" s="2">
        <v>261.39999999999998</v>
      </c>
      <c r="M193" s="2">
        <v>300.7</v>
      </c>
      <c r="N193" s="2">
        <v>121</v>
      </c>
      <c r="O193" s="2">
        <v>1951.9999999999998</v>
      </c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2:31" x14ac:dyDescent="0.25">
      <c r="B194" s="4">
        <v>1966</v>
      </c>
      <c r="C194" s="2">
        <v>62.6</v>
      </c>
      <c r="D194" s="2">
        <v>80</v>
      </c>
      <c r="E194" s="2">
        <v>125.3</v>
      </c>
      <c r="F194" s="2">
        <v>181.1</v>
      </c>
      <c r="G194" s="2">
        <v>225.9</v>
      </c>
      <c r="H194" s="2">
        <v>300.3</v>
      </c>
      <c r="I194" s="2">
        <v>138.80000000000001</v>
      </c>
      <c r="J194" s="2">
        <v>244.2</v>
      </c>
      <c r="K194" s="2">
        <v>227.6</v>
      </c>
      <c r="L194" s="2">
        <v>217.7</v>
      </c>
      <c r="M194" s="2">
        <v>332.7</v>
      </c>
      <c r="N194" s="2">
        <v>181.7</v>
      </c>
      <c r="O194" s="2">
        <v>2317.8999999999996</v>
      </c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</row>
    <row r="195" spans="2:31" x14ac:dyDescent="0.25">
      <c r="B195" s="4">
        <v>1967</v>
      </c>
      <c r="C195" s="2">
        <v>71.599999999999994</v>
      </c>
      <c r="D195" s="2">
        <v>83.8</v>
      </c>
      <c r="E195" s="2">
        <v>151.69999999999999</v>
      </c>
      <c r="F195" s="2">
        <v>221.4</v>
      </c>
      <c r="G195" s="2">
        <v>590.29999999999995</v>
      </c>
      <c r="H195" s="2">
        <v>242.4</v>
      </c>
      <c r="I195" s="2">
        <v>122.4</v>
      </c>
      <c r="J195" s="2">
        <v>68.5</v>
      </c>
      <c r="K195" s="2">
        <v>188.4</v>
      </c>
      <c r="L195" s="2">
        <v>214</v>
      </c>
      <c r="M195" s="2">
        <v>239.1</v>
      </c>
      <c r="N195" s="2">
        <v>106</v>
      </c>
      <c r="O195" s="2">
        <v>2299.6000000000004</v>
      </c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</row>
    <row r="196" spans="2:31" x14ac:dyDescent="0.25">
      <c r="B196" s="4">
        <v>1968</v>
      </c>
      <c r="C196" s="2">
        <v>100</v>
      </c>
      <c r="D196" s="2">
        <v>149</v>
      </c>
      <c r="E196" s="2">
        <v>125.4</v>
      </c>
      <c r="F196" s="2">
        <v>245.9</v>
      </c>
      <c r="G196" s="2">
        <v>172</v>
      </c>
      <c r="H196" s="2">
        <v>283.7</v>
      </c>
      <c r="I196" s="2">
        <v>147.19999999999999</v>
      </c>
      <c r="J196" s="2">
        <v>159.6</v>
      </c>
      <c r="K196" s="2">
        <v>238.9</v>
      </c>
      <c r="L196" s="2">
        <v>283.60000000000002</v>
      </c>
      <c r="M196" s="2">
        <v>266.39999999999998</v>
      </c>
      <c r="N196" s="2">
        <v>117.5</v>
      </c>
      <c r="O196" s="2">
        <v>2289.2000000000003</v>
      </c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</row>
    <row r="197" spans="2:31" x14ac:dyDescent="0.25">
      <c r="B197" s="4">
        <v>1969</v>
      </c>
      <c r="C197" s="2">
        <v>112.3</v>
      </c>
      <c r="D197" s="2">
        <v>56.3</v>
      </c>
      <c r="E197" s="2">
        <v>57.9</v>
      </c>
      <c r="F197" s="2">
        <v>293</v>
      </c>
      <c r="G197" s="2">
        <v>249.3</v>
      </c>
      <c r="H197" s="2">
        <v>181</v>
      </c>
      <c r="I197" s="2">
        <v>63.3</v>
      </c>
      <c r="J197" s="2">
        <v>196.1</v>
      </c>
      <c r="K197" s="2">
        <v>283.5</v>
      </c>
      <c r="L197" s="2">
        <v>361.6</v>
      </c>
      <c r="M197" s="2">
        <v>173</v>
      </c>
      <c r="N197" s="2">
        <v>126.9</v>
      </c>
      <c r="O197" s="2">
        <v>2154.1999999999998</v>
      </c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</row>
    <row r="198" spans="2:31" x14ac:dyDescent="0.25">
      <c r="B198" s="4">
        <v>1970</v>
      </c>
      <c r="C198" s="2">
        <v>124.8</v>
      </c>
      <c r="D198" s="2">
        <v>120.1</v>
      </c>
      <c r="E198" s="2">
        <v>97.8</v>
      </c>
      <c r="F198" s="2">
        <v>409.2</v>
      </c>
      <c r="G198" s="2">
        <v>312.7</v>
      </c>
      <c r="H198" s="2">
        <v>213.9</v>
      </c>
      <c r="I198" s="2">
        <v>166</v>
      </c>
      <c r="J198" s="2">
        <v>177.8</v>
      </c>
      <c r="K198" s="2">
        <v>272.89999999999998</v>
      </c>
      <c r="L198" s="2">
        <v>345.3</v>
      </c>
      <c r="M198" s="2">
        <v>290.2</v>
      </c>
      <c r="N198" s="2">
        <v>146.80000000000001</v>
      </c>
      <c r="O198" s="2">
        <v>2677.5</v>
      </c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</row>
    <row r="199" spans="2:31" x14ac:dyDescent="0.25">
      <c r="B199" s="4">
        <v>1971</v>
      </c>
      <c r="C199" s="2">
        <v>229.6</v>
      </c>
      <c r="D199" s="2">
        <v>174.4</v>
      </c>
      <c r="E199" s="2">
        <v>266.89999999999998</v>
      </c>
      <c r="F199" s="2">
        <v>203.8</v>
      </c>
      <c r="G199" s="2">
        <v>354.3</v>
      </c>
      <c r="H199" s="2">
        <v>234.8</v>
      </c>
      <c r="I199" s="2">
        <v>186.7</v>
      </c>
      <c r="J199" s="2">
        <v>274.39999999999998</v>
      </c>
      <c r="K199" s="2">
        <v>269.7</v>
      </c>
      <c r="L199" s="2">
        <v>207.3</v>
      </c>
      <c r="M199" s="2">
        <v>206.8</v>
      </c>
      <c r="N199" s="2">
        <v>133.30000000000001</v>
      </c>
      <c r="O199" s="2">
        <v>2742.0000000000005</v>
      </c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</row>
    <row r="200" spans="2:31" x14ac:dyDescent="0.25">
      <c r="B200" s="4">
        <v>1972</v>
      </c>
      <c r="C200" s="2">
        <v>176.4</v>
      </c>
      <c r="D200" s="2">
        <v>80.2</v>
      </c>
      <c r="E200" s="2">
        <v>124.2</v>
      </c>
      <c r="F200" s="2">
        <v>225.5</v>
      </c>
      <c r="G200" s="2">
        <v>273.60000000000002</v>
      </c>
      <c r="H200" s="2">
        <v>243.2</v>
      </c>
      <c r="I200" s="2">
        <v>99.5</v>
      </c>
      <c r="J200" s="2">
        <v>188.8</v>
      </c>
      <c r="K200" s="2">
        <v>157.69999999999999</v>
      </c>
      <c r="L200" s="2">
        <v>173</v>
      </c>
      <c r="M200" s="2">
        <v>256.5</v>
      </c>
      <c r="N200" s="2">
        <v>135</v>
      </c>
      <c r="O200" s="2">
        <v>2133.6</v>
      </c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</row>
    <row r="201" spans="2:31" x14ac:dyDescent="0.25">
      <c r="B201" s="4">
        <v>1973</v>
      </c>
      <c r="C201" s="2">
        <v>47.6</v>
      </c>
      <c r="D201" s="2">
        <v>91.6</v>
      </c>
      <c r="E201" s="2">
        <v>68.400000000000006</v>
      </c>
      <c r="F201" s="2">
        <v>121.2</v>
      </c>
      <c r="G201" s="2">
        <v>192.3</v>
      </c>
      <c r="H201" s="2">
        <v>203.4</v>
      </c>
      <c r="I201" s="2">
        <v>220.8</v>
      </c>
      <c r="J201" s="2">
        <v>291.10000000000002</v>
      </c>
      <c r="K201" s="2">
        <v>332.6</v>
      </c>
      <c r="L201" s="2">
        <v>512.5</v>
      </c>
      <c r="M201" s="2">
        <v>301.60000000000002</v>
      </c>
      <c r="N201" s="2">
        <v>321.39999999999998</v>
      </c>
      <c r="O201" s="2">
        <v>2704.5</v>
      </c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</row>
    <row r="202" spans="2:31" x14ac:dyDescent="0.25">
      <c r="B202" s="4">
        <v>1974</v>
      </c>
      <c r="C202" s="2">
        <v>224.2</v>
      </c>
      <c r="D202" s="2">
        <v>211.9</v>
      </c>
      <c r="E202" s="2">
        <v>245.6</v>
      </c>
      <c r="F202" s="2">
        <v>393.1</v>
      </c>
      <c r="G202" s="2">
        <v>220.7</v>
      </c>
      <c r="H202" s="2">
        <v>206.9</v>
      </c>
      <c r="I202" s="2">
        <v>186.6</v>
      </c>
      <c r="J202" s="2">
        <v>229.1</v>
      </c>
      <c r="K202" s="2">
        <v>270.89999999999998</v>
      </c>
      <c r="L202" s="2">
        <v>277.39999999999998</v>
      </c>
      <c r="M202" s="2">
        <v>292.7</v>
      </c>
      <c r="N202" s="2">
        <v>78.2</v>
      </c>
      <c r="O202" s="2">
        <v>2837.2999999999997</v>
      </c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</row>
    <row r="203" spans="2:31" x14ac:dyDescent="0.25">
      <c r="B203" s="4">
        <v>1975</v>
      </c>
      <c r="C203" s="2">
        <v>58.2</v>
      </c>
      <c r="D203" s="2">
        <v>191.1</v>
      </c>
      <c r="E203" s="2">
        <v>179.5</v>
      </c>
      <c r="F203" s="2">
        <v>340.8</v>
      </c>
      <c r="G203" s="2">
        <v>362.8</v>
      </c>
      <c r="H203" s="2">
        <v>193.7</v>
      </c>
      <c r="I203" s="2">
        <v>482.6</v>
      </c>
      <c r="J203" s="2">
        <v>223.5</v>
      </c>
      <c r="K203" s="2">
        <v>176.9</v>
      </c>
      <c r="L203" s="2">
        <v>588.70000000000005</v>
      </c>
      <c r="M203" s="2">
        <v>216</v>
      </c>
      <c r="N203" s="2">
        <v>239.8</v>
      </c>
      <c r="O203" s="2">
        <v>3253.6000000000004</v>
      </c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</row>
    <row r="204" spans="2:31" x14ac:dyDescent="0.25">
      <c r="B204" s="4">
        <v>1976</v>
      </c>
      <c r="C204" s="2">
        <v>77</v>
      </c>
      <c r="D204" s="2">
        <v>102.1</v>
      </c>
      <c r="E204" s="2">
        <v>184.3</v>
      </c>
      <c r="F204" s="2">
        <v>203.8</v>
      </c>
      <c r="G204" s="2">
        <v>211.2</v>
      </c>
      <c r="H204" s="2">
        <v>178.8</v>
      </c>
      <c r="I204" s="2">
        <v>150</v>
      </c>
      <c r="J204" s="2">
        <v>84.2</v>
      </c>
      <c r="K204" s="2">
        <v>178.2</v>
      </c>
      <c r="L204" s="2">
        <v>287.8</v>
      </c>
      <c r="M204" s="2">
        <v>193.1</v>
      </c>
      <c r="N204" s="2">
        <v>130.30000000000001</v>
      </c>
      <c r="O204" s="2">
        <v>1980.8</v>
      </c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</row>
    <row r="205" spans="2:31" x14ac:dyDescent="0.25">
      <c r="B205" s="4">
        <v>1977</v>
      </c>
      <c r="C205" s="2">
        <v>48.5</v>
      </c>
      <c r="D205" s="2">
        <v>56.4</v>
      </c>
      <c r="E205" s="2">
        <v>140.1</v>
      </c>
      <c r="F205" s="2">
        <v>319.5</v>
      </c>
      <c r="G205" s="2">
        <v>148.6</v>
      </c>
      <c r="H205" s="2">
        <v>206.9</v>
      </c>
      <c r="I205" s="2">
        <v>169.9</v>
      </c>
      <c r="J205" s="2">
        <v>190.5</v>
      </c>
      <c r="K205" s="2">
        <v>295.3</v>
      </c>
      <c r="L205" s="2">
        <v>226.4</v>
      </c>
      <c r="M205" s="2">
        <v>181.2</v>
      </c>
      <c r="N205" s="2">
        <v>87</v>
      </c>
      <c r="O205" s="2">
        <v>2070.3000000000002</v>
      </c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</row>
    <row r="206" spans="2:31" x14ac:dyDescent="0.25">
      <c r="B206" s="4">
        <v>1978</v>
      </c>
      <c r="C206" s="2">
        <v>70.3</v>
      </c>
      <c r="D206" s="2">
        <v>61.9</v>
      </c>
      <c r="E206" s="2">
        <v>168.9</v>
      </c>
      <c r="F206" s="2">
        <v>259.7</v>
      </c>
      <c r="G206" s="2">
        <v>224</v>
      </c>
      <c r="H206" s="2">
        <v>219.4</v>
      </c>
      <c r="I206" s="2">
        <v>156.30000000000001</v>
      </c>
      <c r="J206" s="2">
        <v>116</v>
      </c>
      <c r="K206" s="2">
        <v>240.9</v>
      </c>
      <c r="L206" s="2">
        <v>216.1</v>
      </c>
      <c r="M206" s="2">
        <v>175.1</v>
      </c>
      <c r="N206" s="2">
        <v>169.3</v>
      </c>
      <c r="O206" s="2">
        <v>2077.9</v>
      </c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</row>
    <row r="207" spans="2:31" x14ac:dyDescent="0.25">
      <c r="B207" s="4">
        <v>1979</v>
      </c>
      <c r="C207" s="2">
        <v>87.5</v>
      </c>
      <c r="D207" s="2">
        <v>91.6</v>
      </c>
      <c r="E207" s="2">
        <v>148.30000000000001</v>
      </c>
      <c r="F207" s="2">
        <v>227.2</v>
      </c>
      <c r="G207" s="2">
        <v>242.2</v>
      </c>
      <c r="H207" s="2">
        <v>227.2</v>
      </c>
      <c r="I207" s="2">
        <v>164</v>
      </c>
      <c r="J207" s="2">
        <v>266.39999999999998</v>
      </c>
      <c r="K207" s="2">
        <v>218.6</v>
      </c>
      <c r="L207" s="2">
        <v>233.6</v>
      </c>
      <c r="M207" s="2">
        <v>299.7</v>
      </c>
      <c r="N207" s="2">
        <v>94.5</v>
      </c>
      <c r="O207" s="2">
        <v>2300.7999999999997</v>
      </c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</row>
    <row r="208" spans="2:31" x14ac:dyDescent="0.25">
      <c r="B208" s="4">
        <v>1980</v>
      </c>
      <c r="C208" s="2">
        <v>145.4</v>
      </c>
      <c r="D208" s="2">
        <v>132.30000000000001</v>
      </c>
      <c r="E208" s="2">
        <v>72.2</v>
      </c>
      <c r="F208" s="2">
        <v>278.10000000000002</v>
      </c>
      <c r="G208" s="2">
        <v>148.5</v>
      </c>
      <c r="H208" s="2">
        <v>224.8</v>
      </c>
      <c r="I208" s="2">
        <v>99.2</v>
      </c>
      <c r="J208" s="2">
        <v>185.8</v>
      </c>
      <c r="K208" s="2">
        <v>241.1</v>
      </c>
      <c r="L208" s="2">
        <v>179</v>
      </c>
      <c r="M208" s="2">
        <v>203.3</v>
      </c>
      <c r="N208" s="2">
        <v>182</v>
      </c>
      <c r="O208" s="2">
        <v>2091.6999999999998</v>
      </c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</row>
    <row r="209" spans="2:31" x14ac:dyDescent="0.25">
      <c r="B209" s="4">
        <v>1981</v>
      </c>
      <c r="C209" s="2">
        <v>32.9</v>
      </c>
      <c r="D209" s="2">
        <v>104.2</v>
      </c>
      <c r="E209" s="2">
        <v>137.9</v>
      </c>
      <c r="F209" s="2">
        <v>293.3</v>
      </c>
      <c r="G209" s="2">
        <v>376</v>
      </c>
      <c r="H209" s="2">
        <v>249</v>
      </c>
      <c r="I209" s="2">
        <v>154.30000000000001</v>
      </c>
      <c r="J209" s="2">
        <v>308.10000000000002</v>
      </c>
      <c r="K209" s="2">
        <v>180</v>
      </c>
      <c r="L209" s="2">
        <v>482.3</v>
      </c>
      <c r="M209" s="2">
        <v>187.3</v>
      </c>
      <c r="N209" s="2">
        <v>148.19999999999999</v>
      </c>
      <c r="O209" s="2">
        <v>2653.5</v>
      </c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</row>
    <row r="210" spans="2:31" x14ac:dyDescent="0.25">
      <c r="B210" s="4">
        <v>1982</v>
      </c>
      <c r="C210" s="2">
        <v>225</v>
      </c>
      <c r="D210" s="2">
        <v>146.5</v>
      </c>
      <c r="E210" s="2">
        <v>163</v>
      </c>
      <c r="F210" s="2">
        <v>281</v>
      </c>
      <c r="G210" s="2">
        <v>271.5</v>
      </c>
      <c r="H210" s="2">
        <v>105.9</v>
      </c>
      <c r="I210" s="2">
        <v>93.3</v>
      </c>
      <c r="J210" s="2">
        <v>82.3</v>
      </c>
      <c r="K210" s="2">
        <v>205.9</v>
      </c>
      <c r="L210" s="2">
        <v>269.8</v>
      </c>
      <c r="M210" s="2">
        <v>202</v>
      </c>
      <c r="N210" s="2">
        <v>158.69999999999999</v>
      </c>
      <c r="O210" s="2">
        <v>2204.9</v>
      </c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</row>
    <row r="211" spans="2:31" x14ac:dyDescent="0.25">
      <c r="B211" s="4">
        <v>1983</v>
      </c>
      <c r="C211" s="2">
        <v>66.400000000000006</v>
      </c>
      <c r="D211" s="2">
        <v>71.900000000000006</v>
      </c>
      <c r="E211" s="2">
        <v>183.7</v>
      </c>
      <c r="F211" s="2">
        <v>306.89999999999998</v>
      </c>
      <c r="G211" s="2">
        <v>230.4</v>
      </c>
      <c r="H211" s="2">
        <v>118.7</v>
      </c>
      <c r="I211" s="2">
        <v>133.30000000000001</v>
      </c>
      <c r="J211" s="2">
        <v>104</v>
      </c>
      <c r="K211" s="2">
        <v>175.1</v>
      </c>
      <c r="L211" s="2">
        <v>199.9</v>
      </c>
      <c r="M211" s="2">
        <v>180.2</v>
      </c>
      <c r="N211" s="2">
        <v>222.8</v>
      </c>
      <c r="O211" s="2">
        <v>1993.3</v>
      </c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</row>
    <row r="212" spans="2:31" x14ac:dyDescent="0.25">
      <c r="B212" s="4">
        <v>1984</v>
      </c>
      <c r="C212" s="2">
        <v>184.2</v>
      </c>
      <c r="D212" s="2">
        <v>138.30000000000001</v>
      </c>
      <c r="E212" s="2">
        <v>145.1</v>
      </c>
      <c r="F212" s="2">
        <v>223.4</v>
      </c>
      <c r="G212" s="2">
        <v>279.2</v>
      </c>
      <c r="H212" s="2">
        <v>329</v>
      </c>
      <c r="I212" s="2">
        <v>175</v>
      </c>
      <c r="J212" s="2">
        <v>306.5</v>
      </c>
      <c r="K212" s="2">
        <v>370.9</v>
      </c>
      <c r="L212" s="2">
        <v>288.39999999999998</v>
      </c>
      <c r="M212" s="2">
        <v>283.2</v>
      </c>
      <c r="N212" s="2">
        <v>119.6</v>
      </c>
      <c r="O212" s="2">
        <v>2842.7999999999997</v>
      </c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</row>
    <row r="213" spans="2:31" x14ac:dyDescent="0.25">
      <c r="B213" s="4">
        <v>1985</v>
      </c>
      <c r="C213" s="2">
        <v>108.5</v>
      </c>
      <c r="D213" s="2">
        <v>40.4</v>
      </c>
      <c r="E213" s="2">
        <v>141.6</v>
      </c>
      <c r="F213" s="2">
        <v>146.19999999999999</v>
      </c>
      <c r="G213" s="2">
        <v>249.8</v>
      </c>
      <c r="H213" s="2">
        <v>124.2</v>
      </c>
      <c r="I213" s="2">
        <v>149.6</v>
      </c>
      <c r="J213" s="2">
        <v>296.10000000000002</v>
      </c>
      <c r="K213" s="2">
        <v>289.10000000000002</v>
      </c>
      <c r="L213" s="2">
        <v>235.4</v>
      </c>
      <c r="M213" s="2">
        <v>213.3</v>
      </c>
      <c r="N213" s="2">
        <v>114.8</v>
      </c>
      <c r="O213" s="2">
        <v>2109</v>
      </c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</row>
    <row r="214" spans="2:31" x14ac:dyDescent="0.25">
      <c r="B214" s="4">
        <v>1986</v>
      </c>
      <c r="C214" s="2">
        <v>122.5</v>
      </c>
      <c r="D214" s="2">
        <v>177.3</v>
      </c>
      <c r="E214" s="2">
        <v>133.1</v>
      </c>
      <c r="F214" s="2">
        <v>245.4</v>
      </c>
      <c r="G214" s="2">
        <v>472.9</v>
      </c>
      <c r="H214" s="2">
        <v>204.7</v>
      </c>
      <c r="I214" s="2">
        <v>64</v>
      </c>
      <c r="J214" s="2">
        <v>144.80000000000001</v>
      </c>
      <c r="K214" s="2">
        <v>190</v>
      </c>
      <c r="L214" s="2">
        <v>390.5</v>
      </c>
      <c r="M214" s="2">
        <v>205.5</v>
      </c>
      <c r="N214" s="2">
        <v>58.1</v>
      </c>
      <c r="O214" s="2">
        <v>2408.7999999999997</v>
      </c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</row>
    <row r="215" spans="2:31" x14ac:dyDescent="0.25">
      <c r="B215" s="4">
        <v>1987</v>
      </c>
      <c r="C215" s="2">
        <v>69.2</v>
      </c>
      <c r="D215" s="2">
        <v>46.1</v>
      </c>
      <c r="E215" s="2">
        <v>121.5</v>
      </c>
      <c r="F215" s="2">
        <v>202.1</v>
      </c>
      <c r="G215" s="2">
        <v>278</v>
      </c>
      <c r="H215" s="2">
        <v>117.7</v>
      </c>
      <c r="I215" s="2">
        <v>289</v>
      </c>
      <c r="J215" s="2">
        <v>146.5</v>
      </c>
      <c r="K215" s="2">
        <v>279.89999999999998</v>
      </c>
      <c r="L215" s="2">
        <v>323.5</v>
      </c>
      <c r="M215" s="2">
        <v>221.8</v>
      </c>
      <c r="N215" s="2">
        <v>100.1</v>
      </c>
      <c r="O215" s="2">
        <v>2195.4</v>
      </c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</row>
    <row r="216" spans="2:31" x14ac:dyDescent="0.25">
      <c r="B216" s="4">
        <v>1988</v>
      </c>
      <c r="C216" s="2">
        <v>88.2</v>
      </c>
      <c r="D216" s="2">
        <v>137.4</v>
      </c>
      <c r="E216" s="2">
        <v>75.8</v>
      </c>
      <c r="F216" s="2">
        <v>239.1</v>
      </c>
      <c r="G216" s="2">
        <v>200.2</v>
      </c>
      <c r="H216" s="2">
        <v>203</v>
      </c>
      <c r="I216" s="2">
        <v>236.8</v>
      </c>
      <c r="J216" s="2">
        <v>381.3</v>
      </c>
      <c r="K216" s="2">
        <v>327.10000000000002</v>
      </c>
      <c r="L216" s="2">
        <v>249.9</v>
      </c>
      <c r="M216" s="2">
        <v>367.1</v>
      </c>
      <c r="N216" s="2">
        <v>238.8</v>
      </c>
      <c r="O216" s="2">
        <v>2744.7000000000003</v>
      </c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</row>
    <row r="217" spans="2:31" x14ac:dyDescent="0.25">
      <c r="B217" s="4">
        <v>1989</v>
      </c>
      <c r="C217" s="2">
        <v>129.69999999999999</v>
      </c>
      <c r="D217" s="2">
        <v>129.1</v>
      </c>
      <c r="E217" s="2">
        <v>252.2</v>
      </c>
      <c r="F217" s="2">
        <v>166.3</v>
      </c>
      <c r="G217" s="2">
        <v>227.5</v>
      </c>
      <c r="H217" s="2">
        <v>222.6</v>
      </c>
      <c r="I217" s="2">
        <v>135.1</v>
      </c>
      <c r="J217" s="2">
        <v>201.9</v>
      </c>
      <c r="K217" s="2">
        <v>329.2</v>
      </c>
      <c r="L217" s="2">
        <v>220</v>
      </c>
      <c r="M217" s="2">
        <v>166.6</v>
      </c>
      <c r="N217" s="2">
        <v>152.4</v>
      </c>
      <c r="O217" s="2">
        <v>2332.6</v>
      </c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</row>
    <row r="218" spans="2:31" x14ac:dyDescent="0.25">
      <c r="B218" s="4">
        <v>1990</v>
      </c>
      <c r="C218" s="2">
        <v>101.3</v>
      </c>
      <c r="D218" s="2">
        <v>124.1</v>
      </c>
      <c r="E218" s="2">
        <v>188.9</v>
      </c>
      <c r="F218" s="2">
        <v>210.5</v>
      </c>
      <c r="G218" s="2">
        <v>208.9</v>
      </c>
      <c r="H218" s="2">
        <v>142.30000000000001</v>
      </c>
      <c r="I218" s="2">
        <v>232.3</v>
      </c>
      <c r="J218" s="2">
        <v>141.1</v>
      </c>
      <c r="K218" s="2">
        <v>226</v>
      </c>
      <c r="L218" s="2">
        <v>323</v>
      </c>
      <c r="M218" s="2">
        <v>243</v>
      </c>
      <c r="N218" s="2">
        <v>178.1</v>
      </c>
      <c r="O218" s="2">
        <v>2319.4999999999995</v>
      </c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</row>
    <row r="219" spans="2:31" x14ac:dyDescent="0.25">
      <c r="B219" s="4">
        <v>1991</v>
      </c>
      <c r="C219" s="2">
        <v>91.8</v>
      </c>
      <c r="D219" s="2">
        <v>54.5</v>
      </c>
      <c r="E219" s="2">
        <v>256.60000000000002</v>
      </c>
      <c r="F219" s="2">
        <v>167.9</v>
      </c>
      <c r="G219" s="2">
        <v>243.7</v>
      </c>
      <c r="H219" s="2">
        <v>156.9</v>
      </c>
      <c r="I219" s="2">
        <v>195.1</v>
      </c>
      <c r="J219" s="2">
        <v>170</v>
      </c>
      <c r="K219" s="2">
        <v>229.9</v>
      </c>
      <c r="L219" s="2">
        <v>163.19999999999999</v>
      </c>
      <c r="M219" s="2">
        <v>235.5</v>
      </c>
      <c r="N219" s="2">
        <v>153.69999999999999</v>
      </c>
      <c r="O219" s="2">
        <v>2118.8000000000002</v>
      </c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</row>
    <row r="220" spans="2:31" x14ac:dyDescent="0.25">
      <c r="B220" s="4">
        <v>1992</v>
      </c>
      <c r="C220" s="2">
        <v>79.8</v>
      </c>
      <c r="D220" s="2">
        <v>65.2</v>
      </c>
      <c r="E220" s="2">
        <v>80.3</v>
      </c>
      <c r="F220" s="2">
        <v>126.1</v>
      </c>
      <c r="G220" s="2">
        <v>161.9</v>
      </c>
      <c r="H220" s="2">
        <v>111.5</v>
      </c>
      <c r="I220" s="2">
        <v>121.9</v>
      </c>
      <c r="J220" s="2">
        <v>154.1</v>
      </c>
      <c r="K220" s="2">
        <v>271.3</v>
      </c>
      <c r="L220" s="2">
        <v>115.1</v>
      </c>
      <c r="M220" s="2">
        <v>231.3</v>
      </c>
      <c r="N220" s="2">
        <v>150.80000000000001</v>
      </c>
      <c r="O220" s="2">
        <v>1669.2999999999997</v>
      </c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</row>
    <row r="221" spans="2:31" x14ac:dyDescent="0.25">
      <c r="B221" s="4">
        <v>1993</v>
      </c>
      <c r="C221" s="2">
        <v>129.6</v>
      </c>
      <c r="D221" s="2">
        <v>105.7</v>
      </c>
      <c r="E221" s="2">
        <v>172.1</v>
      </c>
      <c r="F221" s="2">
        <v>216.6</v>
      </c>
      <c r="G221" s="2">
        <v>159.5</v>
      </c>
      <c r="H221" s="2">
        <v>63.5</v>
      </c>
      <c r="I221" s="2">
        <v>130.1</v>
      </c>
      <c r="J221" s="2">
        <v>152.1</v>
      </c>
      <c r="K221" s="2">
        <v>311.2</v>
      </c>
      <c r="L221" s="2">
        <v>183.1</v>
      </c>
      <c r="M221" s="2">
        <v>317.2</v>
      </c>
      <c r="N221" s="2">
        <v>166.2</v>
      </c>
      <c r="O221" s="2">
        <v>2106.9</v>
      </c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</row>
    <row r="222" spans="2:31" x14ac:dyDescent="0.25">
      <c r="B222" s="4">
        <v>1994</v>
      </c>
      <c r="C222" s="2">
        <v>144.9</v>
      </c>
      <c r="D222" s="2">
        <v>137.19999999999999</v>
      </c>
      <c r="E222" s="2">
        <v>187.1</v>
      </c>
      <c r="F222" s="2">
        <v>215.9</v>
      </c>
      <c r="G222" s="2">
        <v>205.1</v>
      </c>
      <c r="H222" s="2">
        <v>160.4</v>
      </c>
      <c r="I222" s="2">
        <v>138.69999999999999</v>
      </c>
      <c r="J222" s="2">
        <v>119</v>
      </c>
      <c r="K222" s="2">
        <v>155.6</v>
      </c>
      <c r="L222" s="2">
        <v>246.8</v>
      </c>
      <c r="M222" s="2">
        <v>307</v>
      </c>
      <c r="N222" s="2">
        <v>108.1</v>
      </c>
      <c r="O222" s="2">
        <v>2125.8000000000002</v>
      </c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</row>
    <row r="223" spans="2:31" x14ac:dyDescent="0.25">
      <c r="B223" s="4">
        <v>1995</v>
      </c>
      <c r="C223" s="2">
        <v>52</v>
      </c>
      <c r="D223" s="2">
        <v>69.900000000000006</v>
      </c>
      <c r="E223" s="2">
        <v>167.8</v>
      </c>
      <c r="F223" s="2">
        <v>209.7</v>
      </c>
      <c r="G223" s="2">
        <v>279.7</v>
      </c>
      <c r="H223" s="2">
        <v>234.4</v>
      </c>
      <c r="I223" s="2">
        <v>258.7</v>
      </c>
      <c r="J223" s="2">
        <v>219.4</v>
      </c>
      <c r="K223" s="2">
        <v>222.9</v>
      </c>
      <c r="L223" s="2">
        <v>221.2</v>
      </c>
      <c r="M223" s="2">
        <v>231.1</v>
      </c>
      <c r="N223" s="2">
        <v>210.1</v>
      </c>
      <c r="O223" s="2">
        <v>2376.9</v>
      </c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</row>
    <row r="224" spans="2:31" x14ac:dyDescent="0.25">
      <c r="B224" s="4">
        <v>1996</v>
      </c>
      <c r="C224" s="2">
        <v>184.8</v>
      </c>
      <c r="D224" s="2">
        <v>154</v>
      </c>
      <c r="E224" s="2">
        <v>225.9</v>
      </c>
      <c r="F224" s="2">
        <v>187.6</v>
      </c>
      <c r="G224" s="2">
        <v>316.10000000000002</v>
      </c>
      <c r="H224" s="2">
        <v>244.6</v>
      </c>
      <c r="I224" s="2">
        <v>245</v>
      </c>
      <c r="J224" s="2">
        <v>234.3</v>
      </c>
      <c r="K224" s="2">
        <v>196.9</v>
      </c>
      <c r="L224" s="2">
        <v>250</v>
      </c>
      <c r="M224" s="2">
        <v>161.9</v>
      </c>
      <c r="N224" s="2">
        <v>134.5</v>
      </c>
      <c r="O224" s="2">
        <v>2535.6</v>
      </c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</row>
    <row r="225" spans="2:31" x14ac:dyDescent="0.25">
      <c r="B225" s="4">
        <v>1997</v>
      </c>
      <c r="C225" s="2">
        <v>260.10000000000002</v>
      </c>
      <c r="D225" s="2">
        <v>93.3</v>
      </c>
      <c r="E225" s="2">
        <v>125</v>
      </c>
      <c r="F225" s="2">
        <v>202.7</v>
      </c>
      <c r="G225" s="2">
        <v>165.6</v>
      </c>
      <c r="H225" s="2">
        <v>285.7</v>
      </c>
      <c r="I225" s="2">
        <v>63.7</v>
      </c>
      <c r="J225" s="2">
        <v>53.5</v>
      </c>
      <c r="K225" s="2">
        <v>203.2</v>
      </c>
      <c r="L225" s="2">
        <v>148.5</v>
      </c>
      <c r="M225" s="2">
        <v>217.7</v>
      </c>
      <c r="N225" s="2">
        <v>67.599999999999994</v>
      </c>
      <c r="O225" s="2">
        <v>1886.6000000000001</v>
      </c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</row>
    <row r="226" spans="2:31" x14ac:dyDescent="0.25">
      <c r="B226" s="4">
        <v>1998</v>
      </c>
      <c r="C226" s="2">
        <v>36.4</v>
      </c>
      <c r="D226" s="2">
        <v>104.3</v>
      </c>
      <c r="E226" s="2">
        <v>112.8</v>
      </c>
      <c r="F226" s="2">
        <v>210.8</v>
      </c>
      <c r="G226" s="2">
        <v>335.3</v>
      </c>
      <c r="H226" s="2">
        <v>175</v>
      </c>
      <c r="I226" s="2">
        <v>269.2</v>
      </c>
      <c r="J226" s="2">
        <v>229.7</v>
      </c>
      <c r="K226" s="2">
        <v>326.10000000000002</v>
      </c>
      <c r="L226" s="2">
        <v>267.89999999999998</v>
      </c>
      <c r="M226" s="2">
        <v>263.10000000000002</v>
      </c>
      <c r="N226" s="2">
        <v>265</v>
      </c>
      <c r="O226" s="2">
        <v>2595.6</v>
      </c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</row>
    <row r="227" spans="2:31" x14ac:dyDescent="0.25">
      <c r="B227" s="4">
        <v>1999</v>
      </c>
      <c r="C227" s="2">
        <v>171.1</v>
      </c>
      <c r="D227" s="2">
        <v>237.8</v>
      </c>
      <c r="E227" s="2">
        <v>188.6</v>
      </c>
      <c r="F227" s="2">
        <v>218.5</v>
      </c>
      <c r="G227" s="2">
        <v>196.9</v>
      </c>
      <c r="H227" s="2">
        <v>301.10000000000002</v>
      </c>
      <c r="I227" s="2">
        <v>121.7</v>
      </c>
      <c r="J227" s="2">
        <v>208.6</v>
      </c>
      <c r="K227" s="2">
        <v>411.3</v>
      </c>
      <c r="L227" s="2">
        <v>310.5</v>
      </c>
      <c r="M227" s="2">
        <v>296.3</v>
      </c>
      <c r="N227" s="2">
        <v>215.8</v>
      </c>
      <c r="O227" s="2">
        <v>2878.2000000000003</v>
      </c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</row>
    <row r="228" spans="2:31" x14ac:dyDescent="0.25">
      <c r="B228" s="4">
        <v>2000</v>
      </c>
      <c r="C228" s="2">
        <v>149.4</v>
      </c>
      <c r="D228" s="2">
        <v>219.6</v>
      </c>
      <c r="E228" s="2">
        <v>208.5</v>
      </c>
      <c r="F228" s="2">
        <v>170.2</v>
      </c>
      <c r="G228" s="2">
        <v>341.5</v>
      </c>
      <c r="H228" s="2">
        <v>264.7</v>
      </c>
      <c r="I228" s="2">
        <v>280.2</v>
      </c>
      <c r="J228" s="2">
        <v>195.9</v>
      </c>
      <c r="K228" s="2">
        <v>345</v>
      </c>
      <c r="L228" s="2">
        <v>207.3</v>
      </c>
      <c r="M228" s="2">
        <v>196.3</v>
      </c>
      <c r="N228" s="2">
        <v>157.9</v>
      </c>
      <c r="O228" s="2">
        <v>2736.5000000000005</v>
      </c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</row>
    <row r="229" spans="2:31" x14ac:dyDescent="0.25">
      <c r="B229" s="4">
        <v>2001</v>
      </c>
      <c r="C229" s="2">
        <v>119.5</v>
      </c>
      <c r="D229" s="2">
        <v>68.8</v>
      </c>
      <c r="E229" s="2">
        <v>196.4</v>
      </c>
      <c r="F229" s="2">
        <v>106.8</v>
      </c>
      <c r="G229" s="2">
        <v>268.5</v>
      </c>
      <c r="H229" s="2">
        <v>195</v>
      </c>
      <c r="I229" s="2">
        <v>127</v>
      </c>
      <c r="J229" s="2">
        <v>170.8</v>
      </c>
      <c r="K229" s="2">
        <v>256</v>
      </c>
      <c r="L229" s="2">
        <v>162.30000000000001</v>
      </c>
      <c r="M229" s="2">
        <v>290.8</v>
      </c>
      <c r="N229" s="2">
        <v>219.2</v>
      </c>
      <c r="O229" s="2">
        <v>2181.1</v>
      </c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</row>
    <row r="230" spans="2:31" x14ac:dyDescent="0.25">
      <c r="B230" s="4">
        <v>2002</v>
      </c>
      <c r="C230" s="2">
        <v>69.900000000000006</v>
      </c>
      <c r="D230" s="2">
        <v>41.8</v>
      </c>
      <c r="E230" s="2">
        <v>190.1</v>
      </c>
      <c r="F230" s="2">
        <v>272.10000000000002</v>
      </c>
      <c r="G230" s="2">
        <v>261.5</v>
      </c>
      <c r="H230" s="2">
        <v>212.4</v>
      </c>
      <c r="I230" s="2">
        <v>171.8</v>
      </c>
      <c r="J230" s="2">
        <v>173.7</v>
      </c>
      <c r="K230" s="2">
        <v>264.7</v>
      </c>
      <c r="L230" s="2">
        <v>206.9</v>
      </c>
      <c r="M230" s="2">
        <v>182.3</v>
      </c>
      <c r="N230" s="2">
        <v>182.1</v>
      </c>
      <c r="O230" s="2">
        <v>2229.3000000000002</v>
      </c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</row>
    <row r="231" spans="2:31" x14ac:dyDescent="0.25">
      <c r="B231" s="4">
        <v>2003</v>
      </c>
      <c r="C231" s="2">
        <v>33.700000000000003</v>
      </c>
      <c r="D231" s="2">
        <v>78.2</v>
      </c>
      <c r="E231" s="2">
        <v>166</v>
      </c>
      <c r="F231" s="2">
        <v>220.1</v>
      </c>
      <c r="G231" s="2">
        <v>170</v>
      </c>
      <c r="H231" s="2">
        <v>246.8</v>
      </c>
      <c r="I231" s="2">
        <v>126.7</v>
      </c>
      <c r="J231" s="2">
        <v>215.4</v>
      </c>
      <c r="K231" s="2">
        <v>247.1</v>
      </c>
      <c r="L231" s="2">
        <v>237.4</v>
      </c>
      <c r="M231" s="2">
        <v>304.10000000000002</v>
      </c>
      <c r="N231" s="2">
        <v>146.69999999999999</v>
      </c>
      <c r="O231" s="2">
        <v>2192.1999999999998</v>
      </c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</row>
    <row r="232" spans="2:31" x14ac:dyDescent="0.25">
      <c r="B232" s="4">
        <v>2004</v>
      </c>
      <c r="C232" s="2">
        <v>92.6</v>
      </c>
      <c r="D232" s="2">
        <v>142</v>
      </c>
      <c r="E232" s="2">
        <v>103.2</v>
      </c>
      <c r="F232" s="2">
        <v>247.1</v>
      </c>
      <c r="G232" s="2">
        <v>237.1</v>
      </c>
      <c r="H232" s="2">
        <v>152.9</v>
      </c>
      <c r="I232" s="2">
        <v>176.7</v>
      </c>
      <c r="J232" s="2">
        <v>146</v>
      </c>
      <c r="K232" s="2">
        <v>223.1</v>
      </c>
      <c r="L232" s="2">
        <v>282.2</v>
      </c>
      <c r="M232" s="2">
        <v>274.39999999999998</v>
      </c>
      <c r="N232" s="2">
        <v>156.80000000000001</v>
      </c>
      <c r="O232" s="2">
        <v>2234.1</v>
      </c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</row>
    <row r="233" spans="2:31" x14ac:dyDescent="0.25">
      <c r="B233" s="4">
        <v>2005</v>
      </c>
      <c r="C233" s="2">
        <v>99.6</v>
      </c>
      <c r="D233" s="2">
        <v>131.1</v>
      </c>
      <c r="E233" s="2">
        <v>177.4</v>
      </c>
      <c r="F233" s="2">
        <v>203.2</v>
      </c>
      <c r="G233" s="2">
        <v>285.5</v>
      </c>
      <c r="H233" s="2">
        <v>168.7</v>
      </c>
      <c r="I233" s="2">
        <v>130.9</v>
      </c>
      <c r="J233" s="2">
        <v>238.2</v>
      </c>
      <c r="K233" s="2">
        <v>238.8</v>
      </c>
      <c r="L233" s="2">
        <v>279.5</v>
      </c>
      <c r="M233" s="2">
        <v>242.1</v>
      </c>
      <c r="N233" s="2">
        <v>196.8</v>
      </c>
      <c r="O233" s="2">
        <v>2391.8000000000002</v>
      </c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</row>
    <row r="234" spans="2:31" x14ac:dyDescent="0.25">
      <c r="B234" s="4">
        <v>2006</v>
      </c>
      <c r="C234" s="2">
        <v>198.1</v>
      </c>
      <c r="D234" s="2">
        <v>123.2</v>
      </c>
      <c r="E234" s="2">
        <v>282.2</v>
      </c>
      <c r="F234" s="2">
        <v>237</v>
      </c>
      <c r="G234" s="2">
        <v>336.7</v>
      </c>
      <c r="H234" s="2">
        <v>310.5</v>
      </c>
      <c r="I234" s="2">
        <v>120.8</v>
      </c>
      <c r="J234" s="2">
        <v>177.2</v>
      </c>
      <c r="K234" s="2">
        <v>210.3</v>
      </c>
      <c r="L234" s="2">
        <v>272.2</v>
      </c>
      <c r="M234" s="2">
        <v>277.89999999999998</v>
      </c>
      <c r="N234" s="2">
        <v>199.4</v>
      </c>
      <c r="O234" s="2">
        <v>2745.5</v>
      </c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</row>
    <row r="235" spans="2:31" x14ac:dyDescent="0.25">
      <c r="B235" s="4">
        <v>2007</v>
      </c>
      <c r="C235" s="2">
        <v>83.1</v>
      </c>
      <c r="D235" s="2">
        <v>45.4</v>
      </c>
      <c r="E235" s="2">
        <v>198.8</v>
      </c>
      <c r="F235" s="2">
        <v>273.2</v>
      </c>
      <c r="G235" s="2">
        <v>283.7</v>
      </c>
      <c r="H235" s="2">
        <v>229.8</v>
      </c>
      <c r="I235" s="2">
        <v>189.6</v>
      </c>
      <c r="J235" s="2">
        <v>291.8</v>
      </c>
      <c r="K235" s="2">
        <v>216</v>
      </c>
      <c r="L235" s="2">
        <v>286.10000000000002</v>
      </c>
      <c r="M235" s="2">
        <v>280.2</v>
      </c>
      <c r="N235" s="2">
        <v>205.9</v>
      </c>
      <c r="O235" s="2">
        <v>2583.6</v>
      </c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</row>
    <row r="236" spans="2:31" x14ac:dyDescent="0.25">
      <c r="B236" s="4">
        <v>2008</v>
      </c>
      <c r="C236" s="2">
        <v>111.1</v>
      </c>
      <c r="D236" s="2">
        <v>154.69999999999999</v>
      </c>
      <c r="E236" s="2">
        <v>150.19999999999999</v>
      </c>
      <c r="F236" s="2">
        <v>235.8</v>
      </c>
      <c r="G236" s="2">
        <v>437.4</v>
      </c>
      <c r="H236" s="2">
        <v>306.3</v>
      </c>
      <c r="I236" s="2">
        <v>347</v>
      </c>
      <c r="J236" s="2">
        <v>295.39999999999998</v>
      </c>
      <c r="K236" s="2">
        <v>222.3</v>
      </c>
      <c r="L236" s="2">
        <v>233.7</v>
      </c>
      <c r="M236" s="2">
        <v>307.3</v>
      </c>
      <c r="N236" s="2">
        <v>233.4</v>
      </c>
      <c r="O236" s="2">
        <v>3034.6</v>
      </c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</row>
    <row r="237" spans="2:31" x14ac:dyDescent="0.25">
      <c r="B237" s="4">
        <v>2009</v>
      </c>
      <c r="C237" s="2">
        <v>165.5</v>
      </c>
      <c r="D237" s="2">
        <v>132.80000000000001</v>
      </c>
      <c r="E237" s="2">
        <v>246.3</v>
      </c>
      <c r="F237" s="2">
        <v>149.4</v>
      </c>
      <c r="G237" s="2">
        <v>159.9</v>
      </c>
      <c r="H237" s="2">
        <v>216.7</v>
      </c>
      <c r="I237" s="2">
        <v>124.4</v>
      </c>
      <c r="J237" s="2">
        <v>229.8</v>
      </c>
      <c r="K237" s="2">
        <v>193.1</v>
      </c>
      <c r="L237" s="2">
        <v>288.3</v>
      </c>
      <c r="M237" s="2">
        <v>192.7</v>
      </c>
      <c r="N237" s="2">
        <v>147.9</v>
      </c>
      <c r="O237" s="2">
        <v>2246.7999999999997</v>
      </c>
      <c r="P237" s="47"/>
      <c r="AD237" s="47"/>
      <c r="AE237" s="47"/>
    </row>
    <row r="238" spans="2:31" x14ac:dyDescent="0.25">
      <c r="B238" s="4">
        <v>2010</v>
      </c>
      <c r="C238" s="2">
        <v>14.4</v>
      </c>
      <c r="D238" s="2">
        <v>82.3</v>
      </c>
      <c r="E238" s="2">
        <v>153.6</v>
      </c>
      <c r="F238" s="2">
        <v>313.3</v>
      </c>
      <c r="G238" s="2">
        <v>357.5</v>
      </c>
      <c r="H238" s="2">
        <v>275.39999999999998</v>
      </c>
      <c r="I238" s="2">
        <v>221.8</v>
      </c>
      <c r="J238" s="2">
        <v>178.2</v>
      </c>
      <c r="K238" s="2">
        <v>253.8</v>
      </c>
      <c r="L238" s="2">
        <v>242.7</v>
      </c>
      <c r="M238" s="2">
        <v>432.9</v>
      </c>
      <c r="N238" s="2">
        <v>317.39999999999998</v>
      </c>
      <c r="O238" s="2">
        <v>2843.3</v>
      </c>
      <c r="P238" s="47"/>
      <c r="AD238" s="47"/>
      <c r="AE238" s="47"/>
    </row>
    <row r="239" spans="2:31" x14ac:dyDescent="0.25">
      <c r="B239" s="4">
        <v>2011</v>
      </c>
      <c r="C239" s="2">
        <v>126.2</v>
      </c>
      <c r="D239" s="2">
        <v>189.2</v>
      </c>
      <c r="E239" s="2">
        <v>204.5</v>
      </c>
      <c r="F239" s="2">
        <v>328.7</v>
      </c>
      <c r="G239" s="2">
        <v>301.3</v>
      </c>
      <c r="H239" s="2">
        <v>285.8</v>
      </c>
      <c r="I239" s="2">
        <v>238.6</v>
      </c>
      <c r="J239" s="2">
        <v>179.4</v>
      </c>
      <c r="K239" s="2">
        <v>274.89999999999998</v>
      </c>
      <c r="L239" s="2">
        <v>339.3</v>
      </c>
      <c r="M239" s="2">
        <v>328.5</v>
      </c>
      <c r="N239" s="2">
        <v>319.8</v>
      </c>
      <c r="O239" s="2">
        <v>3116.2000000000003</v>
      </c>
      <c r="P239" s="47"/>
      <c r="AD239" s="47"/>
      <c r="AE239" s="47"/>
    </row>
    <row r="240" spans="2:31" x14ac:dyDescent="0.25">
      <c r="B240" s="4">
        <v>2012</v>
      </c>
      <c r="C240" s="2">
        <v>176.4</v>
      </c>
      <c r="D240" s="2">
        <v>96</v>
      </c>
      <c r="E240" s="2">
        <v>182.2</v>
      </c>
      <c r="F240" s="2">
        <v>296.5</v>
      </c>
      <c r="G240" s="2">
        <v>192.5</v>
      </c>
      <c r="H240" s="2">
        <v>148</v>
      </c>
      <c r="I240" s="2">
        <v>118.9</v>
      </c>
      <c r="J240" s="2">
        <v>169.2</v>
      </c>
      <c r="K240" s="2">
        <v>127.2</v>
      </c>
      <c r="L240" s="2">
        <v>247</v>
      </c>
      <c r="M240" s="2">
        <v>229.7</v>
      </c>
      <c r="N240" s="2">
        <v>141.69999999999999</v>
      </c>
      <c r="O240" s="2">
        <v>2125.3000000000002</v>
      </c>
      <c r="P240" s="47"/>
    </row>
    <row r="241" spans="2:15" x14ac:dyDescent="0.25">
      <c r="B241" s="4">
        <v>2013</v>
      </c>
      <c r="C241" s="2">
        <v>53.6</v>
      </c>
      <c r="D241" s="2">
        <v>197.4</v>
      </c>
      <c r="E241" s="2">
        <v>156.5</v>
      </c>
      <c r="F241" s="2">
        <v>165.3</v>
      </c>
      <c r="G241" s="2">
        <v>329.4</v>
      </c>
      <c r="H241" s="2">
        <v>147.1</v>
      </c>
      <c r="I241" s="2">
        <v>83.6</v>
      </c>
      <c r="J241" s="2">
        <v>252.5</v>
      </c>
      <c r="K241" s="2">
        <v>196</v>
      </c>
      <c r="L241" s="2">
        <v>225.3</v>
      </c>
      <c r="M241" s="2">
        <v>271.3</v>
      </c>
      <c r="N241" s="2">
        <v>197.7</v>
      </c>
      <c r="O241" s="2">
        <v>2275.6999999999998</v>
      </c>
    </row>
    <row r="242" spans="2:15" x14ac:dyDescent="0.25">
      <c r="B242" s="4">
        <v>2014</v>
      </c>
      <c r="C242" s="2">
        <v>120</v>
      </c>
      <c r="D242" s="2">
        <v>139.4</v>
      </c>
      <c r="E242" s="2">
        <v>172.4</v>
      </c>
      <c r="F242" s="2">
        <v>207.1</v>
      </c>
      <c r="G242" s="2">
        <v>231</v>
      </c>
      <c r="H242" s="2">
        <v>161.5</v>
      </c>
      <c r="I242" s="2">
        <v>81.8</v>
      </c>
      <c r="J242" s="2">
        <v>149.5</v>
      </c>
      <c r="K242" s="2">
        <v>213.6</v>
      </c>
      <c r="L242" s="2">
        <v>227.4</v>
      </c>
      <c r="M242" s="2">
        <v>284.60000000000002</v>
      </c>
      <c r="N242" s="2">
        <v>192.4</v>
      </c>
      <c r="O242" s="2">
        <v>2180.7000000000003</v>
      </c>
    </row>
    <row r="243" spans="2:15" x14ac:dyDescent="0.25">
      <c r="B243" s="4">
        <v>2015</v>
      </c>
      <c r="C243" s="2">
        <v>120.9</v>
      </c>
      <c r="D243" s="2">
        <v>97.3</v>
      </c>
      <c r="E243" s="2">
        <v>193</v>
      </c>
      <c r="F243" s="2">
        <v>192.9</v>
      </c>
      <c r="G243" s="2">
        <v>148.5</v>
      </c>
      <c r="H243" s="2">
        <v>83.3</v>
      </c>
      <c r="I243" s="2">
        <v>132.1</v>
      </c>
      <c r="J243" s="2">
        <v>146.6</v>
      </c>
      <c r="K243" s="2">
        <v>160.1</v>
      </c>
      <c r="L243" s="2">
        <v>179.2</v>
      </c>
      <c r="M243" s="2">
        <v>189.6</v>
      </c>
      <c r="N243" s="2">
        <v>52.3</v>
      </c>
      <c r="O243" s="2">
        <v>1695.7999999999997</v>
      </c>
    </row>
    <row r="244" spans="2:15" x14ac:dyDescent="0.25">
      <c r="B244" s="4">
        <v>2016</v>
      </c>
      <c r="C244" s="2">
        <v>63</v>
      </c>
      <c r="D244" s="2">
        <v>48.2</v>
      </c>
      <c r="E244" s="2">
        <v>139.69999999999999</v>
      </c>
      <c r="F244" s="2">
        <v>226.2</v>
      </c>
      <c r="G244" s="2">
        <v>208.4</v>
      </c>
      <c r="H244" s="2">
        <v>112.1</v>
      </c>
      <c r="I244" s="2">
        <v>156.4</v>
      </c>
      <c r="J244" s="2">
        <v>200.3</v>
      </c>
      <c r="K244" s="2">
        <v>258.5</v>
      </c>
      <c r="L244" s="2">
        <v>216.7</v>
      </c>
      <c r="M244" s="2">
        <v>250.9</v>
      </c>
      <c r="N244" s="2">
        <v>236.3</v>
      </c>
      <c r="O244" s="2">
        <v>2116.7000000000003</v>
      </c>
    </row>
    <row r="245" spans="2:15" x14ac:dyDescent="0.25">
      <c r="B245" s="4">
        <v>2017</v>
      </c>
      <c r="C245" s="2">
        <v>132.1</v>
      </c>
      <c r="D245" s="2">
        <v>130.9</v>
      </c>
      <c r="E245" s="2">
        <v>238.6</v>
      </c>
      <c r="F245" s="2">
        <v>198.5</v>
      </c>
      <c r="G245" s="2">
        <v>359</v>
      </c>
      <c r="H245" s="2">
        <v>263</v>
      </c>
      <c r="I245" s="2">
        <v>92.9</v>
      </c>
      <c r="J245" s="2">
        <v>275</v>
      </c>
      <c r="K245" s="2">
        <v>212.8</v>
      </c>
      <c r="L245" s="2">
        <v>281.2</v>
      </c>
      <c r="M245" s="2">
        <v>258.7</v>
      </c>
      <c r="N245" s="2">
        <v>171.7</v>
      </c>
      <c r="O245" s="2">
        <v>2614.3999999999996</v>
      </c>
    </row>
    <row r="246" spans="2:15" x14ac:dyDescent="0.25">
      <c r="B246" s="4">
        <v>2018</v>
      </c>
      <c r="C246" s="2">
        <v>161.80000000000001</v>
      </c>
      <c r="D246" s="2">
        <v>100</v>
      </c>
      <c r="E246" s="2">
        <v>138.6</v>
      </c>
      <c r="F246" s="2">
        <v>237.9</v>
      </c>
      <c r="G246" s="2">
        <v>364.1</v>
      </c>
      <c r="H246" s="2">
        <v>198.7</v>
      </c>
      <c r="I246" s="2">
        <v>167.2</v>
      </c>
      <c r="J246" s="2">
        <v>171.6</v>
      </c>
      <c r="K246" s="2">
        <v>279.7</v>
      </c>
      <c r="L246" s="2">
        <v>255.8</v>
      </c>
      <c r="M246" s="2">
        <v>282</v>
      </c>
      <c r="N246" s="2">
        <v>66.3</v>
      </c>
      <c r="O246" s="2">
        <v>2423.7000000000003</v>
      </c>
    </row>
    <row r="247" spans="2:15" x14ac:dyDescent="0.25">
      <c r="B247" s="4">
        <v>2019</v>
      </c>
      <c r="C247" s="2">
        <v>76</v>
      </c>
      <c r="D247" s="2">
        <v>108.1</v>
      </c>
      <c r="E247" s="2">
        <v>215.5</v>
      </c>
      <c r="F247" s="2">
        <v>235.4</v>
      </c>
      <c r="G247" s="2">
        <v>354.5</v>
      </c>
      <c r="H247" s="2">
        <v>177.6</v>
      </c>
      <c r="I247" s="2">
        <v>146.4</v>
      </c>
      <c r="J247" s="2">
        <v>106.7</v>
      </c>
      <c r="K247" s="2">
        <v>247.8</v>
      </c>
      <c r="L247" s="2">
        <v>239.4</v>
      </c>
      <c r="M247" s="2">
        <v>252</v>
      </c>
      <c r="N247" s="2">
        <v>152.6</v>
      </c>
      <c r="O247" s="2">
        <v>2312</v>
      </c>
    </row>
    <row r="248" spans="2:15" x14ac:dyDescent="0.25">
      <c r="B248" s="4" t="s">
        <v>1</v>
      </c>
      <c r="C248" s="2">
        <v>13211.300000000005</v>
      </c>
      <c r="D248" s="2">
        <v>12489.599999999999</v>
      </c>
      <c r="E248" s="2">
        <v>18406.099999999999</v>
      </c>
      <c r="F248" s="2">
        <v>26790.6</v>
      </c>
      <c r="G248" s="2">
        <v>31311.600000000009</v>
      </c>
      <c r="H248" s="2">
        <v>24180.600000000009</v>
      </c>
      <c r="I248" s="2">
        <v>22223.200000000001</v>
      </c>
      <c r="J248" s="2">
        <v>23147.300000000003</v>
      </c>
      <c r="K248" s="2">
        <v>26708.6</v>
      </c>
      <c r="L248" s="2">
        <v>31463.100000000009</v>
      </c>
      <c r="M248" s="2">
        <v>28694.69999999999</v>
      </c>
      <c r="N248" s="2">
        <v>19119.200000000004</v>
      </c>
      <c r="O248" s="2">
        <v>277745.90000000002</v>
      </c>
    </row>
    <row r="252" spans="2:15" x14ac:dyDescent="0.25">
      <c r="B252" s="183" t="s">
        <v>187</v>
      </c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</row>
    <row r="253" spans="2:15" ht="18" customHeight="1" x14ac:dyDescent="0.25"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</row>
    <row r="254" spans="2:15" x14ac:dyDescent="0.25"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</row>
    <row r="255" spans="2:15" x14ac:dyDescent="0.25">
      <c r="B255" s="3" t="s">
        <v>3</v>
      </c>
      <c r="C255" s="3" t="s">
        <v>0</v>
      </c>
    </row>
    <row r="256" spans="2:15" x14ac:dyDescent="0.25">
      <c r="B256" s="3" t="s">
        <v>2</v>
      </c>
      <c r="C256">
        <v>1</v>
      </c>
      <c r="D256">
        <v>2</v>
      </c>
      <c r="E256">
        <v>3</v>
      </c>
      <c r="F256">
        <v>4</v>
      </c>
      <c r="G256">
        <v>5</v>
      </c>
      <c r="H256">
        <v>6</v>
      </c>
      <c r="I256">
        <v>7</v>
      </c>
      <c r="J256">
        <v>8</v>
      </c>
      <c r="K256">
        <v>9</v>
      </c>
      <c r="L256">
        <v>10</v>
      </c>
      <c r="M256">
        <v>11</v>
      </c>
      <c r="N256">
        <v>12</v>
      </c>
      <c r="O256" t="s">
        <v>1</v>
      </c>
    </row>
    <row r="257" spans="2:15" x14ac:dyDescent="0.25">
      <c r="B257" s="4">
        <v>1980</v>
      </c>
      <c r="C257" s="2"/>
      <c r="D257" s="2"/>
      <c r="E257" s="2"/>
      <c r="F257" s="2"/>
      <c r="G257" s="2"/>
      <c r="H257" s="2"/>
      <c r="I257" s="2"/>
      <c r="J257" s="2"/>
      <c r="K257" s="2">
        <v>21.4</v>
      </c>
      <c r="L257" s="2">
        <v>20.7</v>
      </c>
      <c r="M257" s="2">
        <v>20.6</v>
      </c>
      <c r="N257" s="2">
        <v>20.7</v>
      </c>
      <c r="O257" s="2">
        <v>83.399999999999991</v>
      </c>
    </row>
    <row r="258" spans="2:15" x14ac:dyDescent="0.25">
      <c r="B258" s="4">
        <v>1981</v>
      </c>
      <c r="C258" s="2">
        <v>21.2</v>
      </c>
      <c r="D258" s="2">
        <v>21.7</v>
      </c>
      <c r="E258" s="2">
        <v>21.7</v>
      </c>
      <c r="F258" s="2">
        <v>21.1</v>
      </c>
      <c r="G258" s="2">
        <v>20.6</v>
      </c>
      <c r="H258" s="2">
        <v>20.6</v>
      </c>
      <c r="I258" s="2">
        <v>21.2</v>
      </c>
      <c r="J258" s="2">
        <v>20.8</v>
      </c>
      <c r="K258" s="2">
        <v>20.7</v>
      </c>
      <c r="L258" s="2">
        <v>20.399999999999999</v>
      </c>
      <c r="M258" s="2">
        <v>20.9</v>
      </c>
      <c r="N258" s="2">
        <v>21</v>
      </c>
      <c r="O258" s="2">
        <v>251.89999999999998</v>
      </c>
    </row>
    <row r="259" spans="2:15" x14ac:dyDescent="0.25">
      <c r="B259" s="4">
        <v>1982</v>
      </c>
      <c r="C259" s="2">
        <v>20.8</v>
      </c>
      <c r="D259" s="2">
        <v>21.2</v>
      </c>
      <c r="E259" s="2">
        <v>21.1</v>
      </c>
      <c r="F259" s="2">
        <v>20.8</v>
      </c>
      <c r="G259" s="2">
        <v>20.7</v>
      </c>
      <c r="H259" s="2">
        <v>21.4</v>
      </c>
      <c r="I259" s="2">
        <v>21.4</v>
      </c>
      <c r="J259" s="2">
        <v>21.7</v>
      </c>
      <c r="K259" s="2">
        <v>21.3</v>
      </c>
      <c r="L259" s="2">
        <v>20.3</v>
      </c>
      <c r="M259" s="2">
        <v>20.8</v>
      </c>
      <c r="N259" s="2">
        <v>20.9</v>
      </c>
      <c r="O259" s="2">
        <v>252.40000000000003</v>
      </c>
    </row>
    <row r="260" spans="2:15" x14ac:dyDescent="0.25">
      <c r="B260" s="4">
        <v>1983</v>
      </c>
      <c r="C260" s="2">
        <v>22.3</v>
      </c>
      <c r="D260" s="2">
        <v>22.7</v>
      </c>
      <c r="E260" s="2">
        <v>22.7</v>
      </c>
      <c r="F260" s="2">
        <v>21.8</v>
      </c>
      <c r="G260" s="2">
        <v>21.7</v>
      </c>
      <c r="H260" s="2">
        <v>21.7</v>
      </c>
      <c r="I260" s="2">
        <v>22</v>
      </c>
      <c r="J260" s="2">
        <v>21.7</v>
      </c>
      <c r="K260" s="2">
        <v>21.5</v>
      </c>
      <c r="L260" s="2">
        <v>20.6</v>
      </c>
      <c r="M260" s="2">
        <v>21.2</v>
      </c>
      <c r="N260" s="2">
        <v>20.5</v>
      </c>
      <c r="O260" s="2">
        <v>260.39999999999998</v>
      </c>
    </row>
    <row r="261" spans="2:15" x14ac:dyDescent="0.25">
      <c r="B261" s="4">
        <v>1984</v>
      </c>
      <c r="C261" s="2">
        <v>20.399999999999999</v>
      </c>
      <c r="D261" s="2">
        <v>21.1</v>
      </c>
      <c r="E261" s="2">
        <v>21.3</v>
      </c>
      <c r="F261" s="2">
        <v>21.2</v>
      </c>
      <c r="G261" s="2">
        <v>20.7</v>
      </c>
      <c r="H261" s="2">
        <v>20.9</v>
      </c>
      <c r="I261" s="2">
        <v>20.8</v>
      </c>
      <c r="J261" s="2">
        <v>20.6</v>
      </c>
      <c r="K261" s="2">
        <v>20.2</v>
      </c>
      <c r="L261" s="2">
        <v>20.3</v>
      </c>
      <c r="M261" s="2">
        <v>20.399999999999999</v>
      </c>
      <c r="N261" s="2">
        <v>20.2</v>
      </c>
      <c r="O261" s="2">
        <v>248.1</v>
      </c>
    </row>
    <row r="262" spans="2:15" x14ac:dyDescent="0.25">
      <c r="B262" s="4">
        <v>1985</v>
      </c>
      <c r="C262" s="2">
        <v>20.3</v>
      </c>
      <c r="D262" s="2">
        <v>21.2</v>
      </c>
      <c r="E262" s="2">
        <v>21.2</v>
      </c>
      <c r="F262" s="2">
        <v>21.1</v>
      </c>
      <c r="G262" s="2">
        <v>20.9</v>
      </c>
      <c r="H262" s="2">
        <v>21.1</v>
      </c>
      <c r="I262" s="2">
        <v>21.2</v>
      </c>
      <c r="J262" s="2">
        <v>20.7</v>
      </c>
      <c r="K262" s="2">
        <v>20.7</v>
      </c>
      <c r="L262" s="2">
        <v>20.399999999999999</v>
      </c>
      <c r="M262" s="2">
        <v>20.2</v>
      </c>
      <c r="N262" s="2">
        <v>20.2</v>
      </c>
      <c r="O262" s="2">
        <v>249.19999999999996</v>
      </c>
    </row>
    <row r="263" spans="2:15" x14ac:dyDescent="0.25">
      <c r="B263" s="4">
        <v>1986</v>
      </c>
      <c r="C263" s="2">
        <v>20.9</v>
      </c>
      <c r="D263" s="2">
        <v>20.6</v>
      </c>
      <c r="E263" s="2">
        <v>20.9</v>
      </c>
      <c r="F263" s="2">
        <v>21.2</v>
      </c>
      <c r="G263" s="2">
        <v>20.9</v>
      </c>
      <c r="H263" s="2">
        <v>20.9</v>
      </c>
      <c r="I263" s="2">
        <v>21.4</v>
      </c>
      <c r="J263" s="2">
        <v>21.3</v>
      </c>
      <c r="K263" s="2">
        <v>21.1</v>
      </c>
      <c r="L263" s="2">
        <v>20.100000000000001</v>
      </c>
      <c r="M263" s="2">
        <v>20.6</v>
      </c>
      <c r="N263" s="2">
        <v>21</v>
      </c>
      <c r="O263" s="2">
        <v>250.9</v>
      </c>
    </row>
    <row r="264" spans="2:15" x14ac:dyDescent="0.25">
      <c r="B264" s="4">
        <v>1987</v>
      </c>
      <c r="C264" s="2">
        <v>21.3</v>
      </c>
      <c r="D264" s="2">
        <v>22.1</v>
      </c>
      <c r="E264" s="2">
        <v>21.8</v>
      </c>
      <c r="F264" s="2">
        <v>22.1</v>
      </c>
      <c r="G264" s="2">
        <v>21.3</v>
      </c>
      <c r="H264" s="2">
        <v>21.7</v>
      </c>
      <c r="I264" s="2">
        <v>21.8</v>
      </c>
      <c r="J264" s="2">
        <v>21.5</v>
      </c>
      <c r="K264" s="2">
        <v>21.2</v>
      </c>
      <c r="L264" s="2">
        <v>20.9</v>
      </c>
      <c r="M264" s="2">
        <v>21.2</v>
      </c>
      <c r="N264" s="2">
        <v>21.3</v>
      </c>
      <c r="O264" s="2">
        <v>258.2</v>
      </c>
    </row>
    <row r="265" spans="2:15" x14ac:dyDescent="0.25">
      <c r="B265" s="4">
        <v>1988</v>
      </c>
      <c r="C265" s="2">
        <v>21.4</v>
      </c>
      <c r="D265" s="2">
        <v>21.7</v>
      </c>
      <c r="E265" s="2">
        <v>21.8</v>
      </c>
      <c r="F265" s="2">
        <v>21.4</v>
      </c>
      <c r="G265" s="2">
        <v>21.5</v>
      </c>
      <c r="H265" s="2">
        <v>20.7</v>
      </c>
      <c r="I265" s="2">
        <v>21.2</v>
      </c>
      <c r="J265" s="2">
        <v>20.2</v>
      </c>
      <c r="K265" s="2">
        <v>20.399999999999999</v>
      </c>
      <c r="L265" s="2">
        <v>20.3</v>
      </c>
      <c r="M265" s="2">
        <v>20.3</v>
      </c>
      <c r="N265" s="2">
        <v>19.899999999999999</v>
      </c>
      <c r="O265" s="2">
        <v>250.79999999999998</v>
      </c>
    </row>
    <row r="266" spans="2:15" x14ac:dyDescent="0.25">
      <c r="B266" s="4">
        <v>1989</v>
      </c>
      <c r="C266" s="2">
        <v>20.6</v>
      </c>
      <c r="D266" s="2">
        <v>20.399999999999999</v>
      </c>
      <c r="E266" s="2">
        <v>20.5</v>
      </c>
      <c r="F266" s="2">
        <v>21.4</v>
      </c>
      <c r="G266" s="2">
        <v>20.8</v>
      </c>
      <c r="H266" s="2">
        <v>20.9</v>
      </c>
      <c r="I266" s="2">
        <v>21.5</v>
      </c>
      <c r="J266" s="2">
        <v>21.3</v>
      </c>
      <c r="K266" s="2">
        <v>20.8</v>
      </c>
      <c r="L266" s="2">
        <v>20.399999999999999</v>
      </c>
      <c r="M266" s="2">
        <v>21</v>
      </c>
      <c r="N266" s="2">
        <v>20.6</v>
      </c>
      <c r="O266" s="2">
        <v>250.20000000000002</v>
      </c>
    </row>
    <row r="267" spans="2:15" x14ac:dyDescent="0.25">
      <c r="B267" s="4">
        <v>1990</v>
      </c>
      <c r="C267" s="2">
        <v>21</v>
      </c>
      <c r="D267" s="2">
        <v>20.8</v>
      </c>
      <c r="E267" s="2">
        <v>21.3</v>
      </c>
      <c r="F267" s="2">
        <v>21.3</v>
      </c>
      <c r="G267" s="2">
        <v>21.2</v>
      </c>
      <c r="H267" s="2">
        <v>21.7</v>
      </c>
      <c r="I267" s="2">
        <v>21.6</v>
      </c>
      <c r="J267" s="2">
        <v>21.7</v>
      </c>
      <c r="K267" s="2">
        <v>21.5</v>
      </c>
      <c r="L267" s="2">
        <v>20.7</v>
      </c>
      <c r="M267" s="2">
        <v>21.1</v>
      </c>
      <c r="N267" s="2">
        <v>20.7</v>
      </c>
      <c r="O267" s="2">
        <v>254.59999999999997</v>
      </c>
    </row>
    <row r="268" spans="2:15" x14ac:dyDescent="0.25">
      <c r="B268" s="4">
        <v>1991</v>
      </c>
      <c r="C268" s="2">
        <v>21.1</v>
      </c>
      <c r="D268" s="2">
        <v>21.9</v>
      </c>
      <c r="E268" s="2">
        <v>21.6</v>
      </c>
      <c r="F268" s="2">
        <v>21.4</v>
      </c>
      <c r="G268" s="2">
        <v>21.3</v>
      </c>
      <c r="H268" s="2">
        <v>21.6</v>
      </c>
      <c r="I268" s="2">
        <v>21.5</v>
      </c>
      <c r="J268" s="2">
        <v>21.1</v>
      </c>
      <c r="K268" s="2">
        <v>21.4</v>
      </c>
      <c r="L268" s="2">
        <v>20.8</v>
      </c>
      <c r="M268" s="2">
        <v>20.9</v>
      </c>
      <c r="N268" s="2">
        <v>21</v>
      </c>
      <c r="O268" s="2">
        <v>255.60000000000002</v>
      </c>
    </row>
    <row r="269" spans="2:15" x14ac:dyDescent="0.25">
      <c r="B269" s="4">
        <v>1992</v>
      </c>
      <c r="C269" s="2">
        <v>21.6</v>
      </c>
      <c r="D269" s="2">
        <v>22.1</v>
      </c>
      <c r="E269" s="2">
        <v>22.4</v>
      </c>
      <c r="F269" s="2">
        <v>22.2</v>
      </c>
      <c r="G269" s="2">
        <v>21.4</v>
      </c>
      <c r="H269" s="2">
        <v>21.9</v>
      </c>
      <c r="I269" s="2">
        <v>21.4</v>
      </c>
      <c r="J269" s="2">
        <v>21.4</v>
      </c>
      <c r="K269" s="2">
        <v>21</v>
      </c>
      <c r="L269" s="2">
        <v>20.8</v>
      </c>
      <c r="M269" s="2">
        <v>20.9</v>
      </c>
      <c r="N269" s="2">
        <v>20.9</v>
      </c>
      <c r="O269" s="2">
        <v>258</v>
      </c>
    </row>
    <row r="270" spans="2:15" x14ac:dyDescent="0.25">
      <c r="B270" s="4">
        <v>1993</v>
      </c>
      <c r="C270" s="2">
        <v>21.3</v>
      </c>
      <c r="D270" s="2">
        <v>21.5</v>
      </c>
      <c r="E270" s="2">
        <v>21.6</v>
      </c>
      <c r="F270" s="2">
        <v>21.6</v>
      </c>
      <c r="G270" s="2">
        <v>21.1</v>
      </c>
      <c r="H270" s="2">
        <v>21.7</v>
      </c>
      <c r="I270" s="2">
        <v>21.8</v>
      </c>
      <c r="J270" s="2">
        <v>21.6</v>
      </c>
      <c r="K270" s="2">
        <v>21.1</v>
      </c>
      <c r="L270" s="2">
        <v>21.2</v>
      </c>
      <c r="M270" s="2">
        <v>21</v>
      </c>
      <c r="N270" s="2">
        <v>21.2</v>
      </c>
      <c r="O270" s="2">
        <v>256.7</v>
      </c>
    </row>
    <row r="271" spans="2:15" x14ac:dyDescent="0.25">
      <c r="B271" s="4">
        <v>1994</v>
      </c>
      <c r="C271" s="2">
        <v>21</v>
      </c>
      <c r="D271" s="2">
        <v>21.6</v>
      </c>
      <c r="E271" s="2">
        <v>21.5</v>
      </c>
      <c r="F271" s="2">
        <v>21.4</v>
      </c>
      <c r="G271" s="2">
        <v>21.1</v>
      </c>
      <c r="H271" s="2">
        <v>21.4</v>
      </c>
      <c r="I271" s="2">
        <v>21.4</v>
      </c>
      <c r="J271" s="2">
        <v>21.4</v>
      </c>
      <c r="K271" s="2">
        <v>21.5</v>
      </c>
      <c r="L271" s="2">
        <v>20.5</v>
      </c>
      <c r="M271" s="2">
        <v>20.9</v>
      </c>
      <c r="N271" s="2">
        <v>20.9</v>
      </c>
      <c r="O271" s="2">
        <v>254.60000000000002</v>
      </c>
    </row>
    <row r="272" spans="2:15" x14ac:dyDescent="0.25">
      <c r="B272" s="4">
        <v>1995</v>
      </c>
      <c r="C272" s="2">
        <v>21.6</v>
      </c>
      <c r="D272" s="2">
        <v>21.9</v>
      </c>
      <c r="E272" s="2">
        <v>21.8</v>
      </c>
      <c r="F272" s="2">
        <v>21.8</v>
      </c>
      <c r="G272" s="2">
        <v>21.3</v>
      </c>
      <c r="H272" s="2">
        <v>21.5</v>
      </c>
      <c r="I272" s="2">
        <v>21.6</v>
      </c>
      <c r="J272" s="2">
        <v>20.9</v>
      </c>
      <c r="K272" s="2">
        <v>21.6</v>
      </c>
      <c r="L272" s="2">
        <v>20.6</v>
      </c>
      <c r="M272" s="2">
        <v>20.9</v>
      </c>
      <c r="N272" s="2">
        <v>21</v>
      </c>
      <c r="O272" s="2">
        <v>256.5</v>
      </c>
    </row>
    <row r="273" spans="2:15" x14ac:dyDescent="0.25">
      <c r="B273" s="4">
        <v>1996</v>
      </c>
      <c r="C273" s="2">
        <v>21</v>
      </c>
      <c r="D273" s="2">
        <v>21.4</v>
      </c>
      <c r="E273" s="2">
        <v>21.4</v>
      </c>
      <c r="F273" s="2">
        <v>21.2</v>
      </c>
      <c r="G273" s="2">
        <v>20.8</v>
      </c>
      <c r="H273" s="2">
        <v>20.9</v>
      </c>
      <c r="I273" s="2">
        <v>21.2</v>
      </c>
      <c r="J273" s="2">
        <v>21</v>
      </c>
      <c r="K273" s="2">
        <v>21.2</v>
      </c>
      <c r="L273" s="2">
        <v>20.399999999999999</v>
      </c>
      <c r="M273" s="2">
        <v>20.5</v>
      </c>
      <c r="N273" s="2">
        <v>20.6</v>
      </c>
      <c r="O273" s="2">
        <v>251.59999999999997</v>
      </c>
    </row>
    <row r="274" spans="2:15" x14ac:dyDescent="0.25">
      <c r="B274" s="4">
        <v>1997</v>
      </c>
      <c r="C274" s="2">
        <v>20.9</v>
      </c>
      <c r="D274" s="2">
        <v>21.5</v>
      </c>
      <c r="E274" s="2">
        <v>21.1</v>
      </c>
      <c r="F274" s="2">
        <v>21.4</v>
      </c>
      <c r="G274" s="2">
        <v>21.5</v>
      </c>
      <c r="H274" s="2">
        <v>21.3</v>
      </c>
      <c r="I274" s="2">
        <v>21.9</v>
      </c>
      <c r="J274" s="2">
        <v>21.8</v>
      </c>
      <c r="K274" s="2">
        <v>21.5</v>
      </c>
      <c r="L274" s="2">
        <v>21.4</v>
      </c>
      <c r="M274" s="2">
        <v>21.3</v>
      </c>
      <c r="N274" s="2"/>
      <c r="O274" s="2">
        <v>235.60000000000002</v>
      </c>
    </row>
    <row r="275" spans="2:15" x14ac:dyDescent="0.25">
      <c r="B275" s="4">
        <v>1998</v>
      </c>
      <c r="C275" s="2">
        <v>22.7</v>
      </c>
      <c r="D275" s="2">
        <v>22.8</v>
      </c>
      <c r="E275" s="2">
        <v>22.6</v>
      </c>
      <c r="F275" s="2">
        <v>22.3</v>
      </c>
      <c r="G275" s="2">
        <v>21.8</v>
      </c>
      <c r="H275" s="2">
        <v>21.3</v>
      </c>
      <c r="I275" s="2">
        <v>21.6</v>
      </c>
      <c r="J275" s="2">
        <v>21.4</v>
      </c>
      <c r="K275" s="2">
        <v>21.2</v>
      </c>
      <c r="L275" s="2">
        <v>20.9</v>
      </c>
      <c r="M275" s="2">
        <v>20.9</v>
      </c>
      <c r="N275" s="2">
        <v>21.9</v>
      </c>
      <c r="O275" s="2">
        <v>261.39999999999998</v>
      </c>
    </row>
    <row r="276" spans="2:15" x14ac:dyDescent="0.25">
      <c r="B276" s="4">
        <v>1999</v>
      </c>
      <c r="C276" s="2">
        <v>21</v>
      </c>
      <c r="D276" s="2">
        <v>20.7</v>
      </c>
      <c r="E276" s="2">
        <v>21.1</v>
      </c>
      <c r="F276" s="2">
        <v>21.1</v>
      </c>
      <c r="G276" s="2">
        <v>20.9</v>
      </c>
      <c r="H276" s="2">
        <v>20.9</v>
      </c>
      <c r="I276" s="2">
        <v>21.3</v>
      </c>
      <c r="J276" s="2">
        <v>20.9</v>
      </c>
      <c r="K276" s="2">
        <v>20.399999999999999</v>
      </c>
      <c r="L276" s="2">
        <v>20.100000000000001</v>
      </c>
      <c r="M276" s="2">
        <v>20.6</v>
      </c>
      <c r="N276" s="2">
        <v>20.8</v>
      </c>
      <c r="O276" s="2">
        <v>249.80000000000004</v>
      </c>
    </row>
    <row r="277" spans="2:15" x14ac:dyDescent="0.25">
      <c r="B277" s="4">
        <v>2000</v>
      </c>
      <c r="C277" s="2">
        <v>20.3</v>
      </c>
      <c r="D277" s="2">
        <v>20.6</v>
      </c>
      <c r="E277" s="2">
        <v>20.6</v>
      </c>
      <c r="F277" s="2">
        <v>20.9</v>
      </c>
      <c r="G277" s="2">
        <v>20.8</v>
      </c>
      <c r="H277" s="2">
        <v>20.9</v>
      </c>
      <c r="I277" s="2">
        <v>20.9</v>
      </c>
      <c r="J277" s="2">
        <v>21.1</v>
      </c>
      <c r="K277" s="2">
        <v>20.399999999999999</v>
      </c>
      <c r="L277" s="2">
        <v>20.7</v>
      </c>
      <c r="M277" s="2">
        <v>20.6</v>
      </c>
      <c r="N277" s="2">
        <v>20.6</v>
      </c>
      <c r="O277" s="2">
        <v>248.39999999999998</v>
      </c>
    </row>
    <row r="278" spans="2:15" x14ac:dyDescent="0.25">
      <c r="B278" s="4">
        <v>2001</v>
      </c>
      <c r="C278" s="2">
        <v>20.8</v>
      </c>
      <c r="D278" s="2">
        <v>21</v>
      </c>
      <c r="E278" s="2">
        <v>21.3</v>
      </c>
      <c r="F278" s="2">
        <v>21.4</v>
      </c>
      <c r="G278" s="2">
        <v>21.3</v>
      </c>
      <c r="H278" s="2">
        <v>21</v>
      </c>
      <c r="I278" s="2">
        <v>21.5</v>
      </c>
      <c r="J278" s="2">
        <v>22</v>
      </c>
      <c r="K278" s="2">
        <v>21.1</v>
      </c>
      <c r="L278" s="2">
        <v>21.1</v>
      </c>
      <c r="M278" s="2">
        <v>21</v>
      </c>
      <c r="N278" s="2">
        <v>20.8</v>
      </c>
      <c r="O278" s="2">
        <v>254.3</v>
      </c>
    </row>
    <row r="279" spans="2:15" x14ac:dyDescent="0.25">
      <c r="B279" s="4">
        <v>2002</v>
      </c>
      <c r="C279" s="2">
        <v>21.5</v>
      </c>
      <c r="D279" s="2">
        <v>21.7</v>
      </c>
      <c r="E279" s="2">
        <v>21.4</v>
      </c>
      <c r="F279" s="2">
        <v>21.1</v>
      </c>
      <c r="G279" s="2">
        <v>21.4</v>
      </c>
      <c r="H279" s="2">
        <v>20.9</v>
      </c>
      <c r="I279" s="2">
        <v>21.7</v>
      </c>
      <c r="J279" s="2">
        <v>21.7</v>
      </c>
      <c r="K279" s="2">
        <v>21.4</v>
      </c>
      <c r="L279" s="2">
        <v>21</v>
      </c>
      <c r="M279" s="2">
        <v>21.2</v>
      </c>
      <c r="N279" s="2">
        <v>21.5</v>
      </c>
      <c r="O279" s="2">
        <v>256.5</v>
      </c>
    </row>
    <row r="280" spans="2:15" x14ac:dyDescent="0.25">
      <c r="B280" s="4">
        <v>2003</v>
      </c>
      <c r="C280" s="2">
        <v>21.9</v>
      </c>
      <c r="D280" s="2">
        <v>22.3</v>
      </c>
      <c r="E280" s="2">
        <v>22</v>
      </c>
      <c r="F280" s="2">
        <v>21.8</v>
      </c>
      <c r="G280" s="2">
        <v>21.9</v>
      </c>
      <c r="H280" s="2">
        <v>20.8</v>
      </c>
      <c r="I280" s="2">
        <v>21.4</v>
      </c>
      <c r="J280" s="2">
        <v>21.4</v>
      </c>
      <c r="K280" s="2">
        <v>21.2</v>
      </c>
      <c r="L280" s="2">
        <v>20.7</v>
      </c>
      <c r="M280" s="2">
        <v>20.9</v>
      </c>
      <c r="N280" s="2">
        <v>21.7</v>
      </c>
      <c r="O280" s="2">
        <v>258</v>
      </c>
    </row>
    <row r="281" spans="2:15" x14ac:dyDescent="0.25">
      <c r="B281" s="4">
        <v>2004</v>
      </c>
      <c r="C281" s="2">
        <v>21</v>
      </c>
      <c r="D281" s="2">
        <v>21.7</v>
      </c>
      <c r="E281" s="2">
        <v>22</v>
      </c>
      <c r="F281" s="2">
        <v>21.5</v>
      </c>
      <c r="G281" s="2">
        <v>21</v>
      </c>
      <c r="H281" s="2">
        <v>21.6</v>
      </c>
      <c r="I281" s="2">
        <v>21.2</v>
      </c>
      <c r="J281" s="2">
        <v>21.4</v>
      </c>
      <c r="K281" s="2">
        <v>20.7</v>
      </c>
      <c r="L281" s="2">
        <v>21</v>
      </c>
      <c r="M281" s="2">
        <v>20.7</v>
      </c>
      <c r="N281" s="2">
        <v>21.1</v>
      </c>
      <c r="O281" s="2">
        <v>254.89999999999998</v>
      </c>
    </row>
    <row r="282" spans="2:15" x14ac:dyDescent="0.25">
      <c r="B282" s="4">
        <v>2005</v>
      </c>
      <c r="C282" s="2">
        <v>21.1</v>
      </c>
      <c r="D282" s="2">
        <v>21.4</v>
      </c>
      <c r="E282" s="2">
        <v>22.2</v>
      </c>
      <c r="F282" s="2">
        <v>22.2</v>
      </c>
      <c r="G282" s="2">
        <v>21.3</v>
      </c>
      <c r="H282" s="2">
        <v>21.6</v>
      </c>
      <c r="I282" s="2">
        <v>22.1</v>
      </c>
      <c r="J282" s="2">
        <v>21.7</v>
      </c>
      <c r="K282" s="2">
        <v>21.5</v>
      </c>
      <c r="L282" s="2">
        <v>20.399999999999999</v>
      </c>
      <c r="M282" s="2">
        <v>20.6</v>
      </c>
      <c r="N282" s="2">
        <v>20.8</v>
      </c>
      <c r="O282" s="2">
        <v>256.89999999999998</v>
      </c>
    </row>
    <row r="283" spans="2:15" x14ac:dyDescent="0.25">
      <c r="B283" s="4">
        <v>2006</v>
      </c>
      <c r="C283" s="2">
        <v>21</v>
      </c>
      <c r="D283" s="2">
        <v>21.5</v>
      </c>
      <c r="E283" s="2">
        <v>21</v>
      </c>
      <c r="F283" s="2">
        <v>21.1</v>
      </c>
      <c r="G283" s="2">
        <v>21</v>
      </c>
      <c r="H283" s="2">
        <v>21.1</v>
      </c>
      <c r="I283" s="2">
        <v>21.7</v>
      </c>
      <c r="J283" s="2">
        <v>21.6</v>
      </c>
      <c r="K283" s="2">
        <v>21.5</v>
      </c>
      <c r="L283" s="2">
        <v>21</v>
      </c>
      <c r="M283" s="2">
        <v>20.7</v>
      </c>
      <c r="N283" s="2">
        <v>20.5</v>
      </c>
      <c r="O283" s="2">
        <v>253.69999999999996</v>
      </c>
    </row>
    <row r="284" spans="2:15" x14ac:dyDescent="0.25">
      <c r="B284" s="4">
        <v>2007</v>
      </c>
      <c r="C284" s="2">
        <v>21.4</v>
      </c>
      <c r="D284" s="2">
        <v>21.5</v>
      </c>
      <c r="E284" s="2">
        <v>21.6</v>
      </c>
      <c r="F284" s="2">
        <v>21.4</v>
      </c>
      <c r="G284" s="2">
        <v>21.3</v>
      </c>
      <c r="H284" s="2">
        <v>21.3</v>
      </c>
      <c r="I284" s="2">
        <v>21.7</v>
      </c>
      <c r="J284" s="2">
        <v>20.8</v>
      </c>
      <c r="K284" s="2">
        <v>21</v>
      </c>
      <c r="L284" s="2">
        <v>20.2</v>
      </c>
      <c r="M284" s="2">
        <v>20.6</v>
      </c>
      <c r="N284" s="2">
        <v>21.1</v>
      </c>
      <c r="O284" s="2">
        <v>253.89999999999998</v>
      </c>
    </row>
    <row r="285" spans="2:15" x14ac:dyDescent="0.25">
      <c r="B285" s="4">
        <v>2008</v>
      </c>
      <c r="C285" s="2">
        <v>20.8</v>
      </c>
      <c r="D285" s="2">
        <v>21.1</v>
      </c>
      <c r="E285" s="2">
        <v>21</v>
      </c>
      <c r="F285" s="2">
        <v>21.2</v>
      </c>
      <c r="G285" s="2">
        <v>20.7</v>
      </c>
      <c r="H285" s="2">
        <v>21</v>
      </c>
      <c r="I285" s="2">
        <v>21.1</v>
      </c>
      <c r="J285" s="2">
        <v>20.8</v>
      </c>
      <c r="K285" s="2">
        <v>21</v>
      </c>
      <c r="L285" s="2">
        <v>20.3</v>
      </c>
      <c r="M285" s="2">
        <v>20.5</v>
      </c>
      <c r="N285" s="2">
        <v>20.5</v>
      </c>
      <c r="O285" s="2">
        <v>250.00000000000003</v>
      </c>
    </row>
    <row r="286" spans="2:15" x14ac:dyDescent="0.25">
      <c r="B286" s="4">
        <v>2009</v>
      </c>
      <c r="C286" s="2">
        <v>20.9</v>
      </c>
      <c r="D286" s="2">
        <v>20.9</v>
      </c>
      <c r="E286" s="2">
        <v>20.3</v>
      </c>
      <c r="F286" s="2">
        <v>21.3</v>
      </c>
      <c r="G286" s="2">
        <v>21.1</v>
      </c>
      <c r="H286" s="2">
        <v>21.3</v>
      </c>
      <c r="I286" s="2">
        <v>21.7</v>
      </c>
      <c r="J286" s="2">
        <v>22</v>
      </c>
      <c r="K286" s="2">
        <v>22.1</v>
      </c>
      <c r="L286" s="2">
        <v>21.3</v>
      </c>
      <c r="M286" s="2">
        <v>21.8</v>
      </c>
      <c r="N286" s="2">
        <v>20.3</v>
      </c>
      <c r="O286" s="2">
        <v>255.00000000000003</v>
      </c>
    </row>
    <row r="287" spans="2:15" x14ac:dyDescent="0.25">
      <c r="B287" s="4">
        <v>2010</v>
      </c>
      <c r="C287" s="2">
        <v>22.3</v>
      </c>
      <c r="D287" s="2">
        <v>22.4</v>
      </c>
      <c r="E287" s="2">
        <v>23.3</v>
      </c>
      <c r="F287" s="2">
        <v>22.3</v>
      </c>
      <c r="G287" s="2">
        <v>21.8</v>
      </c>
      <c r="H287" s="2">
        <v>21.5</v>
      </c>
      <c r="I287" s="2">
        <v>21.3</v>
      </c>
      <c r="J287" s="2">
        <v>21.4</v>
      </c>
      <c r="K287" s="2">
        <v>20.8</v>
      </c>
      <c r="L287" s="2">
        <v>20.8</v>
      </c>
      <c r="M287" s="2">
        <v>20.3</v>
      </c>
      <c r="N287" s="2">
        <v>21.8</v>
      </c>
      <c r="O287" s="2">
        <v>260.00000000000006</v>
      </c>
    </row>
    <row r="288" spans="2:15" x14ac:dyDescent="0.25">
      <c r="B288" s="4">
        <v>2011</v>
      </c>
      <c r="C288" s="2">
        <v>21.2</v>
      </c>
      <c r="D288" s="2">
        <v>21.3</v>
      </c>
      <c r="E288" s="2">
        <v>20.8</v>
      </c>
      <c r="F288" s="2">
        <v>21</v>
      </c>
      <c r="G288" s="2">
        <v>21.2</v>
      </c>
      <c r="H288" s="2">
        <v>21.5</v>
      </c>
      <c r="I288" s="2">
        <v>21.6</v>
      </c>
      <c r="J288" s="2">
        <v>21.8</v>
      </c>
      <c r="K288" s="2">
        <v>21.5</v>
      </c>
      <c r="L288" s="2">
        <v>20.399999999999999</v>
      </c>
      <c r="M288" s="2">
        <v>20.9</v>
      </c>
      <c r="N288" s="2">
        <v>20.6</v>
      </c>
      <c r="O288" s="2">
        <v>253.8</v>
      </c>
    </row>
    <row r="289" spans="2:15" x14ac:dyDescent="0.25">
      <c r="B289" s="4">
        <v>2012</v>
      </c>
      <c r="C289" s="2">
        <v>21.2</v>
      </c>
      <c r="D289" s="2">
        <v>21.2</v>
      </c>
      <c r="E289" s="2">
        <v>21.4</v>
      </c>
      <c r="F289" s="2">
        <v>21.1</v>
      </c>
      <c r="G289" s="2">
        <v>21.4</v>
      </c>
      <c r="H289" s="2">
        <v>21.8</v>
      </c>
      <c r="I289" s="2">
        <v>22.1</v>
      </c>
      <c r="J289" s="2">
        <v>21.7</v>
      </c>
      <c r="K289" s="2">
        <v>21.8</v>
      </c>
      <c r="L289" s="2">
        <v>21.2</v>
      </c>
      <c r="M289" s="2">
        <v>21.3</v>
      </c>
      <c r="N289" s="2">
        <v>20.8</v>
      </c>
      <c r="O289" s="2">
        <v>257</v>
      </c>
    </row>
    <row r="290" spans="2:15" x14ac:dyDescent="0.25">
      <c r="B290" s="4">
        <v>2013</v>
      </c>
      <c r="C290" s="2">
        <v>21.9</v>
      </c>
      <c r="D290" s="2">
        <v>21.8</v>
      </c>
      <c r="E290" s="2">
        <v>22.3</v>
      </c>
      <c r="F290" s="2">
        <v>22.2</v>
      </c>
      <c r="G290" s="2">
        <v>21.3</v>
      </c>
      <c r="H290" s="2">
        <v>21.9</v>
      </c>
      <c r="I290" s="2">
        <v>22</v>
      </c>
      <c r="J290" s="2">
        <v>21.5</v>
      </c>
      <c r="K290" s="2">
        <v>21.6</v>
      </c>
      <c r="L290" s="2">
        <v>21.3</v>
      </c>
      <c r="M290" s="2">
        <v>21.2</v>
      </c>
      <c r="N290" s="2">
        <v>21.7</v>
      </c>
      <c r="O290" s="2">
        <v>260.7</v>
      </c>
    </row>
    <row r="291" spans="2:15" x14ac:dyDescent="0.25">
      <c r="B291" s="4">
        <v>2014</v>
      </c>
      <c r="C291" s="2">
        <v>21.7</v>
      </c>
      <c r="D291" s="2">
        <v>21.9</v>
      </c>
      <c r="E291" s="2">
        <v>22</v>
      </c>
      <c r="F291" s="2">
        <v>22.3</v>
      </c>
      <c r="G291" s="2">
        <v>21.6</v>
      </c>
      <c r="H291" s="2">
        <v>22.1</v>
      </c>
      <c r="I291" s="2">
        <v>22.7</v>
      </c>
      <c r="J291" s="2">
        <v>21.9</v>
      </c>
      <c r="K291" s="2">
        <v>21.9</v>
      </c>
      <c r="L291" s="2">
        <v>21.2</v>
      </c>
      <c r="M291" s="2">
        <v>21.5</v>
      </c>
      <c r="N291" s="2">
        <v>21.3</v>
      </c>
      <c r="O291" s="2">
        <v>262.09999999999997</v>
      </c>
    </row>
    <row r="292" spans="2:15" x14ac:dyDescent="0.25">
      <c r="B292" s="4">
        <v>2015</v>
      </c>
      <c r="C292" s="2">
        <v>21.9</v>
      </c>
      <c r="D292" s="2">
        <v>22.3</v>
      </c>
      <c r="E292" s="2">
        <v>21.8</v>
      </c>
      <c r="F292" s="2">
        <v>22.1</v>
      </c>
      <c r="G292" s="2">
        <v>21.9</v>
      </c>
      <c r="H292" s="2">
        <v>22.2</v>
      </c>
      <c r="I292" s="2">
        <v>22.4</v>
      </c>
      <c r="J292" s="2">
        <v>22.6</v>
      </c>
      <c r="K292" s="2">
        <v>22.5</v>
      </c>
      <c r="L292" s="2">
        <v>21.8</v>
      </c>
      <c r="M292" s="2">
        <v>21.7</v>
      </c>
      <c r="N292" s="2">
        <v>21.7</v>
      </c>
      <c r="O292" s="2">
        <v>264.89999999999998</v>
      </c>
    </row>
    <row r="293" spans="2:15" x14ac:dyDescent="0.25">
      <c r="B293" s="4">
        <v>2016</v>
      </c>
      <c r="C293" s="2">
        <v>22.7</v>
      </c>
      <c r="D293" s="2">
        <v>23.1</v>
      </c>
      <c r="E293" s="2">
        <v>22.2</v>
      </c>
      <c r="F293" s="2">
        <v>22.6</v>
      </c>
      <c r="G293" s="2">
        <v>22.2</v>
      </c>
      <c r="H293" s="2">
        <v>21.9</v>
      </c>
      <c r="I293" s="2">
        <v>22.2</v>
      </c>
      <c r="J293" s="2">
        <v>22.5</v>
      </c>
      <c r="K293" s="2">
        <v>21.9</v>
      </c>
      <c r="L293" s="2">
        <v>21.5</v>
      </c>
      <c r="M293" s="2">
        <v>21.2</v>
      </c>
      <c r="N293" s="2">
        <v>22.5</v>
      </c>
      <c r="O293" s="2">
        <v>266.5</v>
      </c>
    </row>
    <row r="294" spans="2:15" x14ac:dyDescent="0.25">
      <c r="B294" s="4">
        <v>2017</v>
      </c>
      <c r="C294" s="2">
        <v>21.1</v>
      </c>
      <c r="D294" s="2">
        <v>21.6</v>
      </c>
      <c r="E294" s="2">
        <v>21.3</v>
      </c>
      <c r="F294" s="2">
        <v>22</v>
      </c>
      <c r="G294" s="2">
        <v>21.5</v>
      </c>
      <c r="H294" s="2">
        <v>21.5</v>
      </c>
      <c r="I294" s="2">
        <v>22.2</v>
      </c>
      <c r="J294" s="2">
        <v>21.2</v>
      </c>
      <c r="K294" s="2">
        <v>22.1</v>
      </c>
      <c r="L294" s="2">
        <v>21.3</v>
      </c>
      <c r="M294" s="2">
        <v>21.3</v>
      </c>
      <c r="N294" s="2">
        <v>21.3</v>
      </c>
      <c r="O294" s="2">
        <v>258.39999999999998</v>
      </c>
    </row>
    <row r="295" spans="2:15" x14ac:dyDescent="0.25">
      <c r="B295" s="4">
        <v>2018</v>
      </c>
      <c r="C295" s="2">
        <v>21.2</v>
      </c>
      <c r="D295" s="2">
        <v>21.6</v>
      </c>
      <c r="E295" s="2">
        <v>21.9</v>
      </c>
      <c r="F295" s="2">
        <v>21.3</v>
      </c>
      <c r="G295" s="2">
        <v>21</v>
      </c>
      <c r="H295" s="2">
        <v>21.6</v>
      </c>
      <c r="I295" s="2">
        <v>22</v>
      </c>
      <c r="J295" s="2">
        <v>21.8</v>
      </c>
      <c r="K295" s="2">
        <v>21.6</v>
      </c>
      <c r="L295" s="2">
        <v>21.1</v>
      </c>
      <c r="M295" s="2">
        <v>21.4</v>
      </c>
      <c r="N295" s="2">
        <v>21.1</v>
      </c>
      <c r="O295" s="2">
        <v>257.60000000000002</v>
      </c>
    </row>
    <row r="296" spans="2:15" x14ac:dyDescent="0.25">
      <c r="B296" s="4">
        <v>2019</v>
      </c>
      <c r="C296" s="2">
        <v>21.9</v>
      </c>
      <c r="D296" s="2">
        <v>22.3</v>
      </c>
      <c r="E296" s="2">
        <v>22</v>
      </c>
      <c r="F296" s="2">
        <v>22.1</v>
      </c>
      <c r="G296" s="2">
        <v>21.6</v>
      </c>
      <c r="H296" s="2">
        <v>22</v>
      </c>
      <c r="I296" s="2">
        <v>22.3</v>
      </c>
      <c r="J296" s="2">
        <v>22.4</v>
      </c>
      <c r="K296" s="2">
        <v>22.1</v>
      </c>
      <c r="L296" s="2">
        <v>20.9</v>
      </c>
      <c r="M296" s="2">
        <v>21.6</v>
      </c>
      <c r="N296" s="2">
        <v>43.1</v>
      </c>
      <c r="O296" s="2">
        <v>284.3</v>
      </c>
    </row>
    <row r="297" spans="2:15" x14ac:dyDescent="0.25">
      <c r="B297" s="4" t="s">
        <v>1</v>
      </c>
      <c r="C297" s="2">
        <v>830.2</v>
      </c>
      <c r="D297" s="2">
        <v>842.09999999999991</v>
      </c>
      <c r="E297" s="2">
        <v>841.79999999999984</v>
      </c>
      <c r="F297" s="2">
        <v>840.7</v>
      </c>
      <c r="G297" s="2">
        <v>828.80000000000007</v>
      </c>
      <c r="H297" s="2">
        <v>833.5999999999998</v>
      </c>
      <c r="I297" s="2">
        <v>843.60000000000025</v>
      </c>
      <c r="J297" s="2">
        <v>836.29999999999984</v>
      </c>
      <c r="K297" s="2">
        <v>851.4</v>
      </c>
      <c r="L297" s="2">
        <v>830.99999999999977</v>
      </c>
      <c r="M297" s="2">
        <v>837.2</v>
      </c>
      <c r="N297" s="2">
        <v>840.09999999999991</v>
      </c>
      <c r="O297" s="2">
        <v>10056.799999999999</v>
      </c>
    </row>
    <row r="299" spans="2:15" x14ac:dyDescent="0.25">
      <c r="B299" s="3" t="s">
        <v>5</v>
      </c>
      <c r="C299" s="3" t="s">
        <v>0</v>
      </c>
    </row>
    <row r="300" spans="2:15" x14ac:dyDescent="0.25">
      <c r="B300" s="3" t="s">
        <v>2</v>
      </c>
      <c r="C300">
        <v>1</v>
      </c>
      <c r="D300">
        <v>2</v>
      </c>
      <c r="E300">
        <v>3</v>
      </c>
      <c r="F300">
        <v>4</v>
      </c>
      <c r="G300">
        <v>5</v>
      </c>
      <c r="H300">
        <v>6</v>
      </c>
      <c r="I300">
        <v>7</v>
      </c>
      <c r="J300">
        <v>8</v>
      </c>
      <c r="K300">
        <v>9</v>
      </c>
      <c r="L300">
        <v>10</v>
      </c>
      <c r="M300">
        <v>11</v>
      </c>
      <c r="N300">
        <v>12</v>
      </c>
      <c r="O300" t="s">
        <v>1</v>
      </c>
    </row>
    <row r="301" spans="2:15" x14ac:dyDescent="0.25">
      <c r="B301" s="4">
        <v>1980</v>
      </c>
      <c r="C301" s="2"/>
      <c r="D301" s="2"/>
      <c r="E301" s="2"/>
      <c r="F301" s="2"/>
      <c r="G301" s="2"/>
      <c r="H301" s="2"/>
      <c r="I301" s="2"/>
      <c r="J301" s="2"/>
      <c r="K301" s="2">
        <v>186</v>
      </c>
      <c r="L301" s="2">
        <v>336</v>
      </c>
      <c r="M301" s="2">
        <v>199</v>
      </c>
      <c r="N301" s="2">
        <v>185</v>
      </c>
      <c r="O301" s="2">
        <v>906</v>
      </c>
    </row>
    <row r="302" spans="2:15" x14ac:dyDescent="0.25">
      <c r="B302" s="4">
        <v>1981</v>
      </c>
      <c r="C302" s="2">
        <v>24</v>
      </c>
      <c r="D302" s="2">
        <v>122</v>
      </c>
      <c r="E302" s="2">
        <v>152</v>
      </c>
      <c r="F302" s="2">
        <v>384</v>
      </c>
      <c r="G302" s="2">
        <v>317</v>
      </c>
      <c r="H302" s="2">
        <v>304</v>
      </c>
      <c r="I302" s="2">
        <v>139</v>
      </c>
      <c r="J302" s="2">
        <v>159</v>
      </c>
      <c r="K302" s="2">
        <v>205</v>
      </c>
      <c r="L302" s="2">
        <v>191</v>
      </c>
      <c r="M302" s="2">
        <v>193</v>
      </c>
      <c r="N302" s="2">
        <v>124</v>
      </c>
      <c r="O302" s="2">
        <v>2314</v>
      </c>
    </row>
    <row r="303" spans="2:15" x14ac:dyDescent="0.25">
      <c r="B303" s="4">
        <v>1982</v>
      </c>
      <c r="C303" s="2">
        <v>192</v>
      </c>
      <c r="D303" s="2">
        <v>191</v>
      </c>
      <c r="E303" s="2">
        <v>266</v>
      </c>
      <c r="F303" s="2">
        <v>371</v>
      </c>
      <c r="G303" s="2">
        <v>384</v>
      </c>
      <c r="H303" s="2">
        <v>87</v>
      </c>
      <c r="I303" s="2">
        <v>110</v>
      </c>
      <c r="J303" s="2">
        <v>79</v>
      </c>
      <c r="K303" s="2">
        <v>166</v>
      </c>
      <c r="L303" s="2">
        <v>360</v>
      </c>
      <c r="M303" s="2">
        <v>221</v>
      </c>
      <c r="N303" s="2">
        <v>112</v>
      </c>
      <c r="O303" s="2">
        <v>2539</v>
      </c>
    </row>
    <row r="304" spans="2:15" x14ac:dyDescent="0.25">
      <c r="B304" s="4">
        <v>1983</v>
      </c>
      <c r="C304" s="2">
        <v>39</v>
      </c>
      <c r="D304" s="2">
        <v>27</v>
      </c>
      <c r="E304" s="2">
        <v>156</v>
      </c>
      <c r="F304" s="2">
        <v>364</v>
      </c>
      <c r="G304" s="2">
        <v>215</v>
      </c>
      <c r="H304" s="2">
        <v>86</v>
      </c>
      <c r="I304" s="2">
        <v>202</v>
      </c>
      <c r="J304" s="2">
        <v>278</v>
      </c>
      <c r="K304" s="2">
        <v>213</v>
      </c>
      <c r="L304" s="2">
        <v>286</v>
      </c>
      <c r="M304" s="2">
        <v>120</v>
      </c>
      <c r="N304" s="2">
        <v>175</v>
      </c>
      <c r="O304" s="2">
        <v>2161</v>
      </c>
    </row>
    <row r="305" spans="2:15" x14ac:dyDescent="0.25">
      <c r="B305" s="4">
        <v>1984</v>
      </c>
      <c r="C305" s="2">
        <v>134</v>
      </c>
      <c r="D305" s="2">
        <v>102</v>
      </c>
      <c r="E305" s="2">
        <v>113</v>
      </c>
      <c r="F305" s="2">
        <v>298</v>
      </c>
      <c r="G305" s="2">
        <v>323</v>
      </c>
      <c r="H305" s="2">
        <v>369</v>
      </c>
      <c r="I305" s="2">
        <v>319</v>
      </c>
      <c r="J305" s="2">
        <v>230</v>
      </c>
      <c r="K305" s="2">
        <v>274</v>
      </c>
      <c r="L305" s="2">
        <v>464</v>
      </c>
      <c r="M305" s="2">
        <v>219.2</v>
      </c>
      <c r="N305" s="2">
        <v>186</v>
      </c>
      <c r="O305" s="2">
        <v>3031.2</v>
      </c>
    </row>
    <row r="306" spans="2:15" x14ac:dyDescent="0.25">
      <c r="B306" s="4">
        <v>1985</v>
      </c>
      <c r="C306" s="2">
        <v>154</v>
      </c>
      <c r="D306" s="2">
        <v>70</v>
      </c>
      <c r="E306" s="2">
        <v>140</v>
      </c>
      <c r="F306" s="2">
        <v>160</v>
      </c>
      <c r="G306" s="2">
        <v>280</v>
      </c>
      <c r="H306" s="2">
        <v>120</v>
      </c>
      <c r="I306" s="2">
        <v>226</v>
      </c>
      <c r="J306" s="2">
        <v>303</v>
      </c>
      <c r="K306" s="2">
        <v>354</v>
      </c>
      <c r="L306" s="2">
        <v>374</v>
      </c>
      <c r="M306" s="2">
        <v>285</v>
      </c>
      <c r="N306" s="2">
        <v>123</v>
      </c>
      <c r="O306" s="2">
        <v>2589</v>
      </c>
    </row>
    <row r="307" spans="2:15" x14ac:dyDescent="0.25">
      <c r="B307" s="4">
        <v>1986</v>
      </c>
      <c r="C307" s="2">
        <v>152</v>
      </c>
      <c r="D307" s="2">
        <v>174</v>
      </c>
      <c r="E307" s="2">
        <v>126</v>
      </c>
      <c r="F307" s="2">
        <v>423</v>
      </c>
      <c r="G307" s="2">
        <v>287</v>
      </c>
      <c r="H307" s="2">
        <v>221.6</v>
      </c>
      <c r="I307" s="2">
        <v>81</v>
      </c>
      <c r="J307" s="2">
        <v>235</v>
      </c>
      <c r="K307" s="2">
        <v>143</v>
      </c>
      <c r="L307" s="2">
        <v>289</v>
      </c>
      <c r="M307" s="2">
        <v>251.4</v>
      </c>
      <c r="N307" s="2">
        <v>101</v>
      </c>
      <c r="O307" s="2">
        <v>2484</v>
      </c>
    </row>
    <row r="308" spans="2:15" x14ac:dyDescent="0.25">
      <c r="B308" s="4">
        <v>1987</v>
      </c>
      <c r="C308" s="2">
        <v>83</v>
      </c>
      <c r="D308" s="2">
        <v>36</v>
      </c>
      <c r="E308" s="2">
        <v>90</v>
      </c>
      <c r="F308" s="2">
        <v>180</v>
      </c>
      <c r="G308" s="2">
        <v>326</v>
      </c>
      <c r="H308" s="2">
        <v>71</v>
      </c>
      <c r="I308" s="2">
        <v>334</v>
      </c>
      <c r="J308" s="2">
        <v>125</v>
      </c>
      <c r="K308" s="2">
        <v>229</v>
      </c>
      <c r="L308" s="2">
        <v>267</v>
      </c>
      <c r="M308" s="2">
        <v>153</v>
      </c>
      <c r="N308" s="2">
        <v>142</v>
      </c>
      <c r="O308" s="2">
        <v>2036</v>
      </c>
    </row>
    <row r="309" spans="2:15" x14ac:dyDescent="0.25">
      <c r="B309" s="4">
        <v>1988</v>
      </c>
      <c r="C309" s="2">
        <v>70</v>
      </c>
      <c r="D309" s="2">
        <v>178</v>
      </c>
      <c r="E309" s="2">
        <v>38</v>
      </c>
      <c r="F309" s="2">
        <v>284</v>
      </c>
      <c r="G309" s="2">
        <v>262</v>
      </c>
      <c r="H309" s="2">
        <v>233</v>
      </c>
      <c r="I309" s="2">
        <v>309</v>
      </c>
      <c r="J309" s="2">
        <v>446</v>
      </c>
      <c r="K309" s="2">
        <v>389</v>
      </c>
      <c r="L309" s="2">
        <v>308</v>
      </c>
      <c r="M309" s="2">
        <v>360</v>
      </c>
      <c r="N309" s="2">
        <v>236</v>
      </c>
      <c r="O309" s="2">
        <v>3113</v>
      </c>
    </row>
    <row r="310" spans="2:15" x14ac:dyDescent="0.25">
      <c r="B310" s="4">
        <v>1989</v>
      </c>
      <c r="C310" s="2">
        <v>218</v>
      </c>
      <c r="D310" s="2">
        <v>80</v>
      </c>
      <c r="E310" s="2">
        <v>163</v>
      </c>
      <c r="F310" s="2">
        <v>132</v>
      </c>
      <c r="G310" s="2">
        <v>304</v>
      </c>
      <c r="H310" s="2">
        <v>280</v>
      </c>
      <c r="I310" s="2">
        <v>83</v>
      </c>
      <c r="J310" s="2">
        <v>399</v>
      </c>
      <c r="K310" s="2">
        <v>312</v>
      </c>
      <c r="L310" s="2">
        <v>265</v>
      </c>
      <c r="M310" s="2">
        <v>164</v>
      </c>
      <c r="N310" s="2">
        <v>91</v>
      </c>
      <c r="O310" s="2">
        <v>2491</v>
      </c>
    </row>
    <row r="311" spans="2:15" x14ac:dyDescent="0.25">
      <c r="B311" s="4">
        <v>1990</v>
      </c>
      <c r="C311" s="2">
        <v>62</v>
      </c>
      <c r="D311" s="2">
        <v>122</v>
      </c>
      <c r="E311" s="2">
        <v>133</v>
      </c>
      <c r="F311" s="2">
        <v>299</v>
      </c>
      <c r="G311" s="2">
        <v>151</v>
      </c>
      <c r="H311" s="2">
        <v>143</v>
      </c>
      <c r="I311" s="2">
        <v>216</v>
      </c>
      <c r="J311" s="2">
        <v>113</v>
      </c>
      <c r="K311" s="2">
        <v>193</v>
      </c>
      <c r="L311" s="2">
        <v>382</v>
      </c>
      <c r="M311" s="2">
        <v>327</v>
      </c>
      <c r="N311" s="2">
        <v>120</v>
      </c>
      <c r="O311" s="2">
        <v>2261</v>
      </c>
    </row>
    <row r="312" spans="2:15" x14ac:dyDescent="0.25">
      <c r="B312" s="4">
        <v>1991</v>
      </c>
      <c r="C312" s="2">
        <v>58</v>
      </c>
      <c r="D312" s="2">
        <v>88</v>
      </c>
      <c r="E312" s="2">
        <v>282</v>
      </c>
      <c r="F312" s="2">
        <v>167</v>
      </c>
      <c r="G312" s="2">
        <v>258</v>
      </c>
      <c r="H312" s="2">
        <v>236</v>
      </c>
      <c r="I312" s="2">
        <v>237</v>
      </c>
      <c r="J312" s="2">
        <v>111</v>
      </c>
      <c r="K312" s="2">
        <v>287</v>
      </c>
      <c r="L312" s="2">
        <v>227</v>
      </c>
      <c r="M312" s="2">
        <v>243</v>
      </c>
      <c r="N312" s="2">
        <v>112</v>
      </c>
      <c r="O312" s="2">
        <v>2306</v>
      </c>
    </row>
    <row r="313" spans="2:15" x14ac:dyDescent="0.25">
      <c r="B313" s="4">
        <v>1992</v>
      </c>
      <c r="C313" s="2">
        <v>60</v>
      </c>
      <c r="D313" s="2">
        <v>49</v>
      </c>
      <c r="E313" s="2">
        <v>168</v>
      </c>
      <c r="F313" s="2">
        <v>172</v>
      </c>
      <c r="G313" s="2">
        <v>353</v>
      </c>
      <c r="H313" s="2">
        <v>94</v>
      </c>
      <c r="I313" s="2">
        <v>109</v>
      </c>
      <c r="J313" s="2">
        <v>234</v>
      </c>
      <c r="K313" s="2">
        <v>258</v>
      </c>
      <c r="L313" s="2">
        <v>215</v>
      </c>
      <c r="M313" s="2">
        <v>158</v>
      </c>
      <c r="N313" s="2">
        <v>95</v>
      </c>
      <c r="O313" s="2">
        <v>1965</v>
      </c>
    </row>
    <row r="314" spans="2:15" x14ac:dyDescent="0.25">
      <c r="B314" s="4">
        <v>1993</v>
      </c>
      <c r="C314" s="2">
        <v>113</v>
      </c>
      <c r="D314" s="2">
        <v>200</v>
      </c>
      <c r="E314" s="2">
        <v>202</v>
      </c>
      <c r="F314" s="2">
        <v>289</v>
      </c>
      <c r="G314" s="2">
        <v>380</v>
      </c>
      <c r="H314" s="2">
        <v>250</v>
      </c>
      <c r="I314" s="2">
        <v>164</v>
      </c>
      <c r="J314" s="2">
        <v>180</v>
      </c>
      <c r="K314" s="2">
        <v>315</v>
      </c>
      <c r="L314" s="2">
        <v>260</v>
      </c>
      <c r="M314" s="2">
        <v>269</v>
      </c>
      <c r="N314" s="2">
        <v>146</v>
      </c>
      <c r="O314" s="2">
        <v>2768</v>
      </c>
    </row>
    <row r="315" spans="2:15" x14ac:dyDescent="0.25">
      <c r="B315" s="4">
        <v>1994</v>
      </c>
      <c r="C315" s="2">
        <v>145</v>
      </c>
      <c r="D315" s="2">
        <v>114</v>
      </c>
      <c r="E315" s="2">
        <v>231</v>
      </c>
      <c r="F315" s="2">
        <v>332</v>
      </c>
      <c r="G315" s="2">
        <v>204</v>
      </c>
      <c r="H315" s="2">
        <v>198</v>
      </c>
      <c r="I315" s="2">
        <v>55</v>
      </c>
      <c r="J315" s="2">
        <v>192</v>
      </c>
      <c r="K315" s="2">
        <v>208</v>
      </c>
      <c r="L315" s="2">
        <v>269</v>
      </c>
      <c r="M315" s="2">
        <v>246</v>
      </c>
      <c r="N315" s="2">
        <v>88</v>
      </c>
      <c r="O315" s="2">
        <v>2282</v>
      </c>
    </row>
    <row r="316" spans="2:15" x14ac:dyDescent="0.25">
      <c r="B316" s="4">
        <v>1995</v>
      </c>
      <c r="C316" s="2">
        <v>22</v>
      </c>
      <c r="D316" s="2">
        <v>21</v>
      </c>
      <c r="E316" s="2">
        <v>135</v>
      </c>
      <c r="F316" s="2">
        <v>260</v>
      </c>
      <c r="G316" s="2">
        <v>361</v>
      </c>
      <c r="H316" s="2">
        <v>264</v>
      </c>
      <c r="I316" s="2">
        <v>364</v>
      </c>
      <c r="J316" s="2">
        <v>257</v>
      </c>
      <c r="K316" s="2">
        <v>280</v>
      </c>
      <c r="L316" s="2">
        <v>212</v>
      </c>
      <c r="M316" s="2">
        <v>134</v>
      </c>
      <c r="N316" s="2">
        <v>234</v>
      </c>
      <c r="O316" s="2">
        <v>2544</v>
      </c>
    </row>
    <row r="317" spans="2:15" x14ac:dyDescent="0.25">
      <c r="B317" s="4">
        <v>1996</v>
      </c>
      <c r="C317" s="2">
        <v>229</v>
      </c>
      <c r="D317" s="2">
        <v>136</v>
      </c>
      <c r="E317" s="2">
        <v>243</v>
      </c>
      <c r="F317" s="2">
        <v>238</v>
      </c>
      <c r="G317" s="2">
        <v>328</v>
      </c>
      <c r="H317" s="2">
        <v>323</v>
      </c>
      <c r="I317" s="2">
        <v>230</v>
      </c>
      <c r="J317" s="2">
        <v>291</v>
      </c>
      <c r="K317" s="2">
        <v>151</v>
      </c>
      <c r="L317" s="2">
        <v>511</v>
      </c>
      <c r="M317" s="2">
        <v>201</v>
      </c>
      <c r="N317" s="2">
        <v>79</v>
      </c>
      <c r="O317" s="2">
        <v>2960</v>
      </c>
    </row>
    <row r="318" spans="2:15" x14ac:dyDescent="0.25">
      <c r="B318" s="4">
        <v>1997</v>
      </c>
      <c r="C318" s="2">
        <v>150</v>
      </c>
      <c r="D318" s="2">
        <v>485</v>
      </c>
      <c r="E318" s="2">
        <v>248</v>
      </c>
      <c r="F318" s="2">
        <v>202.7</v>
      </c>
      <c r="G318" s="2">
        <v>338</v>
      </c>
      <c r="H318" s="2">
        <v>287</v>
      </c>
      <c r="I318" s="2">
        <v>79</v>
      </c>
      <c r="J318" s="2">
        <v>57</v>
      </c>
      <c r="K318" s="2">
        <v>218</v>
      </c>
      <c r="L318" s="2">
        <v>221</v>
      </c>
      <c r="M318" s="2">
        <v>84</v>
      </c>
      <c r="N318" s="2"/>
      <c r="O318" s="2">
        <v>2369.6999999999998</v>
      </c>
    </row>
    <row r="319" spans="2:15" x14ac:dyDescent="0.25">
      <c r="B319" s="4">
        <v>1998</v>
      </c>
      <c r="C319" s="2">
        <v>230</v>
      </c>
      <c r="D319" s="2">
        <v>139</v>
      </c>
      <c r="E319" s="2">
        <v>195</v>
      </c>
      <c r="F319" s="2">
        <v>216</v>
      </c>
      <c r="G319" s="2">
        <v>365</v>
      </c>
      <c r="H319" s="2">
        <v>196</v>
      </c>
      <c r="I319" s="2">
        <v>287</v>
      </c>
      <c r="J319" s="2">
        <v>308</v>
      </c>
      <c r="K319" s="2">
        <v>319</v>
      </c>
      <c r="L319" s="2">
        <v>437</v>
      </c>
      <c r="M319" s="2">
        <v>297</v>
      </c>
      <c r="N319" s="2">
        <v>21</v>
      </c>
      <c r="O319" s="2">
        <v>3010</v>
      </c>
    </row>
    <row r="320" spans="2:15" x14ac:dyDescent="0.25">
      <c r="B320" s="4">
        <v>1999</v>
      </c>
      <c r="C320" s="2">
        <v>219</v>
      </c>
      <c r="D320" s="2">
        <v>496</v>
      </c>
      <c r="E320" s="2">
        <v>187</v>
      </c>
      <c r="F320" s="2">
        <v>513</v>
      </c>
      <c r="G320" s="2">
        <v>189</v>
      </c>
      <c r="H320" s="2">
        <v>326</v>
      </c>
      <c r="I320" s="2">
        <v>136</v>
      </c>
      <c r="J320" s="2">
        <v>403</v>
      </c>
      <c r="K320" s="2">
        <v>380</v>
      </c>
      <c r="L320" s="2">
        <v>279</v>
      </c>
      <c r="M320" s="2">
        <v>296</v>
      </c>
      <c r="N320" s="2">
        <v>107</v>
      </c>
      <c r="O320" s="2">
        <v>3531</v>
      </c>
    </row>
    <row r="321" spans="2:15" x14ac:dyDescent="0.25">
      <c r="B321" s="4">
        <v>2000</v>
      </c>
      <c r="C321" s="2">
        <v>168</v>
      </c>
      <c r="D321" s="2">
        <v>205</v>
      </c>
      <c r="E321" s="2">
        <v>197</v>
      </c>
      <c r="F321" s="2">
        <v>150</v>
      </c>
      <c r="G321" s="2">
        <v>458</v>
      </c>
      <c r="H321" s="2">
        <v>283</v>
      </c>
      <c r="I321" s="2">
        <v>249</v>
      </c>
      <c r="J321" s="2">
        <v>198</v>
      </c>
      <c r="K321" s="2">
        <v>337</v>
      </c>
      <c r="L321" s="2">
        <v>409</v>
      </c>
      <c r="M321" s="2">
        <v>111</v>
      </c>
      <c r="N321" s="2">
        <v>302</v>
      </c>
      <c r="O321" s="2">
        <v>3067</v>
      </c>
    </row>
    <row r="322" spans="2:15" x14ac:dyDescent="0.25">
      <c r="B322" s="4">
        <v>2001</v>
      </c>
      <c r="C322" s="2">
        <v>98</v>
      </c>
      <c r="D322" s="2">
        <v>201</v>
      </c>
      <c r="E322" s="2">
        <v>309</v>
      </c>
      <c r="F322" s="2">
        <v>283</v>
      </c>
      <c r="G322" s="2">
        <v>344</v>
      </c>
      <c r="H322" s="2">
        <v>85</v>
      </c>
      <c r="I322" s="2">
        <v>288</v>
      </c>
      <c r="J322" s="2">
        <v>26</v>
      </c>
      <c r="K322" s="2">
        <v>196</v>
      </c>
      <c r="L322" s="2">
        <v>244</v>
      </c>
      <c r="M322" s="2">
        <v>398</v>
      </c>
      <c r="N322" s="2">
        <v>136</v>
      </c>
      <c r="O322" s="2">
        <v>2608</v>
      </c>
    </row>
    <row r="323" spans="2:15" x14ac:dyDescent="0.25">
      <c r="B323" s="4">
        <v>2002</v>
      </c>
      <c r="C323" s="2">
        <v>47</v>
      </c>
      <c r="D323" s="2">
        <v>116</v>
      </c>
      <c r="E323" s="2">
        <v>278</v>
      </c>
      <c r="F323" s="2">
        <v>403</v>
      </c>
      <c r="G323" s="2">
        <v>359</v>
      </c>
      <c r="H323" s="2">
        <v>179</v>
      </c>
      <c r="I323" s="2">
        <v>167</v>
      </c>
      <c r="J323" s="2">
        <v>162</v>
      </c>
      <c r="K323" s="2">
        <v>181</v>
      </c>
      <c r="L323" s="2">
        <v>236</v>
      </c>
      <c r="M323" s="2">
        <v>177</v>
      </c>
      <c r="N323" s="2">
        <v>229</v>
      </c>
      <c r="O323" s="2">
        <v>2534</v>
      </c>
    </row>
    <row r="324" spans="2:15" x14ac:dyDescent="0.25">
      <c r="B324" s="4">
        <v>2003</v>
      </c>
      <c r="C324" s="2">
        <v>49</v>
      </c>
      <c r="D324" s="2">
        <v>87</v>
      </c>
      <c r="E324" s="2">
        <v>107</v>
      </c>
      <c r="F324" s="2">
        <v>375</v>
      </c>
      <c r="G324" s="2">
        <v>314</v>
      </c>
      <c r="H324" s="2">
        <v>235</v>
      </c>
      <c r="I324" s="2">
        <v>144</v>
      </c>
      <c r="J324" s="2">
        <v>273</v>
      </c>
      <c r="K324" s="2">
        <v>226</v>
      </c>
      <c r="L324" s="2">
        <v>332</v>
      </c>
      <c r="M324" s="2">
        <v>152</v>
      </c>
      <c r="N324" s="2">
        <v>210</v>
      </c>
      <c r="O324" s="2">
        <v>2504</v>
      </c>
    </row>
    <row r="325" spans="2:15" x14ac:dyDescent="0.25">
      <c r="B325" s="4">
        <v>2004</v>
      </c>
      <c r="C325" s="2">
        <v>147</v>
      </c>
      <c r="D325" s="2">
        <v>144</v>
      </c>
      <c r="E325" s="2">
        <v>79</v>
      </c>
      <c r="F325" s="2">
        <v>336</v>
      </c>
      <c r="G325" s="2">
        <v>313</v>
      </c>
      <c r="H325" s="2">
        <v>111</v>
      </c>
      <c r="I325" s="2">
        <v>283</v>
      </c>
      <c r="J325" s="2">
        <v>120</v>
      </c>
      <c r="K325" s="2">
        <v>410</v>
      </c>
      <c r="L325" s="2">
        <v>357</v>
      </c>
      <c r="M325" s="2">
        <v>229</v>
      </c>
      <c r="N325" s="2">
        <v>128</v>
      </c>
      <c r="O325" s="2">
        <v>2657</v>
      </c>
    </row>
    <row r="326" spans="2:15" x14ac:dyDescent="0.25">
      <c r="B326" s="4">
        <v>2005</v>
      </c>
      <c r="C326" s="2">
        <v>172</v>
      </c>
      <c r="D326" s="2">
        <v>118</v>
      </c>
      <c r="E326" s="2">
        <v>344</v>
      </c>
      <c r="F326" s="2">
        <v>323</v>
      </c>
      <c r="G326" s="2">
        <v>385</v>
      </c>
      <c r="H326" s="2">
        <v>231</v>
      </c>
      <c r="I326" s="2">
        <v>146</v>
      </c>
      <c r="J326" s="2">
        <v>267</v>
      </c>
      <c r="K326" s="2">
        <v>246</v>
      </c>
      <c r="L326" s="2">
        <v>326</v>
      </c>
      <c r="M326" s="2">
        <v>299</v>
      </c>
      <c r="N326" s="2">
        <v>250</v>
      </c>
      <c r="O326" s="2">
        <v>3107</v>
      </c>
    </row>
    <row r="327" spans="2:15" x14ac:dyDescent="0.25">
      <c r="B327" s="4">
        <v>2006</v>
      </c>
      <c r="C327" s="2">
        <v>281</v>
      </c>
      <c r="D327" s="2">
        <v>220</v>
      </c>
      <c r="E327" s="2">
        <v>253.4</v>
      </c>
      <c r="F327" s="2">
        <v>222</v>
      </c>
      <c r="G327" s="2">
        <v>281</v>
      </c>
      <c r="H327" s="2">
        <v>332</v>
      </c>
      <c r="I327" s="2">
        <v>143</v>
      </c>
      <c r="J327" s="2">
        <v>179</v>
      </c>
      <c r="K327" s="2">
        <v>396</v>
      </c>
      <c r="L327" s="2">
        <v>261</v>
      </c>
      <c r="M327" s="2">
        <v>311</v>
      </c>
      <c r="N327" s="2">
        <v>144</v>
      </c>
      <c r="O327" s="2">
        <v>3023.4</v>
      </c>
    </row>
    <row r="328" spans="2:15" x14ac:dyDescent="0.25">
      <c r="B328" s="4">
        <v>2007</v>
      </c>
      <c r="C328" s="2">
        <v>102</v>
      </c>
      <c r="D328" s="2">
        <v>21</v>
      </c>
      <c r="E328" s="2">
        <v>289</v>
      </c>
      <c r="F328" s="2">
        <v>377</v>
      </c>
      <c r="G328" s="2">
        <v>378</v>
      </c>
      <c r="H328" s="2">
        <v>214</v>
      </c>
      <c r="I328" s="2">
        <v>476</v>
      </c>
      <c r="J328" s="2">
        <v>378</v>
      </c>
      <c r="K328" s="2">
        <v>331</v>
      </c>
      <c r="L328" s="2">
        <v>415</v>
      </c>
      <c r="M328" s="2">
        <v>286</v>
      </c>
      <c r="N328" s="2">
        <v>235</v>
      </c>
      <c r="O328" s="2">
        <v>3502</v>
      </c>
    </row>
    <row r="329" spans="2:15" x14ac:dyDescent="0.25">
      <c r="B329" s="4">
        <v>2008</v>
      </c>
      <c r="C329" s="2">
        <v>106</v>
      </c>
      <c r="D329" s="2">
        <v>349</v>
      </c>
      <c r="E329" s="2">
        <v>399</v>
      </c>
      <c r="F329" s="2">
        <v>369</v>
      </c>
      <c r="G329" s="2">
        <v>380</v>
      </c>
      <c r="H329" s="2">
        <v>429</v>
      </c>
      <c r="I329" s="2">
        <v>331</v>
      </c>
      <c r="J329" s="2">
        <v>429</v>
      </c>
      <c r="K329" s="2">
        <v>253</v>
      </c>
      <c r="L329" s="2">
        <v>315</v>
      </c>
      <c r="M329" s="2">
        <v>368</v>
      </c>
      <c r="N329" s="2">
        <v>278</v>
      </c>
      <c r="O329" s="2">
        <v>4006</v>
      </c>
    </row>
    <row r="330" spans="2:15" x14ac:dyDescent="0.25">
      <c r="B330" s="4">
        <v>2009</v>
      </c>
      <c r="C330" s="2">
        <v>140</v>
      </c>
      <c r="D330" s="2">
        <v>147</v>
      </c>
      <c r="E330" s="2">
        <v>269</v>
      </c>
      <c r="F330" s="2">
        <v>349</v>
      </c>
      <c r="G330" s="2">
        <v>345</v>
      </c>
      <c r="H330" s="2">
        <v>284</v>
      </c>
      <c r="I330" s="2">
        <v>215</v>
      </c>
      <c r="J330" s="2">
        <v>271</v>
      </c>
      <c r="K330" s="2">
        <v>102</v>
      </c>
      <c r="L330" s="2">
        <v>219</v>
      </c>
      <c r="M330" s="2">
        <v>287</v>
      </c>
      <c r="N330" s="2">
        <v>180</v>
      </c>
      <c r="O330" s="2">
        <v>2808</v>
      </c>
    </row>
    <row r="331" spans="2:15" x14ac:dyDescent="0.25">
      <c r="B331" s="4">
        <v>2010</v>
      </c>
      <c r="C331" s="2">
        <v>70</v>
      </c>
      <c r="D331" s="2">
        <v>99</v>
      </c>
      <c r="E331" s="2">
        <v>154</v>
      </c>
      <c r="F331" s="2">
        <v>212</v>
      </c>
      <c r="G331" s="2">
        <v>363</v>
      </c>
      <c r="H331" s="2">
        <v>341</v>
      </c>
      <c r="I331" s="2">
        <v>457</v>
      </c>
      <c r="J331" s="2">
        <v>353</v>
      </c>
      <c r="K331" s="2">
        <v>389</v>
      </c>
      <c r="L331" s="2">
        <v>295</v>
      </c>
      <c r="M331" s="2">
        <v>387</v>
      </c>
      <c r="N331" s="2">
        <v>133</v>
      </c>
      <c r="O331" s="2">
        <v>3253</v>
      </c>
    </row>
    <row r="332" spans="2:15" x14ac:dyDescent="0.25">
      <c r="B332" s="4">
        <v>2011</v>
      </c>
      <c r="C332" s="2">
        <v>125</v>
      </c>
      <c r="D332" s="2">
        <v>145</v>
      </c>
      <c r="E332" s="2">
        <v>225</v>
      </c>
      <c r="F332" s="2">
        <v>498</v>
      </c>
      <c r="G332" s="2">
        <v>225</v>
      </c>
      <c r="H332" s="2">
        <v>247</v>
      </c>
      <c r="I332" s="2">
        <v>190</v>
      </c>
      <c r="J332" s="2">
        <v>371</v>
      </c>
      <c r="K332" s="2">
        <v>236</v>
      </c>
      <c r="L332" s="2">
        <v>417</v>
      </c>
      <c r="M332" s="2">
        <v>397</v>
      </c>
      <c r="N332" s="2">
        <v>338</v>
      </c>
      <c r="O332" s="2">
        <v>3414</v>
      </c>
    </row>
    <row r="333" spans="2:15" x14ac:dyDescent="0.25">
      <c r="B333" s="4">
        <v>2012</v>
      </c>
      <c r="C333" s="2">
        <v>273</v>
      </c>
      <c r="D333" s="2">
        <v>155</v>
      </c>
      <c r="E333" s="2">
        <v>321</v>
      </c>
      <c r="F333" s="2">
        <v>360</v>
      </c>
      <c r="G333" s="2">
        <v>364</v>
      </c>
      <c r="H333" s="2">
        <v>234</v>
      </c>
      <c r="I333" s="2">
        <v>83</v>
      </c>
      <c r="J333" s="2">
        <v>200</v>
      </c>
      <c r="K333" s="2">
        <v>183</v>
      </c>
      <c r="L333" s="2">
        <v>193</v>
      </c>
      <c r="M333" s="2">
        <v>198</v>
      </c>
      <c r="N333" s="2">
        <v>382</v>
      </c>
      <c r="O333" s="2">
        <v>2946</v>
      </c>
    </row>
    <row r="334" spans="2:15" x14ac:dyDescent="0.25">
      <c r="B334" s="4">
        <v>2013</v>
      </c>
      <c r="C334" s="2">
        <v>9</v>
      </c>
      <c r="D334" s="2">
        <v>176</v>
      </c>
      <c r="E334" s="2">
        <v>254</v>
      </c>
      <c r="F334" s="2">
        <v>380</v>
      </c>
      <c r="G334" s="2">
        <v>427</v>
      </c>
      <c r="H334" s="2">
        <v>234</v>
      </c>
      <c r="I334" s="2">
        <v>66</v>
      </c>
      <c r="J334" s="2">
        <v>261</v>
      </c>
      <c r="K334" s="2">
        <v>165</v>
      </c>
      <c r="L334" s="2">
        <v>164</v>
      </c>
      <c r="M334" s="2">
        <v>204</v>
      </c>
      <c r="N334" s="2">
        <v>52</v>
      </c>
      <c r="O334" s="2">
        <v>2392</v>
      </c>
    </row>
    <row r="335" spans="2:15" x14ac:dyDescent="0.25">
      <c r="B335" s="4">
        <v>2014</v>
      </c>
      <c r="C335" s="2">
        <v>104</v>
      </c>
      <c r="D335" s="2">
        <v>247</v>
      </c>
      <c r="E335" s="2">
        <v>176</v>
      </c>
      <c r="F335" s="2">
        <v>240</v>
      </c>
      <c r="G335" s="2">
        <v>214</v>
      </c>
      <c r="H335" s="2">
        <v>156</v>
      </c>
      <c r="I335" s="2">
        <v>58</v>
      </c>
      <c r="J335" s="2">
        <v>175</v>
      </c>
      <c r="K335" s="2">
        <v>202</v>
      </c>
      <c r="L335" s="2">
        <v>269</v>
      </c>
      <c r="M335" s="2">
        <v>190</v>
      </c>
      <c r="N335" s="2">
        <v>182</v>
      </c>
      <c r="O335" s="2">
        <v>2213</v>
      </c>
    </row>
    <row r="336" spans="2:15" x14ac:dyDescent="0.25">
      <c r="B336" s="4">
        <v>2015</v>
      </c>
      <c r="C336" s="2">
        <v>60</v>
      </c>
      <c r="D336" s="2">
        <v>48</v>
      </c>
      <c r="E336" s="2">
        <v>177</v>
      </c>
      <c r="F336" s="2">
        <v>292</v>
      </c>
      <c r="G336" s="2">
        <v>328</v>
      </c>
      <c r="H336" s="2">
        <v>98</v>
      </c>
      <c r="I336" s="2">
        <v>299</v>
      </c>
      <c r="J336" s="2">
        <v>140</v>
      </c>
      <c r="K336" s="2">
        <v>119</v>
      </c>
      <c r="L336" s="2">
        <v>270</v>
      </c>
      <c r="M336" s="2">
        <v>280</v>
      </c>
      <c r="N336" s="2">
        <v>66</v>
      </c>
      <c r="O336" s="2">
        <v>2177</v>
      </c>
    </row>
    <row r="337" spans="2:15" x14ac:dyDescent="0.25">
      <c r="B337" s="4">
        <v>2016</v>
      </c>
      <c r="C337" s="2">
        <v>10</v>
      </c>
      <c r="D337" s="2">
        <v>157</v>
      </c>
      <c r="E337" s="2">
        <v>108</v>
      </c>
      <c r="F337" s="2">
        <v>299</v>
      </c>
      <c r="G337" s="2">
        <v>176</v>
      </c>
      <c r="H337" s="2">
        <v>161</v>
      </c>
      <c r="I337" s="2">
        <v>297</v>
      </c>
      <c r="J337" s="2">
        <v>147</v>
      </c>
      <c r="K337" s="2">
        <v>256</v>
      </c>
      <c r="L337" s="2">
        <v>358</v>
      </c>
      <c r="M337" s="2">
        <v>135</v>
      </c>
      <c r="N337" s="2">
        <v>109</v>
      </c>
      <c r="O337" s="2">
        <v>2213</v>
      </c>
    </row>
    <row r="338" spans="2:15" x14ac:dyDescent="0.25">
      <c r="B338" s="4">
        <v>2017</v>
      </c>
      <c r="C338" s="2">
        <v>182</v>
      </c>
      <c r="D338" s="2">
        <v>79</v>
      </c>
      <c r="E338" s="2">
        <v>259</v>
      </c>
      <c r="F338" s="2">
        <v>322</v>
      </c>
      <c r="G338" s="2">
        <v>444</v>
      </c>
      <c r="H338" s="2">
        <v>233</v>
      </c>
      <c r="I338" s="2">
        <v>205</v>
      </c>
      <c r="J338" s="2">
        <v>203</v>
      </c>
      <c r="K338" s="2">
        <v>358</v>
      </c>
      <c r="L338" s="2">
        <v>245</v>
      </c>
      <c r="M338" s="2">
        <v>226</v>
      </c>
      <c r="N338" s="2">
        <v>207</v>
      </c>
      <c r="O338" s="2">
        <v>2963</v>
      </c>
    </row>
    <row r="339" spans="2:15" x14ac:dyDescent="0.25">
      <c r="B339" s="4">
        <v>2018</v>
      </c>
      <c r="C339" s="2">
        <v>210</v>
      </c>
      <c r="D339" s="2">
        <v>195</v>
      </c>
      <c r="E339" s="2">
        <v>268</v>
      </c>
      <c r="F339" s="2">
        <v>468</v>
      </c>
      <c r="G339" s="2">
        <v>385</v>
      </c>
      <c r="H339" s="2">
        <v>217</v>
      </c>
      <c r="I339" s="2">
        <v>253</v>
      </c>
      <c r="J339" s="2">
        <v>166</v>
      </c>
      <c r="K339" s="2">
        <v>317</v>
      </c>
      <c r="L339" s="2">
        <v>152</v>
      </c>
      <c r="M339" s="2">
        <v>286</v>
      </c>
      <c r="N339" s="2">
        <v>133</v>
      </c>
      <c r="O339" s="2">
        <v>3050</v>
      </c>
    </row>
    <row r="340" spans="2:15" x14ac:dyDescent="0.25">
      <c r="B340" s="4">
        <v>2019</v>
      </c>
      <c r="C340" s="2">
        <v>42</v>
      </c>
      <c r="D340" s="2">
        <v>201</v>
      </c>
      <c r="E340" s="2">
        <v>231</v>
      </c>
      <c r="F340" s="2">
        <v>454</v>
      </c>
      <c r="G340" s="2">
        <v>486</v>
      </c>
      <c r="H340" s="2">
        <v>154</v>
      </c>
      <c r="I340" s="2">
        <v>299</v>
      </c>
      <c r="J340" s="2">
        <v>102</v>
      </c>
      <c r="K340" s="2">
        <v>186</v>
      </c>
      <c r="L340" s="2">
        <v>354</v>
      </c>
      <c r="M340" s="2">
        <v>208</v>
      </c>
      <c r="N340" s="2">
        <v>335</v>
      </c>
      <c r="O340" s="2">
        <v>3052</v>
      </c>
    </row>
    <row r="341" spans="2:15" x14ac:dyDescent="0.25">
      <c r="B341" s="4" t="s">
        <v>1</v>
      </c>
      <c r="C341" s="2">
        <v>4749</v>
      </c>
      <c r="D341" s="2">
        <v>5940</v>
      </c>
      <c r="E341" s="2">
        <v>7965.4</v>
      </c>
      <c r="F341" s="2">
        <v>11996.7</v>
      </c>
      <c r="G341" s="2">
        <v>12594</v>
      </c>
      <c r="H341" s="2">
        <v>8546.6</v>
      </c>
      <c r="I341" s="2">
        <v>8329</v>
      </c>
      <c r="J341" s="2">
        <v>8821</v>
      </c>
      <c r="K341" s="2">
        <v>10169</v>
      </c>
      <c r="L341" s="2">
        <v>11984</v>
      </c>
      <c r="M341" s="2">
        <v>9549.6</v>
      </c>
      <c r="N341" s="2">
        <v>6506</v>
      </c>
      <c r="O341" s="2">
        <v>107150.29999999999</v>
      </c>
    </row>
    <row r="345" spans="2:15" x14ac:dyDescent="0.25">
      <c r="B345" s="188" t="s">
        <v>190</v>
      </c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</row>
    <row r="346" spans="2:15" x14ac:dyDescent="0.25">
      <c r="B346" s="188"/>
      <c r="C346" s="188"/>
      <c r="D346" s="188"/>
      <c r="E346" s="188"/>
      <c r="F346" s="188"/>
      <c r="G346" s="188"/>
      <c r="H346" s="188"/>
      <c r="I346" s="188"/>
      <c r="J346" s="188"/>
      <c r="K346" s="188"/>
      <c r="L346" s="188"/>
      <c r="M346" s="188"/>
      <c r="N346" s="188"/>
      <c r="O346" s="188"/>
    </row>
    <row r="347" spans="2:15" x14ac:dyDescent="0.25">
      <c r="B347" s="3" t="s">
        <v>3</v>
      </c>
      <c r="C347" s="3" t="s">
        <v>191</v>
      </c>
    </row>
    <row r="348" spans="2:15" x14ac:dyDescent="0.25">
      <c r="B348" s="3" t="s">
        <v>192</v>
      </c>
      <c r="C348">
        <v>1</v>
      </c>
      <c r="D348">
        <v>2</v>
      </c>
      <c r="E348">
        <v>3</v>
      </c>
      <c r="F348">
        <v>4</v>
      </c>
      <c r="G348">
        <v>5</v>
      </c>
      <c r="H348">
        <v>6</v>
      </c>
      <c r="I348">
        <v>7</v>
      </c>
      <c r="J348">
        <v>8</v>
      </c>
      <c r="K348">
        <v>9</v>
      </c>
      <c r="L348">
        <v>10</v>
      </c>
      <c r="M348">
        <v>11</v>
      </c>
      <c r="N348">
        <v>12</v>
      </c>
      <c r="O348" t="s">
        <v>1</v>
      </c>
    </row>
    <row r="349" spans="2:15" x14ac:dyDescent="0.25">
      <c r="B349" s="4">
        <v>1901</v>
      </c>
      <c r="C349" s="2">
        <v>20.399999999999999</v>
      </c>
      <c r="D349" s="2">
        <v>20.7</v>
      </c>
      <c r="E349" s="2">
        <v>20.9</v>
      </c>
      <c r="F349" s="2">
        <v>20.7</v>
      </c>
      <c r="G349" s="2">
        <v>20.5</v>
      </c>
      <c r="H349" s="2">
        <v>20.5</v>
      </c>
      <c r="I349" s="2">
        <v>20.7</v>
      </c>
      <c r="J349" s="2">
        <v>20.5</v>
      </c>
      <c r="K349" s="2">
        <v>20.3</v>
      </c>
      <c r="L349" s="2">
        <v>19.8</v>
      </c>
      <c r="M349" s="2">
        <v>20</v>
      </c>
      <c r="N349" s="2">
        <v>20.100000000000001</v>
      </c>
      <c r="O349" s="2">
        <v>245.1</v>
      </c>
    </row>
    <row r="350" spans="2:15" x14ac:dyDescent="0.25">
      <c r="B350" s="4">
        <v>1902</v>
      </c>
      <c r="C350" s="2">
        <v>20.399999999999999</v>
      </c>
      <c r="D350" s="2">
        <v>20.7</v>
      </c>
      <c r="E350" s="2">
        <v>20.9</v>
      </c>
      <c r="F350" s="2">
        <v>20.7</v>
      </c>
      <c r="G350" s="2">
        <v>20.5</v>
      </c>
      <c r="H350" s="2">
        <v>20.5</v>
      </c>
      <c r="I350" s="2">
        <v>20.7</v>
      </c>
      <c r="J350" s="2">
        <v>20.5</v>
      </c>
      <c r="K350" s="2">
        <v>20.3</v>
      </c>
      <c r="L350" s="2">
        <v>19.8</v>
      </c>
      <c r="M350" s="2">
        <v>20</v>
      </c>
      <c r="N350" s="2">
        <v>20.100000000000001</v>
      </c>
      <c r="O350" s="2">
        <v>245.1</v>
      </c>
    </row>
    <row r="351" spans="2:15" x14ac:dyDescent="0.25">
      <c r="B351" s="4">
        <v>1903</v>
      </c>
      <c r="C351" s="2">
        <v>20.399999999999999</v>
      </c>
      <c r="D351" s="2">
        <v>20.7</v>
      </c>
      <c r="E351" s="2">
        <v>20.9</v>
      </c>
      <c r="F351" s="2">
        <v>20.7</v>
      </c>
      <c r="G351" s="2">
        <v>20.5</v>
      </c>
      <c r="H351" s="2">
        <v>20.5</v>
      </c>
      <c r="I351" s="2">
        <v>20.7</v>
      </c>
      <c r="J351" s="2">
        <v>20.5</v>
      </c>
      <c r="K351" s="2">
        <v>20.3</v>
      </c>
      <c r="L351" s="2">
        <v>19.8</v>
      </c>
      <c r="M351" s="2">
        <v>20</v>
      </c>
      <c r="N351" s="2">
        <v>20.100000000000001</v>
      </c>
      <c r="O351" s="2">
        <v>245.1</v>
      </c>
    </row>
    <row r="352" spans="2:15" x14ac:dyDescent="0.25">
      <c r="B352" s="4">
        <v>1904</v>
      </c>
      <c r="C352" s="2">
        <v>20.399999999999999</v>
      </c>
      <c r="D352" s="2">
        <v>20.7</v>
      </c>
      <c r="E352" s="2">
        <v>20.9</v>
      </c>
      <c r="F352" s="2">
        <v>20.7</v>
      </c>
      <c r="G352" s="2">
        <v>20.5</v>
      </c>
      <c r="H352" s="2">
        <v>20.5</v>
      </c>
      <c r="I352" s="2">
        <v>20.7</v>
      </c>
      <c r="J352" s="2">
        <v>20.5</v>
      </c>
      <c r="K352" s="2">
        <v>20.3</v>
      </c>
      <c r="L352" s="2">
        <v>19.8</v>
      </c>
      <c r="M352" s="2">
        <v>20</v>
      </c>
      <c r="N352" s="2">
        <v>20.100000000000001</v>
      </c>
      <c r="O352" s="2">
        <v>245.1</v>
      </c>
    </row>
    <row r="353" spans="2:15" x14ac:dyDescent="0.25">
      <c r="B353" s="4">
        <v>1905</v>
      </c>
      <c r="C353" s="2">
        <v>20.399999999999999</v>
      </c>
      <c r="D353" s="2">
        <v>20.7</v>
      </c>
      <c r="E353" s="2">
        <v>20.9</v>
      </c>
      <c r="F353" s="2">
        <v>20.7</v>
      </c>
      <c r="G353" s="2">
        <v>20.5</v>
      </c>
      <c r="H353" s="2">
        <v>20.5</v>
      </c>
      <c r="I353" s="2">
        <v>20.7</v>
      </c>
      <c r="J353" s="2">
        <v>20.5</v>
      </c>
      <c r="K353" s="2">
        <v>20.3</v>
      </c>
      <c r="L353" s="2">
        <v>19.8</v>
      </c>
      <c r="M353" s="2">
        <v>20</v>
      </c>
      <c r="N353" s="2">
        <v>20.100000000000001</v>
      </c>
      <c r="O353" s="2">
        <v>245.1</v>
      </c>
    </row>
    <row r="354" spans="2:15" x14ac:dyDescent="0.25">
      <c r="B354" s="4">
        <v>1906</v>
      </c>
      <c r="C354" s="2">
        <v>20.399999999999999</v>
      </c>
      <c r="D354" s="2">
        <v>20.7</v>
      </c>
      <c r="E354" s="2">
        <v>20.9</v>
      </c>
      <c r="F354" s="2">
        <v>20.7</v>
      </c>
      <c r="G354" s="2">
        <v>20.5</v>
      </c>
      <c r="H354" s="2">
        <v>20.5</v>
      </c>
      <c r="I354" s="2">
        <v>20.7</v>
      </c>
      <c r="J354" s="2">
        <v>20.5</v>
      </c>
      <c r="K354" s="2">
        <v>20.3</v>
      </c>
      <c r="L354" s="2">
        <v>19.8</v>
      </c>
      <c r="M354" s="2">
        <v>20</v>
      </c>
      <c r="N354" s="2">
        <v>20.100000000000001</v>
      </c>
      <c r="O354" s="2">
        <v>245.1</v>
      </c>
    </row>
    <row r="355" spans="2:15" x14ac:dyDescent="0.25">
      <c r="B355" s="4">
        <v>1907</v>
      </c>
      <c r="C355" s="2">
        <v>20.399999999999999</v>
      </c>
      <c r="D355" s="2">
        <v>20.7</v>
      </c>
      <c r="E355" s="2">
        <v>20.9</v>
      </c>
      <c r="F355" s="2">
        <v>20.7</v>
      </c>
      <c r="G355" s="2">
        <v>20.5</v>
      </c>
      <c r="H355" s="2">
        <v>20.5</v>
      </c>
      <c r="I355" s="2">
        <v>20.7</v>
      </c>
      <c r="J355" s="2">
        <v>20.5</v>
      </c>
      <c r="K355" s="2">
        <v>20.3</v>
      </c>
      <c r="L355" s="2">
        <v>19.8</v>
      </c>
      <c r="M355" s="2">
        <v>20</v>
      </c>
      <c r="N355" s="2">
        <v>20.100000000000001</v>
      </c>
      <c r="O355" s="2">
        <v>245.1</v>
      </c>
    </row>
    <row r="356" spans="2:15" x14ac:dyDescent="0.25">
      <c r="B356" s="4">
        <v>1908</v>
      </c>
      <c r="C356" s="2">
        <v>20.399999999999999</v>
      </c>
      <c r="D356" s="2">
        <v>20.7</v>
      </c>
      <c r="E356" s="2">
        <v>20.9</v>
      </c>
      <c r="F356" s="2">
        <v>20.7</v>
      </c>
      <c r="G356" s="2">
        <v>20.5</v>
      </c>
      <c r="H356" s="2">
        <v>20.5</v>
      </c>
      <c r="I356" s="2">
        <v>20.7</v>
      </c>
      <c r="J356" s="2">
        <v>20.5</v>
      </c>
      <c r="K356" s="2">
        <v>20.3</v>
      </c>
      <c r="L356" s="2">
        <v>19.8</v>
      </c>
      <c r="M356" s="2">
        <v>20</v>
      </c>
      <c r="N356" s="2">
        <v>20.100000000000001</v>
      </c>
      <c r="O356" s="2">
        <v>245.1</v>
      </c>
    </row>
    <row r="357" spans="2:15" x14ac:dyDescent="0.25">
      <c r="B357" s="4">
        <v>1909</v>
      </c>
      <c r="C357" s="2">
        <v>20.399999999999999</v>
      </c>
      <c r="D357" s="2">
        <v>20.7</v>
      </c>
      <c r="E357" s="2">
        <v>20.9</v>
      </c>
      <c r="F357" s="2">
        <v>20.7</v>
      </c>
      <c r="G357" s="2">
        <v>20.5</v>
      </c>
      <c r="H357" s="2">
        <v>20.5</v>
      </c>
      <c r="I357" s="2">
        <v>20.7</v>
      </c>
      <c r="J357" s="2">
        <v>20.5</v>
      </c>
      <c r="K357" s="2">
        <v>20.3</v>
      </c>
      <c r="L357" s="2">
        <v>19.8</v>
      </c>
      <c r="M357" s="2">
        <v>20</v>
      </c>
      <c r="N357" s="2">
        <v>20.100000000000001</v>
      </c>
      <c r="O357" s="2">
        <v>245.1</v>
      </c>
    </row>
    <row r="358" spans="2:15" x14ac:dyDescent="0.25">
      <c r="B358" s="4">
        <v>1910</v>
      </c>
      <c r="C358" s="2">
        <v>20.399999999999999</v>
      </c>
      <c r="D358" s="2">
        <v>20.7</v>
      </c>
      <c r="E358" s="2">
        <v>20.9</v>
      </c>
      <c r="F358" s="2">
        <v>20.7</v>
      </c>
      <c r="G358" s="2">
        <v>20.5</v>
      </c>
      <c r="H358" s="2">
        <v>20.5</v>
      </c>
      <c r="I358" s="2">
        <v>20.7</v>
      </c>
      <c r="J358" s="2">
        <v>20.5</v>
      </c>
      <c r="K358" s="2">
        <v>20.3</v>
      </c>
      <c r="L358" s="2">
        <v>19.8</v>
      </c>
      <c r="M358" s="2">
        <v>20</v>
      </c>
      <c r="N358" s="2">
        <v>20.100000000000001</v>
      </c>
      <c r="O358" s="2">
        <v>245.1</v>
      </c>
    </row>
    <row r="359" spans="2:15" x14ac:dyDescent="0.25">
      <c r="B359" s="4">
        <v>1911</v>
      </c>
      <c r="C359" s="2">
        <v>20.399999999999999</v>
      </c>
      <c r="D359" s="2">
        <v>20.7</v>
      </c>
      <c r="E359" s="2">
        <v>20.9</v>
      </c>
      <c r="F359" s="2">
        <v>20.7</v>
      </c>
      <c r="G359" s="2">
        <v>20.5</v>
      </c>
      <c r="H359" s="2">
        <v>20.5</v>
      </c>
      <c r="I359" s="2">
        <v>20.7</v>
      </c>
      <c r="J359" s="2">
        <v>20.5</v>
      </c>
      <c r="K359" s="2">
        <v>20.3</v>
      </c>
      <c r="L359" s="2">
        <v>19.8</v>
      </c>
      <c r="M359" s="2">
        <v>20</v>
      </c>
      <c r="N359" s="2">
        <v>20.100000000000001</v>
      </c>
      <c r="O359" s="2">
        <v>245.1</v>
      </c>
    </row>
    <row r="360" spans="2:15" x14ac:dyDescent="0.25">
      <c r="B360" s="4">
        <v>1912</v>
      </c>
      <c r="C360" s="2">
        <v>20.399999999999999</v>
      </c>
      <c r="D360" s="2">
        <v>20.7</v>
      </c>
      <c r="E360" s="2">
        <v>20.9</v>
      </c>
      <c r="F360" s="2">
        <v>20.7</v>
      </c>
      <c r="G360" s="2">
        <v>20.5</v>
      </c>
      <c r="H360" s="2">
        <v>20.5</v>
      </c>
      <c r="I360" s="2">
        <v>20.7</v>
      </c>
      <c r="J360" s="2">
        <v>20.5</v>
      </c>
      <c r="K360" s="2">
        <v>20.3</v>
      </c>
      <c r="L360" s="2">
        <v>19.8</v>
      </c>
      <c r="M360" s="2">
        <v>20</v>
      </c>
      <c r="N360" s="2">
        <v>20.100000000000001</v>
      </c>
      <c r="O360" s="2">
        <v>245.1</v>
      </c>
    </row>
    <row r="361" spans="2:15" x14ac:dyDescent="0.25">
      <c r="B361" s="4">
        <v>1913</v>
      </c>
      <c r="C361" s="2">
        <v>20.399999999999999</v>
      </c>
      <c r="D361" s="2">
        <v>20.7</v>
      </c>
      <c r="E361" s="2">
        <v>20.9</v>
      </c>
      <c r="F361" s="2">
        <v>20.7</v>
      </c>
      <c r="G361" s="2">
        <v>20.5</v>
      </c>
      <c r="H361" s="2">
        <v>20.5</v>
      </c>
      <c r="I361" s="2">
        <v>20.7</v>
      </c>
      <c r="J361" s="2">
        <v>20.5</v>
      </c>
      <c r="K361" s="2">
        <v>20.3</v>
      </c>
      <c r="L361" s="2">
        <v>19.8</v>
      </c>
      <c r="M361" s="2">
        <v>20</v>
      </c>
      <c r="N361" s="2">
        <v>20.100000000000001</v>
      </c>
      <c r="O361" s="2">
        <v>245.1</v>
      </c>
    </row>
    <row r="362" spans="2:15" x14ac:dyDescent="0.25">
      <c r="B362" s="4">
        <v>1914</v>
      </c>
      <c r="C362" s="2">
        <v>20.399999999999999</v>
      </c>
      <c r="D362" s="2">
        <v>20.7</v>
      </c>
      <c r="E362" s="2">
        <v>20.9</v>
      </c>
      <c r="F362" s="2">
        <v>20.7</v>
      </c>
      <c r="G362" s="2">
        <v>20.5</v>
      </c>
      <c r="H362" s="2">
        <v>20.5</v>
      </c>
      <c r="I362" s="2">
        <v>20.7</v>
      </c>
      <c r="J362" s="2">
        <v>20.5</v>
      </c>
      <c r="K362" s="2">
        <v>20.3</v>
      </c>
      <c r="L362" s="2">
        <v>19.8</v>
      </c>
      <c r="M362" s="2">
        <v>20</v>
      </c>
      <c r="N362" s="2">
        <v>20.100000000000001</v>
      </c>
      <c r="O362" s="2">
        <v>245.1</v>
      </c>
    </row>
    <row r="363" spans="2:15" x14ac:dyDescent="0.25">
      <c r="B363" s="4">
        <v>1915</v>
      </c>
      <c r="C363" s="2">
        <v>20.399999999999999</v>
      </c>
      <c r="D363" s="2">
        <v>20.7</v>
      </c>
      <c r="E363" s="2">
        <v>20.9</v>
      </c>
      <c r="F363" s="2">
        <v>20.7</v>
      </c>
      <c r="G363" s="2">
        <v>21.3</v>
      </c>
      <c r="H363" s="2">
        <v>21.2</v>
      </c>
      <c r="I363" s="2">
        <v>21.5</v>
      </c>
      <c r="J363" s="2">
        <v>21.5</v>
      </c>
      <c r="K363" s="2">
        <v>20.8</v>
      </c>
      <c r="L363" s="2">
        <v>20.8</v>
      </c>
      <c r="M363" s="2">
        <v>20.5</v>
      </c>
      <c r="N363" s="2">
        <v>20.6</v>
      </c>
      <c r="O363" s="2">
        <v>250.9</v>
      </c>
    </row>
    <row r="364" spans="2:15" x14ac:dyDescent="0.25">
      <c r="B364" s="4">
        <v>1916</v>
      </c>
      <c r="C364" s="2">
        <v>20.6</v>
      </c>
      <c r="D364" s="2">
        <v>20.7</v>
      </c>
      <c r="E364" s="2">
        <v>20.8</v>
      </c>
      <c r="F364" s="2">
        <v>21.3</v>
      </c>
      <c r="G364" s="2">
        <v>21.1</v>
      </c>
      <c r="H364" s="2">
        <v>20.9</v>
      </c>
      <c r="I364" s="2">
        <v>21.1</v>
      </c>
      <c r="J364" s="2">
        <v>20.399999999999999</v>
      </c>
      <c r="K364" s="2">
        <v>20.7</v>
      </c>
      <c r="L364" s="2">
        <v>19.8</v>
      </c>
      <c r="M364" s="2">
        <v>19.899999999999999</v>
      </c>
      <c r="N364" s="2">
        <v>19.8</v>
      </c>
      <c r="O364" s="2">
        <v>247.10000000000002</v>
      </c>
    </row>
    <row r="365" spans="2:15" x14ac:dyDescent="0.25">
      <c r="B365" s="4">
        <v>1917</v>
      </c>
      <c r="C365" s="2">
        <v>19.899999999999999</v>
      </c>
      <c r="D365" s="2">
        <v>19.8</v>
      </c>
      <c r="E365" s="2">
        <v>20.7</v>
      </c>
      <c r="F365" s="2">
        <v>20.7</v>
      </c>
      <c r="G365" s="2">
        <v>20.5</v>
      </c>
      <c r="H365" s="2">
        <v>20.100000000000001</v>
      </c>
      <c r="I365" s="2">
        <v>20.8</v>
      </c>
      <c r="J365" s="2">
        <v>20.399999999999999</v>
      </c>
      <c r="K365" s="2">
        <v>20.3</v>
      </c>
      <c r="L365" s="2">
        <v>19.8</v>
      </c>
      <c r="M365" s="2">
        <v>19.899999999999999</v>
      </c>
      <c r="N365" s="2">
        <v>20.100000000000001</v>
      </c>
      <c r="O365" s="2">
        <v>243.00000000000006</v>
      </c>
    </row>
    <row r="366" spans="2:15" x14ac:dyDescent="0.25">
      <c r="B366" s="4">
        <v>1918</v>
      </c>
      <c r="C366" s="2">
        <v>20.3</v>
      </c>
      <c r="D366" s="2">
        <v>20.399999999999999</v>
      </c>
      <c r="E366" s="2">
        <v>19.899999999999999</v>
      </c>
      <c r="F366" s="2">
        <v>20.3</v>
      </c>
      <c r="G366" s="2">
        <v>19.600000000000001</v>
      </c>
      <c r="H366" s="2">
        <v>19.8</v>
      </c>
      <c r="I366" s="2">
        <v>20.7</v>
      </c>
      <c r="J366" s="2">
        <v>20.9</v>
      </c>
      <c r="K366" s="2">
        <v>20.399999999999999</v>
      </c>
      <c r="L366" s="2">
        <v>20.2</v>
      </c>
      <c r="M366" s="2">
        <v>19.899999999999999</v>
      </c>
      <c r="N366" s="2">
        <v>20.100000000000001</v>
      </c>
      <c r="O366" s="2">
        <v>242.5</v>
      </c>
    </row>
    <row r="367" spans="2:15" x14ac:dyDescent="0.25">
      <c r="B367" s="4">
        <v>1919</v>
      </c>
      <c r="C367" s="2">
        <v>20.399999999999999</v>
      </c>
      <c r="D367" s="2">
        <v>20.7</v>
      </c>
      <c r="E367" s="2">
        <v>20.9</v>
      </c>
      <c r="F367" s="2">
        <v>20.7</v>
      </c>
      <c r="G367" s="2">
        <v>20.5</v>
      </c>
      <c r="H367" s="2">
        <v>20.5</v>
      </c>
      <c r="I367" s="2">
        <v>20.7</v>
      </c>
      <c r="J367" s="2">
        <v>20.5</v>
      </c>
      <c r="K367" s="2">
        <v>20.3</v>
      </c>
      <c r="L367" s="2">
        <v>19.8</v>
      </c>
      <c r="M367" s="2">
        <v>20</v>
      </c>
      <c r="N367" s="2">
        <v>20.100000000000001</v>
      </c>
      <c r="O367" s="2">
        <v>245.1</v>
      </c>
    </row>
    <row r="368" spans="2:15" x14ac:dyDescent="0.25">
      <c r="B368" s="4">
        <v>1920</v>
      </c>
      <c r="C368" s="2">
        <v>20.399999999999999</v>
      </c>
      <c r="D368" s="2">
        <v>20.7</v>
      </c>
      <c r="E368" s="2">
        <v>20.9</v>
      </c>
      <c r="F368" s="2">
        <v>20.7</v>
      </c>
      <c r="G368" s="2">
        <v>20.5</v>
      </c>
      <c r="H368" s="2">
        <v>20.5</v>
      </c>
      <c r="I368" s="2">
        <v>20.7</v>
      </c>
      <c r="J368" s="2">
        <v>20.5</v>
      </c>
      <c r="K368" s="2">
        <v>20.3</v>
      </c>
      <c r="L368" s="2">
        <v>19.8</v>
      </c>
      <c r="M368" s="2">
        <v>20</v>
      </c>
      <c r="N368" s="2">
        <v>20.100000000000001</v>
      </c>
      <c r="O368" s="2">
        <v>245.1</v>
      </c>
    </row>
    <row r="369" spans="2:15" x14ac:dyDescent="0.25">
      <c r="B369" s="4">
        <v>1921</v>
      </c>
      <c r="C369" s="2">
        <v>20.5</v>
      </c>
      <c r="D369" s="2">
        <v>20.5</v>
      </c>
      <c r="E369" s="2">
        <v>20.100000000000001</v>
      </c>
      <c r="F369" s="2">
        <v>20.2</v>
      </c>
      <c r="G369" s="2">
        <v>19.899999999999999</v>
      </c>
      <c r="H369" s="2">
        <v>20.100000000000001</v>
      </c>
      <c r="I369" s="2">
        <v>20.7</v>
      </c>
      <c r="J369" s="2">
        <v>20.100000000000001</v>
      </c>
      <c r="K369" s="2">
        <v>20.2</v>
      </c>
      <c r="L369" s="2">
        <v>19.100000000000001</v>
      </c>
      <c r="M369" s="2">
        <v>19.7</v>
      </c>
      <c r="N369" s="2">
        <v>19.899999999999999</v>
      </c>
      <c r="O369" s="2">
        <v>240.99999999999994</v>
      </c>
    </row>
    <row r="370" spans="2:15" x14ac:dyDescent="0.25">
      <c r="B370" s="4">
        <v>1922</v>
      </c>
      <c r="C370" s="2">
        <v>20.3</v>
      </c>
      <c r="D370" s="2">
        <v>20.3</v>
      </c>
      <c r="E370" s="2">
        <v>20.2</v>
      </c>
      <c r="F370" s="2">
        <v>20.6</v>
      </c>
      <c r="G370" s="2">
        <v>20.100000000000001</v>
      </c>
      <c r="H370" s="2">
        <v>19.7</v>
      </c>
      <c r="I370" s="2">
        <v>20.2</v>
      </c>
      <c r="J370" s="2">
        <v>20.3</v>
      </c>
      <c r="K370" s="2">
        <v>20.100000000000001</v>
      </c>
      <c r="L370" s="2">
        <v>19.399999999999999</v>
      </c>
      <c r="M370" s="2">
        <v>19.399999999999999</v>
      </c>
      <c r="N370" s="2">
        <v>19.600000000000001</v>
      </c>
      <c r="O370" s="2">
        <v>240.20000000000002</v>
      </c>
    </row>
    <row r="371" spans="2:15" x14ac:dyDescent="0.25">
      <c r="B371" s="4">
        <v>1923</v>
      </c>
      <c r="C371" s="2">
        <v>19.600000000000001</v>
      </c>
      <c r="D371" s="2">
        <v>20.2</v>
      </c>
      <c r="E371" s="2">
        <v>20.6</v>
      </c>
      <c r="F371" s="2">
        <v>20.399999999999999</v>
      </c>
      <c r="G371" s="2">
        <v>20</v>
      </c>
      <c r="H371" s="2">
        <v>20.5</v>
      </c>
      <c r="I371" s="2">
        <v>20</v>
      </c>
      <c r="J371" s="2">
        <v>20.2</v>
      </c>
      <c r="K371" s="2">
        <v>20.5</v>
      </c>
      <c r="L371" s="2">
        <v>19.399999999999999</v>
      </c>
      <c r="M371" s="2">
        <v>20.100000000000001</v>
      </c>
      <c r="N371" s="2">
        <v>19.899999999999999</v>
      </c>
      <c r="O371" s="2">
        <v>241.4</v>
      </c>
    </row>
    <row r="372" spans="2:15" x14ac:dyDescent="0.25">
      <c r="B372" s="4">
        <v>1924</v>
      </c>
      <c r="C372" s="2">
        <v>21</v>
      </c>
      <c r="D372" s="2">
        <v>20.8</v>
      </c>
      <c r="E372" s="2">
        <v>21.7</v>
      </c>
      <c r="F372" s="2">
        <v>21.1</v>
      </c>
      <c r="G372" s="2">
        <v>20.7</v>
      </c>
      <c r="H372" s="2">
        <v>19.899999999999999</v>
      </c>
      <c r="I372" s="2">
        <v>20.2</v>
      </c>
      <c r="J372" s="2">
        <v>20.7</v>
      </c>
      <c r="K372" s="2">
        <v>19.5</v>
      </c>
      <c r="L372" s="2">
        <v>19.3</v>
      </c>
      <c r="M372" s="2">
        <v>19.5</v>
      </c>
      <c r="N372" s="2">
        <v>19.7</v>
      </c>
      <c r="O372" s="2">
        <v>244.09999999999997</v>
      </c>
    </row>
    <row r="373" spans="2:15" x14ac:dyDescent="0.25">
      <c r="B373" s="4">
        <v>1925</v>
      </c>
      <c r="C373" s="2">
        <v>19.5</v>
      </c>
      <c r="D373" s="2">
        <v>19.600000000000001</v>
      </c>
      <c r="E373" s="2">
        <v>19.7</v>
      </c>
      <c r="F373" s="2">
        <v>20.399999999999999</v>
      </c>
      <c r="G373" s="2">
        <v>20.5</v>
      </c>
      <c r="H373" s="2">
        <v>20.2</v>
      </c>
      <c r="I373" s="2">
        <v>20.3</v>
      </c>
      <c r="J373" s="2">
        <v>20.100000000000001</v>
      </c>
      <c r="K373" s="2">
        <v>20.100000000000001</v>
      </c>
      <c r="L373" s="2">
        <v>20.100000000000001</v>
      </c>
      <c r="M373" s="2">
        <v>19.8</v>
      </c>
      <c r="N373" s="2">
        <v>20.3</v>
      </c>
      <c r="O373" s="2">
        <v>240.6</v>
      </c>
    </row>
    <row r="374" spans="2:15" x14ac:dyDescent="0.25">
      <c r="B374" s="4">
        <v>1926</v>
      </c>
      <c r="C374" s="2">
        <v>20.8</v>
      </c>
      <c r="D374" s="2">
        <v>21.3</v>
      </c>
      <c r="E374" s="2">
        <v>21.5</v>
      </c>
      <c r="F374" s="2">
        <v>21.8</v>
      </c>
      <c r="G374" s="2">
        <v>21.2</v>
      </c>
      <c r="H374" s="2">
        <v>21</v>
      </c>
      <c r="I374" s="2">
        <v>20.7</v>
      </c>
      <c r="J374" s="2">
        <v>20.399999999999999</v>
      </c>
      <c r="K374" s="2">
        <v>20</v>
      </c>
      <c r="L374" s="2">
        <v>19.8</v>
      </c>
      <c r="M374" s="2">
        <v>20.100000000000001</v>
      </c>
      <c r="N374" s="2">
        <v>19.7</v>
      </c>
      <c r="O374" s="2">
        <v>248.3</v>
      </c>
    </row>
    <row r="375" spans="2:15" x14ac:dyDescent="0.25">
      <c r="B375" s="4">
        <v>1927</v>
      </c>
      <c r="C375" s="2">
        <v>20</v>
      </c>
      <c r="D375" s="2">
        <v>20.2</v>
      </c>
      <c r="E375" s="2">
        <v>20.7</v>
      </c>
      <c r="F375" s="2">
        <v>20.2</v>
      </c>
      <c r="G375" s="2">
        <v>20.100000000000001</v>
      </c>
      <c r="H375" s="2">
        <v>20.100000000000001</v>
      </c>
      <c r="I375" s="2">
        <v>19.8</v>
      </c>
      <c r="J375" s="2">
        <v>20.6</v>
      </c>
      <c r="K375" s="2">
        <v>20.100000000000001</v>
      </c>
      <c r="L375" s="2">
        <v>19.600000000000001</v>
      </c>
      <c r="M375" s="2">
        <v>20.3</v>
      </c>
      <c r="N375" s="2">
        <v>20.100000000000001</v>
      </c>
      <c r="O375" s="2">
        <v>241.8</v>
      </c>
    </row>
    <row r="376" spans="2:15" x14ac:dyDescent="0.25">
      <c r="B376" s="4">
        <v>1928</v>
      </c>
      <c r="C376" s="2">
        <v>20.3</v>
      </c>
      <c r="D376" s="2">
        <v>20.9</v>
      </c>
      <c r="E376" s="2">
        <v>20.6</v>
      </c>
      <c r="F376" s="2">
        <v>20.9</v>
      </c>
      <c r="G376" s="2">
        <v>20.399999999999999</v>
      </c>
      <c r="H376" s="2">
        <v>20.3</v>
      </c>
      <c r="I376" s="2">
        <v>20.5</v>
      </c>
      <c r="J376" s="2">
        <v>20.3</v>
      </c>
      <c r="K376" s="2">
        <v>20.2</v>
      </c>
      <c r="L376" s="2">
        <v>19.8</v>
      </c>
      <c r="M376" s="2">
        <v>19.899999999999999</v>
      </c>
      <c r="N376" s="2">
        <v>19.8</v>
      </c>
      <c r="O376" s="2">
        <v>243.9</v>
      </c>
    </row>
    <row r="377" spans="2:15" x14ac:dyDescent="0.25">
      <c r="B377" s="4">
        <v>1929</v>
      </c>
      <c r="C377" s="2">
        <v>20.5</v>
      </c>
      <c r="D377" s="2">
        <v>20.9</v>
      </c>
      <c r="E377" s="2">
        <v>20.7</v>
      </c>
      <c r="F377" s="2">
        <v>20.6</v>
      </c>
      <c r="G377" s="2">
        <v>20.2</v>
      </c>
      <c r="H377" s="2">
        <v>20.2</v>
      </c>
      <c r="I377" s="2">
        <v>20.2</v>
      </c>
      <c r="J377" s="2">
        <v>20.399999999999999</v>
      </c>
      <c r="K377" s="2">
        <v>20.399999999999999</v>
      </c>
      <c r="L377" s="2">
        <v>19.899999999999999</v>
      </c>
      <c r="M377" s="2">
        <v>20.2</v>
      </c>
      <c r="N377" s="2">
        <v>20.3</v>
      </c>
      <c r="O377" s="2">
        <v>244.5</v>
      </c>
    </row>
    <row r="378" spans="2:15" x14ac:dyDescent="0.25">
      <c r="B378" s="4">
        <v>1930</v>
      </c>
      <c r="C378" s="2">
        <v>20.2</v>
      </c>
      <c r="D378" s="2">
        <v>20.6</v>
      </c>
      <c r="E378" s="2">
        <v>21.4</v>
      </c>
      <c r="F378" s="2">
        <v>20.9</v>
      </c>
      <c r="G378" s="2">
        <v>20.2</v>
      </c>
      <c r="H378" s="2">
        <v>20.3</v>
      </c>
      <c r="I378" s="2">
        <v>20.6</v>
      </c>
      <c r="J378" s="2">
        <v>20.2</v>
      </c>
      <c r="K378" s="2">
        <v>20.3</v>
      </c>
      <c r="L378" s="2">
        <v>19.600000000000001</v>
      </c>
      <c r="M378" s="2">
        <v>20.6</v>
      </c>
      <c r="N378" s="2">
        <v>20.6</v>
      </c>
      <c r="O378" s="2">
        <v>245.49999999999997</v>
      </c>
    </row>
    <row r="379" spans="2:15" x14ac:dyDescent="0.25">
      <c r="B379" s="4">
        <v>1931</v>
      </c>
      <c r="C379" s="2">
        <v>21</v>
      </c>
      <c r="D379" s="2">
        <v>21.3</v>
      </c>
      <c r="E379" s="2">
        <v>21.7</v>
      </c>
      <c r="F379" s="2">
        <v>21.6</v>
      </c>
      <c r="G379" s="2">
        <v>20.9</v>
      </c>
      <c r="H379" s="2">
        <v>20.8</v>
      </c>
      <c r="I379" s="2">
        <v>20.399999999999999</v>
      </c>
      <c r="J379" s="2">
        <v>20.5</v>
      </c>
      <c r="K379" s="2">
        <v>20.3</v>
      </c>
      <c r="L379" s="2">
        <v>20.100000000000001</v>
      </c>
      <c r="M379" s="2">
        <v>20.100000000000001</v>
      </c>
      <c r="N379" s="2">
        <v>20.100000000000001</v>
      </c>
      <c r="O379" s="2">
        <v>248.79999999999998</v>
      </c>
    </row>
    <row r="380" spans="2:15" x14ac:dyDescent="0.25">
      <c r="B380" s="4">
        <v>1932</v>
      </c>
      <c r="C380" s="2">
        <v>20.5</v>
      </c>
      <c r="D380" s="2">
        <v>20.8</v>
      </c>
      <c r="E380" s="2">
        <v>20.6</v>
      </c>
      <c r="F380" s="2">
        <v>21.7</v>
      </c>
      <c r="G380" s="2">
        <v>20.100000000000001</v>
      </c>
      <c r="H380" s="2">
        <v>20.3</v>
      </c>
      <c r="I380" s="2">
        <v>20.3</v>
      </c>
      <c r="J380" s="2">
        <v>20.5</v>
      </c>
      <c r="K380" s="2">
        <v>20.100000000000001</v>
      </c>
      <c r="L380" s="2">
        <v>19.3</v>
      </c>
      <c r="M380" s="2">
        <v>20.100000000000001</v>
      </c>
      <c r="N380" s="2">
        <v>20</v>
      </c>
      <c r="O380" s="2">
        <v>244.29999999999998</v>
      </c>
    </row>
    <row r="381" spans="2:15" x14ac:dyDescent="0.25">
      <c r="B381" s="4">
        <v>1933</v>
      </c>
      <c r="C381" s="2">
        <v>20.8</v>
      </c>
      <c r="D381" s="2">
        <v>20.6</v>
      </c>
      <c r="E381" s="2">
        <v>21</v>
      </c>
      <c r="F381" s="2">
        <v>20.8</v>
      </c>
      <c r="G381" s="2">
        <v>20.9</v>
      </c>
      <c r="H381" s="2">
        <v>20.6</v>
      </c>
      <c r="I381" s="2">
        <v>21.3</v>
      </c>
      <c r="J381" s="2">
        <v>20.6</v>
      </c>
      <c r="K381" s="2">
        <v>20.8</v>
      </c>
      <c r="L381" s="2">
        <v>19.600000000000001</v>
      </c>
      <c r="M381" s="2">
        <v>19.8</v>
      </c>
      <c r="N381" s="2">
        <v>19.899999999999999</v>
      </c>
      <c r="O381" s="2">
        <v>246.70000000000002</v>
      </c>
    </row>
    <row r="382" spans="2:15" x14ac:dyDescent="0.25">
      <c r="B382" s="4">
        <v>1934</v>
      </c>
      <c r="C382" s="2">
        <v>20.2</v>
      </c>
      <c r="D382" s="2">
        <v>20</v>
      </c>
      <c r="E382" s="2">
        <v>20.2</v>
      </c>
      <c r="F382" s="2">
        <v>21.2</v>
      </c>
      <c r="G382" s="2">
        <v>20.7</v>
      </c>
      <c r="H382" s="2">
        <v>21</v>
      </c>
      <c r="I382" s="2">
        <v>20.7</v>
      </c>
      <c r="J382" s="2">
        <v>21</v>
      </c>
      <c r="K382" s="2">
        <v>21.4</v>
      </c>
      <c r="L382" s="2">
        <v>19.899999999999999</v>
      </c>
      <c r="M382" s="2">
        <v>20.2</v>
      </c>
      <c r="N382" s="2">
        <v>20.5</v>
      </c>
      <c r="O382" s="2">
        <v>247</v>
      </c>
    </row>
    <row r="383" spans="2:15" x14ac:dyDescent="0.25">
      <c r="B383" s="4">
        <v>1935</v>
      </c>
      <c r="C383" s="2">
        <v>20.399999999999999</v>
      </c>
      <c r="D383" s="2">
        <v>20.399999999999999</v>
      </c>
      <c r="E383" s="2">
        <v>21.1</v>
      </c>
      <c r="F383" s="2">
        <v>20.9</v>
      </c>
      <c r="G383" s="2">
        <v>20.3</v>
      </c>
      <c r="H383" s="2">
        <v>20.8</v>
      </c>
      <c r="I383" s="2">
        <v>20.9</v>
      </c>
      <c r="J383" s="2">
        <v>20.5</v>
      </c>
      <c r="K383" s="2">
        <v>20.5</v>
      </c>
      <c r="L383" s="2">
        <v>20.100000000000001</v>
      </c>
      <c r="M383" s="2">
        <v>20</v>
      </c>
      <c r="N383" s="2">
        <v>20.5</v>
      </c>
      <c r="O383" s="2">
        <v>246.39999999999998</v>
      </c>
    </row>
    <row r="384" spans="2:15" x14ac:dyDescent="0.25">
      <c r="B384" s="4">
        <v>1936</v>
      </c>
      <c r="C384" s="2">
        <v>20.7</v>
      </c>
      <c r="D384" s="2">
        <v>21</v>
      </c>
      <c r="E384" s="2">
        <v>21.5</v>
      </c>
      <c r="F384" s="2">
        <v>21.4</v>
      </c>
      <c r="G384" s="2">
        <v>21</v>
      </c>
      <c r="H384" s="2">
        <v>20.6</v>
      </c>
      <c r="I384" s="2">
        <v>20.9</v>
      </c>
      <c r="J384" s="2">
        <v>21.1</v>
      </c>
      <c r="K384" s="2">
        <v>20.9</v>
      </c>
      <c r="L384" s="2">
        <v>20.100000000000001</v>
      </c>
      <c r="M384" s="2">
        <v>20.9</v>
      </c>
      <c r="N384" s="2">
        <v>20.2</v>
      </c>
      <c r="O384" s="2">
        <v>250.29999999999998</v>
      </c>
    </row>
    <row r="385" spans="2:15" x14ac:dyDescent="0.25">
      <c r="B385" s="4">
        <v>1937</v>
      </c>
      <c r="C385" s="2">
        <v>20.399999999999999</v>
      </c>
      <c r="D385" s="2">
        <v>20.8</v>
      </c>
      <c r="E385" s="2">
        <v>21.5</v>
      </c>
      <c r="F385" s="2">
        <v>21.3</v>
      </c>
      <c r="G385" s="2">
        <v>20.6</v>
      </c>
      <c r="H385" s="2">
        <v>20.5</v>
      </c>
      <c r="I385" s="2">
        <v>20.8</v>
      </c>
      <c r="J385" s="2">
        <v>20.6</v>
      </c>
      <c r="K385" s="2">
        <v>20.399999999999999</v>
      </c>
      <c r="L385" s="2">
        <v>20</v>
      </c>
      <c r="M385" s="2">
        <v>20.3</v>
      </c>
      <c r="N385" s="2">
        <v>20.7</v>
      </c>
      <c r="O385" s="2">
        <v>247.9</v>
      </c>
    </row>
    <row r="386" spans="2:15" x14ac:dyDescent="0.25">
      <c r="B386" s="4">
        <v>1938</v>
      </c>
      <c r="C386" s="2">
        <v>20.7</v>
      </c>
      <c r="D386" s="2">
        <v>20.8</v>
      </c>
      <c r="E386" s="2">
        <v>20.5</v>
      </c>
      <c r="F386" s="2">
        <v>20.3</v>
      </c>
      <c r="G386" s="2">
        <v>20.3</v>
      </c>
      <c r="H386" s="2">
        <v>20.6</v>
      </c>
      <c r="I386" s="2">
        <v>20.8</v>
      </c>
      <c r="J386" s="2">
        <v>20.3</v>
      </c>
      <c r="K386" s="2">
        <v>20.6</v>
      </c>
      <c r="L386" s="2">
        <v>20.100000000000001</v>
      </c>
      <c r="M386" s="2">
        <v>19.899999999999999</v>
      </c>
      <c r="N386" s="2">
        <v>20.100000000000001</v>
      </c>
      <c r="O386" s="2">
        <v>245</v>
      </c>
    </row>
    <row r="387" spans="2:15" x14ac:dyDescent="0.25">
      <c r="B387" s="4">
        <v>1939</v>
      </c>
      <c r="C387" s="2">
        <v>20.399999999999999</v>
      </c>
      <c r="D387" s="2">
        <v>20.2</v>
      </c>
      <c r="E387" s="2">
        <v>20.5</v>
      </c>
      <c r="F387" s="2">
        <v>20.6</v>
      </c>
      <c r="G387" s="2">
        <v>20.7</v>
      </c>
      <c r="H387" s="2">
        <v>20.5</v>
      </c>
      <c r="I387" s="2">
        <v>20.8</v>
      </c>
      <c r="J387" s="2">
        <v>21</v>
      </c>
      <c r="K387" s="2">
        <v>20.9</v>
      </c>
      <c r="L387" s="2">
        <v>20.100000000000001</v>
      </c>
      <c r="M387" s="2">
        <v>20.3</v>
      </c>
      <c r="N387" s="2">
        <v>20.8</v>
      </c>
      <c r="O387" s="2">
        <v>246.8</v>
      </c>
    </row>
    <row r="388" spans="2:15" x14ac:dyDescent="0.25">
      <c r="B388" s="4">
        <v>1940</v>
      </c>
      <c r="C388" s="2">
        <v>19.8</v>
      </c>
      <c r="D388" s="2">
        <v>20.9</v>
      </c>
      <c r="E388" s="2">
        <v>20.7</v>
      </c>
      <c r="F388" s="2">
        <v>21.4</v>
      </c>
      <c r="G388" s="2">
        <v>21.4</v>
      </c>
      <c r="H388" s="2">
        <v>21</v>
      </c>
      <c r="I388" s="2">
        <v>21.4</v>
      </c>
      <c r="J388" s="2">
        <v>21.2</v>
      </c>
      <c r="K388" s="2">
        <v>20.9</v>
      </c>
      <c r="L388" s="2">
        <v>20.2</v>
      </c>
      <c r="M388" s="2">
        <v>20.3</v>
      </c>
      <c r="N388" s="2">
        <v>19.600000000000001</v>
      </c>
      <c r="O388" s="2">
        <v>248.8</v>
      </c>
    </row>
    <row r="389" spans="2:15" x14ac:dyDescent="0.25">
      <c r="B389" s="4">
        <v>1941</v>
      </c>
      <c r="C389" s="2">
        <v>20.399999999999999</v>
      </c>
      <c r="D389" s="2">
        <v>20.7</v>
      </c>
      <c r="E389" s="2">
        <v>21.5</v>
      </c>
      <c r="F389" s="2">
        <v>21.2</v>
      </c>
      <c r="G389" s="2">
        <v>21.8</v>
      </c>
      <c r="H389" s="2">
        <v>21.1</v>
      </c>
      <c r="I389" s="2">
        <v>21.2</v>
      </c>
      <c r="J389" s="2">
        <v>21.4</v>
      </c>
      <c r="K389" s="2">
        <v>21.4</v>
      </c>
      <c r="L389" s="2">
        <v>21.1</v>
      </c>
      <c r="M389" s="2">
        <v>21.4</v>
      </c>
      <c r="N389" s="2">
        <v>21.7</v>
      </c>
      <c r="O389" s="2">
        <v>254.89999999999998</v>
      </c>
    </row>
    <row r="390" spans="2:15" x14ac:dyDescent="0.25">
      <c r="B390" s="4">
        <v>1942</v>
      </c>
      <c r="C390" s="2">
        <v>20.399999999999999</v>
      </c>
      <c r="D390" s="2">
        <v>20.5</v>
      </c>
      <c r="E390" s="2">
        <v>20.9</v>
      </c>
      <c r="F390" s="2">
        <v>20.5</v>
      </c>
      <c r="G390" s="2">
        <v>20.5</v>
      </c>
      <c r="H390" s="2">
        <v>20.5</v>
      </c>
      <c r="I390" s="2">
        <v>20.5</v>
      </c>
      <c r="J390" s="2">
        <v>20.7</v>
      </c>
      <c r="K390" s="2">
        <v>20.8</v>
      </c>
      <c r="L390" s="2">
        <v>19.8</v>
      </c>
      <c r="M390" s="2">
        <v>19.600000000000001</v>
      </c>
      <c r="N390" s="2">
        <v>20.2</v>
      </c>
      <c r="O390" s="2">
        <v>244.9</v>
      </c>
    </row>
    <row r="391" spans="2:15" x14ac:dyDescent="0.25">
      <c r="B391" s="4">
        <v>1943</v>
      </c>
      <c r="C391" s="2">
        <v>20.399999999999999</v>
      </c>
      <c r="D391" s="2">
        <v>20.3</v>
      </c>
      <c r="E391" s="2">
        <v>19.899999999999999</v>
      </c>
      <c r="F391" s="2">
        <v>20.399999999999999</v>
      </c>
      <c r="G391" s="2">
        <v>20.100000000000001</v>
      </c>
      <c r="H391" s="2">
        <v>20</v>
      </c>
      <c r="I391" s="2">
        <v>20.399999999999999</v>
      </c>
      <c r="J391" s="2">
        <v>20.5</v>
      </c>
      <c r="K391" s="2">
        <v>21.1</v>
      </c>
      <c r="L391" s="2">
        <v>20.100000000000001</v>
      </c>
      <c r="M391" s="2">
        <v>20.399999999999999</v>
      </c>
      <c r="N391" s="2">
        <v>19.899999999999999</v>
      </c>
      <c r="O391" s="2">
        <v>243.5</v>
      </c>
    </row>
    <row r="392" spans="2:15" x14ac:dyDescent="0.25">
      <c r="B392" s="4">
        <v>1944</v>
      </c>
      <c r="C392" s="2">
        <v>20</v>
      </c>
      <c r="D392" s="2">
        <v>19.899999999999999</v>
      </c>
      <c r="E392" s="2">
        <v>20.399999999999999</v>
      </c>
      <c r="F392" s="2">
        <v>20.5</v>
      </c>
      <c r="G392" s="2">
        <v>20.2</v>
      </c>
      <c r="H392" s="2">
        <v>20</v>
      </c>
      <c r="I392" s="2">
        <v>21</v>
      </c>
      <c r="J392" s="2">
        <v>20.7</v>
      </c>
      <c r="K392" s="2">
        <v>20.3</v>
      </c>
      <c r="L392" s="2">
        <v>20.2</v>
      </c>
      <c r="M392" s="2">
        <v>19.7</v>
      </c>
      <c r="N392" s="2">
        <v>19.899999999999999</v>
      </c>
      <c r="O392" s="2">
        <v>242.79999999999998</v>
      </c>
    </row>
    <row r="393" spans="2:15" x14ac:dyDescent="0.25">
      <c r="B393" s="4">
        <v>1945</v>
      </c>
      <c r="C393" s="2">
        <v>20.100000000000001</v>
      </c>
      <c r="D393" s="2">
        <v>20.2</v>
      </c>
      <c r="E393" s="2">
        <v>20.9</v>
      </c>
      <c r="F393" s="2">
        <v>19.7</v>
      </c>
      <c r="G393" s="2">
        <v>19.399999999999999</v>
      </c>
      <c r="H393" s="2">
        <v>20.5</v>
      </c>
      <c r="I393" s="2">
        <v>20.6</v>
      </c>
      <c r="J393" s="2">
        <v>20.7</v>
      </c>
      <c r="K393" s="2">
        <v>20.8</v>
      </c>
      <c r="L393" s="2">
        <v>19.899999999999999</v>
      </c>
      <c r="M393" s="2">
        <v>20.100000000000001</v>
      </c>
      <c r="N393" s="2">
        <v>20.5</v>
      </c>
      <c r="O393" s="2">
        <v>243.39999999999998</v>
      </c>
    </row>
    <row r="394" spans="2:15" x14ac:dyDescent="0.25">
      <c r="B394" s="4">
        <v>1946</v>
      </c>
      <c r="C394" s="2">
        <v>20.399999999999999</v>
      </c>
      <c r="D394" s="2">
        <v>20.100000000000001</v>
      </c>
      <c r="E394" s="2">
        <v>20.5</v>
      </c>
      <c r="F394" s="2">
        <v>20.100000000000001</v>
      </c>
      <c r="G394" s="2">
        <v>20.399999999999999</v>
      </c>
      <c r="H394" s="2">
        <v>20.6</v>
      </c>
      <c r="I394" s="2">
        <v>20.7</v>
      </c>
      <c r="J394" s="2">
        <v>20.6</v>
      </c>
      <c r="K394" s="2">
        <v>20.9</v>
      </c>
      <c r="L394" s="2">
        <v>20.100000000000001</v>
      </c>
      <c r="M394" s="2">
        <v>20.100000000000001</v>
      </c>
      <c r="N394" s="2">
        <v>20.100000000000001</v>
      </c>
      <c r="O394" s="2">
        <v>244.59999999999997</v>
      </c>
    </row>
    <row r="395" spans="2:15" x14ac:dyDescent="0.25">
      <c r="B395" s="4">
        <v>1947</v>
      </c>
      <c r="C395" s="2">
        <v>20.8</v>
      </c>
      <c r="D395" s="2">
        <v>21.2</v>
      </c>
      <c r="E395" s="2">
        <v>21.5</v>
      </c>
      <c r="F395" s="2">
        <v>21</v>
      </c>
      <c r="G395" s="2">
        <v>20.7</v>
      </c>
      <c r="H395" s="2">
        <v>20.7</v>
      </c>
      <c r="I395" s="2">
        <v>20.6</v>
      </c>
      <c r="J395" s="2">
        <v>20.7</v>
      </c>
      <c r="K395" s="2">
        <v>20.8</v>
      </c>
      <c r="L395" s="2">
        <v>20</v>
      </c>
      <c r="M395" s="2">
        <v>20.6</v>
      </c>
      <c r="N395" s="2">
        <v>20.8</v>
      </c>
      <c r="O395" s="2">
        <v>249.4</v>
      </c>
    </row>
    <row r="396" spans="2:15" x14ac:dyDescent="0.25">
      <c r="B396" s="4">
        <v>1948</v>
      </c>
      <c r="C396" s="2">
        <v>20.8</v>
      </c>
      <c r="D396" s="2">
        <v>21</v>
      </c>
      <c r="E396" s="2">
        <v>21.3</v>
      </c>
      <c r="F396" s="2">
        <v>20.6</v>
      </c>
      <c r="G396" s="2">
        <v>20.8</v>
      </c>
      <c r="H396" s="2">
        <v>20.5</v>
      </c>
      <c r="I396" s="2">
        <v>20.5</v>
      </c>
      <c r="J396" s="2">
        <v>20.8</v>
      </c>
      <c r="K396" s="2">
        <v>21.2</v>
      </c>
      <c r="L396" s="2">
        <v>20.100000000000001</v>
      </c>
      <c r="M396" s="2">
        <v>20.7</v>
      </c>
      <c r="N396" s="2">
        <v>20.8</v>
      </c>
      <c r="O396" s="2">
        <v>249.1</v>
      </c>
    </row>
    <row r="397" spans="2:15" x14ac:dyDescent="0.25">
      <c r="B397" s="4">
        <v>1949</v>
      </c>
      <c r="C397" s="2">
        <v>20.399999999999999</v>
      </c>
      <c r="D397" s="2">
        <v>20.8</v>
      </c>
      <c r="E397" s="2">
        <v>21.1</v>
      </c>
      <c r="F397" s="2">
        <v>21</v>
      </c>
      <c r="G397" s="2">
        <v>20.7</v>
      </c>
      <c r="H397" s="2">
        <v>20</v>
      </c>
      <c r="I397" s="2">
        <v>20</v>
      </c>
      <c r="J397" s="2">
        <v>20.2</v>
      </c>
      <c r="K397" s="2">
        <v>20.3</v>
      </c>
      <c r="L397" s="2">
        <v>20</v>
      </c>
      <c r="M397" s="2">
        <v>20.2</v>
      </c>
      <c r="N397" s="2">
        <v>20</v>
      </c>
      <c r="O397" s="2">
        <v>244.7</v>
      </c>
    </row>
    <row r="398" spans="2:15" x14ac:dyDescent="0.25">
      <c r="B398" s="4">
        <v>1950</v>
      </c>
      <c r="C398" s="2">
        <v>19.600000000000001</v>
      </c>
      <c r="D398" s="2">
        <v>19.8</v>
      </c>
      <c r="E398" s="2">
        <v>19.899999999999999</v>
      </c>
      <c r="F398" s="2">
        <v>20.2</v>
      </c>
      <c r="G398" s="2">
        <v>19.899999999999999</v>
      </c>
      <c r="H398" s="2">
        <v>19.600000000000001</v>
      </c>
      <c r="I398" s="2">
        <v>19.899999999999999</v>
      </c>
      <c r="J398" s="2">
        <v>19.899999999999999</v>
      </c>
      <c r="K398" s="2">
        <v>20.8</v>
      </c>
      <c r="L398" s="2">
        <v>19.600000000000001</v>
      </c>
      <c r="M398" s="2">
        <v>20</v>
      </c>
      <c r="N398" s="2">
        <v>20.3</v>
      </c>
      <c r="O398" s="2">
        <v>239.50000000000003</v>
      </c>
    </row>
    <row r="399" spans="2:15" x14ac:dyDescent="0.25">
      <c r="B399" s="4">
        <v>1951</v>
      </c>
      <c r="C399" s="2">
        <v>19.7</v>
      </c>
      <c r="D399" s="2">
        <v>19.8</v>
      </c>
      <c r="E399" s="2">
        <v>20.399999999999999</v>
      </c>
      <c r="F399" s="2">
        <v>21.2</v>
      </c>
      <c r="G399" s="2">
        <v>20.9</v>
      </c>
      <c r="H399" s="2">
        <v>20.8</v>
      </c>
      <c r="I399" s="2">
        <v>20.5</v>
      </c>
      <c r="J399" s="2">
        <v>21.2</v>
      </c>
      <c r="K399" s="2">
        <v>21</v>
      </c>
      <c r="L399" s="2">
        <v>20.5</v>
      </c>
      <c r="M399" s="2">
        <v>20.399999999999999</v>
      </c>
      <c r="N399" s="2">
        <v>20.5</v>
      </c>
      <c r="O399" s="2">
        <v>246.9</v>
      </c>
    </row>
    <row r="400" spans="2:15" x14ac:dyDescent="0.25">
      <c r="B400" s="4">
        <v>1952</v>
      </c>
      <c r="C400" s="2">
        <v>20.7</v>
      </c>
      <c r="D400" s="2">
        <v>21</v>
      </c>
      <c r="E400" s="2">
        <v>21.4</v>
      </c>
      <c r="F400" s="2">
        <v>21.1</v>
      </c>
      <c r="G400" s="2">
        <v>20.9</v>
      </c>
      <c r="H400" s="2">
        <v>20.7</v>
      </c>
      <c r="I400" s="2">
        <v>20.7</v>
      </c>
      <c r="J400" s="2">
        <v>20.9</v>
      </c>
      <c r="K400" s="2">
        <v>20.8</v>
      </c>
      <c r="L400" s="2">
        <v>20.3</v>
      </c>
      <c r="M400" s="2">
        <v>20.100000000000001</v>
      </c>
      <c r="N400" s="2">
        <v>20.3</v>
      </c>
      <c r="O400" s="2">
        <v>248.90000000000003</v>
      </c>
    </row>
    <row r="401" spans="2:15" x14ac:dyDescent="0.25">
      <c r="B401" s="4">
        <v>1953</v>
      </c>
      <c r="C401" s="2">
        <v>20.399999999999999</v>
      </c>
      <c r="D401" s="2">
        <v>20.7</v>
      </c>
      <c r="E401" s="2">
        <v>20.5</v>
      </c>
      <c r="F401" s="2">
        <v>21.4</v>
      </c>
      <c r="G401" s="2">
        <v>20.5</v>
      </c>
      <c r="H401" s="2">
        <v>21</v>
      </c>
      <c r="I401" s="2">
        <v>21</v>
      </c>
      <c r="J401" s="2">
        <v>21.3</v>
      </c>
      <c r="K401" s="2">
        <v>20.399999999999999</v>
      </c>
      <c r="L401" s="2">
        <v>19.8</v>
      </c>
      <c r="M401" s="2">
        <v>20.399999999999999</v>
      </c>
      <c r="N401" s="2">
        <v>20.3</v>
      </c>
      <c r="O401" s="2">
        <v>247.70000000000005</v>
      </c>
    </row>
    <row r="402" spans="2:15" x14ac:dyDescent="0.25">
      <c r="B402" s="4">
        <v>1954</v>
      </c>
      <c r="C402" s="2">
        <v>20.3</v>
      </c>
      <c r="D402" s="2">
        <v>20.5</v>
      </c>
      <c r="E402" s="2">
        <v>21.1</v>
      </c>
      <c r="F402" s="2">
        <v>20.2</v>
      </c>
      <c r="G402" s="2">
        <v>20.2</v>
      </c>
      <c r="H402" s="2">
        <v>19.7</v>
      </c>
      <c r="I402" s="2">
        <v>19.7</v>
      </c>
      <c r="J402" s="2">
        <v>19.5</v>
      </c>
      <c r="K402" s="2">
        <v>20.2</v>
      </c>
      <c r="L402" s="2">
        <v>19</v>
      </c>
      <c r="M402" s="2">
        <v>19.600000000000001</v>
      </c>
      <c r="N402" s="2">
        <v>19.8</v>
      </c>
      <c r="O402" s="2">
        <v>239.79999999999998</v>
      </c>
    </row>
    <row r="403" spans="2:15" x14ac:dyDescent="0.25">
      <c r="B403" s="4">
        <v>1955</v>
      </c>
      <c r="C403" s="2">
        <v>20.2</v>
      </c>
      <c r="D403" s="2">
        <v>20.7</v>
      </c>
      <c r="E403" s="2">
        <v>20.3</v>
      </c>
      <c r="F403" s="2">
        <v>20.100000000000001</v>
      </c>
      <c r="G403" s="2">
        <v>20.5</v>
      </c>
      <c r="H403" s="2">
        <v>20</v>
      </c>
      <c r="I403" s="2">
        <v>20.100000000000001</v>
      </c>
      <c r="J403" s="2">
        <v>20.3</v>
      </c>
      <c r="K403" s="2">
        <v>20</v>
      </c>
      <c r="L403" s="2">
        <v>19.100000000000001</v>
      </c>
      <c r="M403" s="2">
        <v>19.899999999999999</v>
      </c>
      <c r="N403" s="2">
        <v>19.899999999999999</v>
      </c>
      <c r="O403" s="2">
        <v>241.10000000000002</v>
      </c>
    </row>
    <row r="404" spans="2:15" x14ac:dyDescent="0.25">
      <c r="B404" s="4">
        <v>1956</v>
      </c>
      <c r="C404" s="2">
        <v>19.3</v>
      </c>
      <c r="D404" s="2">
        <v>20.2</v>
      </c>
      <c r="E404" s="2">
        <v>20.8</v>
      </c>
      <c r="F404" s="2">
        <v>21.1</v>
      </c>
      <c r="G404" s="2">
        <v>20.3</v>
      </c>
      <c r="H404" s="2">
        <v>20.2</v>
      </c>
      <c r="I404" s="2">
        <v>20.5</v>
      </c>
      <c r="J404" s="2">
        <v>20.5</v>
      </c>
      <c r="K404" s="2">
        <v>20.2</v>
      </c>
      <c r="L404" s="2">
        <v>19.7</v>
      </c>
      <c r="M404" s="2">
        <v>20</v>
      </c>
      <c r="N404" s="2">
        <v>19.899999999999999</v>
      </c>
      <c r="O404" s="2">
        <v>242.7</v>
      </c>
    </row>
    <row r="405" spans="2:15" x14ac:dyDescent="0.25">
      <c r="B405" s="4">
        <v>1957</v>
      </c>
      <c r="C405" s="2">
        <v>20.3</v>
      </c>
      <c r="D405" s="2">
        <v>20.9</v>
      </c>
      <c r="E405" s="2">
        <v>20.9</v>
      </c>
      <c r="F405" s="2">
        <v>20.9</v>
      </c>
      <c r="G405" s="2">
        <v>20.6</v>
      </c>
      <c r="H405" s="2">
        <v>21</v>
      </c>
      <c r="I405" s="2">
        <v>21.2</v>
      </c>
      <c r="J405" s="2">
        <v>21.3</v>
      </c>
      <c r="K405" s="2">
        <v>21.2</v>
      </c>
      <c r="L405" s="2">
        <v>20.3</v>
      </c>
      <c r="M405" s="2">
        <v>20.9</v>
      </c>
      <c r="N405" s="2">
        <v>21.1</v>
      </c>
      <c r="O405" s="2">
        <v>250.6</v>
      </c>
    </row>
    <row r="406" spans="2:15" x14ac:dyDescent="0.25">
      <c r="B406" s="4">
        <v>1958</v>
      </c>
      <c r="C406" s="2">
        <v>21.6</v>
      </c>
      <c r="D406" s="2">
        <v>22</v>
      </c>
      <c r="E406" s="2">
        <v>22.6</v>
      </c>
      <c r="F406" s="2">
        <v>22</v>
      </c>
      <c r="G406" s="2">
        <v>21.3</v>
      </c>
      <c r="H406" s="2">
        <v>21.4</v>
      </c>
      <c r="I406" s="2">
        <v>21.2</v>
      </c>
      <c r="J406" s="2">
        <v>20.9</v>
      </c>
      <c r="K406" s="2">
        <v>21.3</v>
      </c>
      <c r="L406" s="2">
        <v>20.6</v>
      </c>
      <c r="M406" s="2">
        <v>20.5</v>
      </c>
      <c r="N406" s="2">
        <v>20.6</v>
      </c>
      <c r="O406" s="2">
        <v>256</v>
      </c>
    </row>
    <row r="407" spans="2:15" x14ac:dyDescent="0.25">
      <c r="B407" s="4">
        <v>1959</v>
      </c>
      <c r="C407" s="2">
        <v>21.1</v>
      </c>
      <c r="D407" s="2">
        <v>21.2</v>
      </c>
      <c r="E407" s="2">
        <v>21.7</v>
      </c>
      <c r="F407" s="2">
        <v>21.4</v>
      </c>
      <c r="G407" s="2">
        <v>20.7</v>
      </c>
      <c r="H407" s="2">
        <v>20.399999999999999</v>
      </c>
      <c r="I407" s="2">
        <v>20.9</v>
      </c>
      <c r="J407" s="2">
        <v>20.5</v>
      </c>
      <c r="K407" s="2">
        <v>20.9</v>
      </c>
      <c r="L407" s="2">
        <v>20</v>
      </c>
      <c r="M407" s="2">
        <v>20.2</v>
      </c>
      <c r="N407" s="2">
        <v>20.9</v>
      </c>
      <c r="O407" s="2">
        <v>249.9</v>
      </c>
    </row>
    <row r="408" spans="2:15" x14ac:dyDescent="0.25">
      <c r="B408" s="4">
        <v>1960</v>
      </c>
      <c r="C408" s="2">
        <v>20.7</v>
      </c>
      <c r="D408" s="2">
        <v>21.3</v>
      </c>
      <c r="E408" s="2">
        <v>21</v>
      </c>
      <c r="F408" s="2">
        <v>21</v>
      </c>
      <c r="G408" s="2">
        <v>20.9</v>
      </c>
      <c r="H408" s="2">
        <v>20.8</v>
      </c>
      <c r="I408" s="2">
        <v>20.7</v>
      </c>
      <c r="J408" s="2">
        <v>20.5</v>
      </c>
      <c r="K408" s="2">
        <v>20.6</v>
      </c>
      <c r="L408" s="2">
        <v>20.2</v>
      </c>
      <c r="M408" s="2">
        <v>20.399999999999999</v>
      </c>
      <c r="N408" s="2">
        <v>20.100000000000001</v>
      </c>
      <c r="O408" s="2">
        <v>248.2</v>
      </c>
    </row>
    <row r="409" spans="2:15" x14ac:dyDescent="0.25">
      <c r="B409" s="4">
        <v>1961</v>
      </c>
      <c r="C409" s="2">
        <v>20.6</v>
      </c>
      <c r="D409" s="2">
        <v>20.9</v>
      </c>
      <c r="E409" s="2">
        <v>21.3</v>
      </c>
      <c r="F409" s="2">
        <v>21.1</v>
      </c>
      <c r="G409" s="2">
        <v>21.3</v>
      </c>
      <c r="H409" s="2">
        <v>20.6</v>
      </c>
      <c r="I409" s="2">
        <v>20.5</v>
      </c>
      <c r="J409" s="2">
        <v>20.8</v>
      </c>
      <c r="K409" s="2">
        <v>20.399999999999999</v>
      </c>
      <c r="L409" s="2">
        <v>20.100000000000001</v>
      </c>
      <c r="M409" s="2">
        <v>19.600000000000001</v>
      </c>
      <c r="N409" s="2">
        <v>20.5</v>
      </c>
      <c r="O409" s="2">
        <v>247.70000000000002</v>
      </c>
    </row>
    <row r="410" spans="2:15" x14ac:dyDescent="0.25">
      <c r="B410" s="4">
        <v>1962</v>
      </c>
      <c r="C410" s="2">
        <v>20.399999999999999</v>
      </c>
      <c r="D410" s="2">
        <v>20.8</v>
      </c>
      <c r="E410" s="2">
        <v>20.6</v>
      </c>
      <c r="F410" s="2">
        <v>20.6</v>
      </c>
      <c r="G410" s="2">
        <v>20.2</v>
      </c>
      <c r="H410" s="2">
        <v>19.899999999999999</v>
      </c>
      <c r="I410" s="2">
        <v>21.1</v>
      </c>
      <c r="J410" s="2">
        <v>20.399999999999999</v>
      </c>
      <c r="K410" s="2">
        <v>20.7</v>
      </c>
      <c r="L410" s="2">
        <v>20.100000000000001</v>
      </c>
      <c r="M410" s="2">
        <v>20.2</v>
      </c>
      <c r="N410" s="2">
        <v>20.7</v>
      </c>
      <c r="O410" s="2">
        <v>245.69999999999996</v>
      </c>
    </row>
    <row r="411" spans="2:15" x14ac:dyDescent="0.25">
      <c r="B411" s="4">
        <v>1963</v>
      </c>
      <c r="C411" s="2">
        <v>20.6</v>
      </c>
      <c r="D411" s="2">
        <v>20.399999999999999</v>
      </c>
      <c r="E411" s="2">
        <v>21</v>
      </c>
      <c r="F411" s="2">
        <v>20.7</v>
      </c>
      <c r="G411" s="2">
        <v>20.5</v>
      </c>
      <c r="H411" s="2">
        <v>21</v>
      </c>
      <c r="I411" s="2">
        <v>20.9</v>
      </c>
      <c r="J411" s="2">
        <v>21.1</v>
      </c>
      <c r="K411" s="2">
        <v>21</v>
      </c>
      <c r="L411" s="2">
        <v>20.6</v>
      </c>
      <c r="M411" s="2">
        <v>20.100000000000001</v>
      </c>
      <c r="N411" s="2">
        <v>21.1</v>
      </c>
      <c r="O411" s="2">
        <v>248.99999999999997</v>
      </c>
    </row>
    <row r="412" spans="2:15" x14ac:dyDescent="0.25">
      <c r="B412" s="4">
        <v>1964</v>
      </c>
      <c r="C412" s="2">
        <v>21.1</v>
      </c>
      <c r="D412" s="2">
        <v>21.7</v>
      </c>
      <c r="E412" s="2">
        <v>21.5</v>
      </c>
      <c r="F412" s="2">
        <v>20.7</v>
      </c>
      <c r="G412" s="2">
        <v>20.7</v>
      </c>
      <c r="H412" s="2">
        <v>19.600000000000001</v>
      </c>
      <c r="I412" s="2">
        <v>20.100000000000001</v>
      </c>
      <c r="J412" s="2">
        <v>20</v>
      </c>
      <c r="K412" s="2">
        <v>20.100000000000001</v>
      </c>
      <c r="L412" s="2">
        <v>19.5</v>
      </c>
      <c r="M412" s="2">
        <v>19.899999999999999</v>
      </c>
      <c r="N412" s="2">
        <v>19.3</v>
      </c>
      <c r="O412" s="2">
        <v>244.20000000000002</v>
      </c>
    </row>
    <row r="413" spans="2:15" x14ac:dyDescent="0.25">
      <c r="B413" s="4">
        <v>1965</v>
      </c>
      <c r="C413" s="2">
        <v>19.7</v>
      </c>
      <c r="D413" s="2">
        <v>20.6</v>
      </c>
      <c r="E413" s="2">
        <v>21</v>
      </c>
      <c r="F413" s="2">
        <v>20.100000000000001</v>
      </c>
      <c r="G413" s="2">
        <v>20.2</v>
      </c>
      <c r="H413" s="2">
        <v>20.8</v>
      </c>
      <c r="I413" s="2">
        <v>21</v>
      </c>
      <c r="J413" s="2">
        <v>20.6</v>
      </c>
      <c r="K413" s="2">
        <v>20.5</v>
      </c>
      <c r="L413" s="2">
        <v>20.100000000000001</v>
      </c>
      <c r="M413" s="2">
        <v>20.100000000000001</v>
      </c>
      <c r="N413" s="2">
        <v>20.5</v>
      </c>
      <c r="O413" s="2">
        <v>245.2</v>
      </c>
    </row>
    <row r="414" spans="2:15" x14ac:dyDescent="0.25">
      <c r="B414" s="4">
        <v>1966</v>
      </c>
      <c r="C414" s="2">
        <v>21.5</v>
      </c>
      <c r="D414" s="2">
        <v>21.4</v>
      </c>
      <c r="E414" s="2">
        <v>21.1</v>
      </c>
      <c r="F414" s="2">
        <v>21.1</v>
      </c>
      <c r="G414" s="2">
        <v>20.6</v>
      </c>
      <c r="H414" s="2">
        <v>20.3</v>
      </c>
      <c r="I414" s="2">
        <v>20.8</v>
      </c>
      <c r="J414" s="2">
        <v>20.5</v>
      </c>
      <c r="K414" s="2">
        <v>20.399999999999999</v>
      </c>
      <c r="L414" s="2">
        <v>19.7</v>
      </c>
      <c r="M414" s="2">
        <v>19.7</v>
      </c>
      <c r="N414" s="2">
        <v>19.899999999999999</v>
      </c>
      <c r="O414" s="2">
        <v>246.99999999999997</v>
      </c>
    </row>
    <row r="415" spans="2:15" x14ac:dyDescent="0.25">
      <c r="B415" s="4">
        <v>1967</v>
      </c>
      <c r="C415" s="2">
        <v>20.100000000000001</v>
      </c>
      <c r="D415" s="2">
        <v>20.3</v>
      </c>
      <c r="E415" s="2">
        <v>20.2</v>
      </c>
      <c r="F415" s="2">
        <v>20.2</v>
      </c>
      <c r="G415" s="2">
        <v>20.2</v>
      </c>
      <c r="H415" s="2">
        <v>20</v>
      </c>
      <c r="I415" s="2">
        <v>20.100000000000001</v>
      </c>
      <c r="J415" s="2">
        <v>20.399999999999999</v>
      </c>
      <c r="K415" s="2">
        <v>20</v>
      </c>
      <c r="L415" s="2">
        <v>20</v>
      </c>
      <c r="M415" s="2">
        <v>19.899999999999999</v>
      </c>
      <c r="N415" s="2">
        <v>20.2</v>
      </c>
      <c r="O415" s="2">
        <v>241.60000000000002</v>
      </c>
    </row>
    <row r="416" spans="2:15" x14ac:dyDescent="0.25">
      <c r="B416" s="4">
        <v>1968</v>
      </c>
      <c r="C416" s="2">
        <v>19.899999999999999</v>
      </c>
      <c r="D416" s="2">
        <v>20.3</v>
      </c>
      <c r="E416" s="2">
        <v>20.399999999999999</v>
      </c>
      <c r="F416" s="2">
        <v>20.2</v>
      </c>
      <c r="G416" s="2">
        <v>20.100000000000001</v>
      </c>
      <c r="H416" s="2">
        <v>19.8</v>
      </c>
      <c r="I416" s="2">
        <v>20.7</v>
      </c>
      <c r="J416" s="2">
        <v>20.5</v>
      </c>
      <c r="K416" s="2">
        <v>20.2</v>
      </c>
      <c r="L416" s="2">
        <v>19.600000000000001</v>
      </c>
      <c r="M416" s="2">
        <v>20.2</v>
      </c>
      <c r="N416" s="2">
        <v>20.100000000000001</v>
      </c>
      <c r="O416" s="2">
        <v>241.99999999999997</v>
      </c>
    </row>
    <row r="417" spans="2:15" x14ac:dyDescent="0.25">
      <c r="B417" s="4">
        <v>1969</v>
      </c>
      <c r="C417" s="2">
        <v>20.3</v>
      </c>
      <c r="D417" s="2">
        <v>21</v>
      </c>
      <c r="E417" s="2">
        <v>21.8</v>
      </c>
      <c r="F417" s="2">
        <v>21.1</v>
      </c>
      <c r="G417" s="2">
        <v>21.4</v>
      </c>
      <c r="H417" s="2">
        <v>21.2</v>
      </c>
      <c r="I417" s="2">
        <v>21.3</v>
      </c>
      <c r="J417" s="2">
        <v>20.5</v>
      </c>
      <c r="K417" s="2">
        <v>20.6</v>
      </c>
      <c r="L417" s="2">
        <v>19.600000000000001</v>
      </c>
      <c r="M417" s="2">
        <v>20.100000000000001</v>
      </c>
      <c r="N417" s="2">
        <v>20.5</v>
      </c>
      <c r="O417" s="2">
        <v>249.39999999999998</v>
      </c>
    </row>
    <row r="418" spans="2:15" x14ac:dyDescent="0.25">
      <c r="B418" s="4">
        <v>1970</v>
      </c>
      <c r="C418" s="2">
        <v>20.7</v>
      </c>
      <c r="D418" s="2">
        <v>20.9</v>
      </c>
      <c r="E418" s="2">
        <v>21.2</v>
      </c>
      <c r="F418" s="2">
        <v>21.1</v>
      </c>
      <c r="G418" s="2">
        <v>20.399999999999999</v>
      </c>
      <c r="H418" s="2">
        <v>20.7</v>
      </c>
      <c r="I418" s="2">
        <v>20.5</v>
      </c>
      <c r="J418" s="2">
        <v>20.3</v>
      </c>
      <c r="K418" s="2">
        <v>20</v>
      </c>
      <c r="L418" s="2">
        <v>19.7</v>
      </c>
      <c r="M418" s="2">
        <v>19.5</v>
      </c>
      <c r="N418" s="2">
        <v>20.2</v>
      </c>
      <c r="O418" s="2">
        <v>245.2</v>
      </c>
    </row>
    <row r="419" spans="2:15" x14ac:dyDescent="0.25">
      <c r="B419" s="4">
        <v>1971</v>
      </c>
      <c r="C419" s="2">
        <v>19.8</v>
      </c>
      <c r="D419" s="2">
        <v>19.8</v>
      </c>
      <c r="E419" s="2">
        <v>20</v>
      </c>
      <c r="F419" s="2">
        <v>20.3</v>
      </c>
      <c r="G419" s="2">
        <v>19.8</v>
      </c>
      <c r="H419" s="2">
        <v>20.100000000000001</v>
      </c>
      <c r="I419" s="2">
        <v>20.399999999999999</v>
      </c>
      <c r="J419" s="2">
        <v>19.7</v>
      </c>
      <c r="K419" s="2">
        <v>19.5</v>
      </c>
      <c r="L419" s="2">
        <v>19.3</v>
      </c>
      <c r="M419" s="2">
        <v>19.600000000000001</v>
      </c>
      <c r="N419" s="2">
        <v>19.600000000000001</v>
      </c>
      <c r="O419" s="2">
        <v>237.9</v>
      </c>
    </row>
    <row r="420" spans="2:15" x14ac:dyDescent="0.25">
      <c r="B420" s="4">
        <v>1972</v>
      </c>
      <c r="C420" s="2">
        <v>20</v>
      </c>
      <c r="D420" s="2">
        <v>20.399999999999999</v>
      </c>
      <c r="E420" s="2">
        <v>20.7</v>
      </c>
      <c r="F420" s="2">
        <v>20.5</v>
      </c>
      <c r="G420" s="2">
        <v>20.6</v>
      </c>
      <c r="H420" s="2">
        <v>20.9</v>
      </c>
      <c r="I420" s="2">
        <v>21.4</v>
      </c>
      <c r="J420" s="2">
        <v>20.5</v>
      </c>
      <c r="K420" s="2">
        <v>20.9</v>
      </c>
      <c r="L420" s="2">
        <v>20.2</v>
      </c>
      <c r="M420" s="2">
        <v>20.399999999999999</v>
      </c>
      <c r="N420" s="2">
        <v>20.5</v>
      </c>
      <c r="O420" s="2">
        <v>247</v>
      </c>
    </row>
    <row r="421" spans="2:15" x14ac:dyDescent="0.25">
      <c r="B421" s="4">
        <v>1973</v>
      </c>
      <c r="C421" s="2">
        <v>21.6</v>
      </c>
      <c r="D421" s="2">
        <v>21.4</v>
      </c>
      <c r="E421" s="2">
        <v>21.8</v>
      </c>
      <c r="F421" s="2">
        <v>21.2</v>
      </c>
      <c r="G421" s="2">
        <v>20.7</v>
      </c>
      <c r="H421" s="2">
        <v>20.2</v>
      </c>
      <c r="I421" s="2">
        <v>20.6</v>
      </c>
      <c r="J421" s="2">
        <v>20</v>
      </c>
      <c r="K421" s="2">
        <v>19.5</v>
      </c>
      <c r="L421" s="2">
        <v>19.5</v>
      </c>
      <c r="M421" s="2">
        <v>19.5</v>
      </c>
      <c r="N421" s="2">
        <v>19.100000000000001</v>
      </c>
      <c r="O421" s="2">
        <v>245.1</v>
      </c>
    </row>
    <row r="422" spans="2:15" x14ac:dyDescent="0.25">
      <c r="B422" s="4">
        <v>1974</v>
      </c>
      <c r="C422" s="2">
        <v>19.399999999999999</v>
      </c>
      <c r="D422" s="2">
        <v>19.899999999999999</v>
      </c>
      <c r="E422" s="2">
        <v>19.7</v>
      </c>
      <c r="F422" s="2">
        <v>20</v>
      </c>
      <c r="G422" s="2">
        <v>19.8</v>
      </c>
      <c r="H422" s="2">
        <v>20.3</v>
      </c>
      <c r="I422" s="2">
        <v>20.3</v>
      </c>
      <c r="J422" s="2">
        <v>20.399999999999999</v>
      </c>
      <c r="K422" s="2">
        <v>19.399999999999999</v>
      </c>
      <c r="L422" s="2">
        <v>19.3</v>
      </c>
      <c r="M422" s="2">
        <v>19.7</v>
      </c>
      <c r="N422" s="2">
        <v>19.7</v>
      </c>
      <c r="O422" s="2">
        <v>237.9</v>
      </c>
    </row>
    <row r="423" spans="2:15" x14ac:dyDescent="0.25">
      <c r="B423" s="4">
        <v>1975</v>
      </c>
      <c r="C423" s="2">
        <v>19.899999999999999</v>
      </c>
      <c r="D423" s="2">
        <v>20.100000000000001</v>
      </c>
      <c r="E423" s="2">
        <v>20.5</v>
      </c>
      <c r="F423" s="2">
        <v>20.3</v>
      </c>
      <c r="G423" s="2">
        <v>20</v>
      </c>
      <c r="H423" s="2">
        <v>20.3</v>
      </c>
      <c r="I423" s="2">
        <v>19.600000000000001</v>
      </c>
      <c r="J423" s="2">
        <v>20.399999999999999</v>
      </c>
      <c r="K423" s="2">
        <v>19.600000000000001</v>
      </c>
      <c r="L423" s="2">
        <v>19</v>
      </c>
      <c r="M423" s="2">
        <v>19.2</v>
      </c>
      <c r="N423" s="2">
        <v>18.7</v>
      </c>
      <c r="O423" s="2">
        <v>237.59999999999997</v>
      </c>
    </row>
    <row r="424" spans="2:15" x14ac:dyDescent="0.25">
      <c r="B424" s="4">
        <v>1976</v>
      </c>
      <c r="C424" s="2">
        <v>19.600000000000001</v>
      </c>
      <c r="D424" s="2">
        <v>19.5</v>
      </c>
      <c r="E424" s="2">
        <v>19.899999999999999</v>
      </c>
      <c r="F424" s="2">
        <v>20.2</v>
      </c>
      <c r="G424" s="2">
        <v>20.100000000000001</v>
      </c>
      <c r="H424" s="2">
        <v>20.100000000000001</v>
      </c>
      <c r="I424" s="2">
        <v>20.5</v>
      </c>
      <c r="J424" s="2">
        <v>20.399999999999999</v>
      </c>
      <c r="K424" s="2">
        <v>20.8</v>
      </c>
      <c r="L424" s="2">
        <v>19.600000000000001</v>
      </c>
      <c r="M424" s="2">
        <v>20</v>
      </c>
      <c r="N424" s="2">
        <v>20.100000000000001</v>
      </c>
      <c r="O424" s="2">
        <v>240.8</v>
      </c>
    </row>
    <row r="425" spans="2:15" x14ac:dyDescent="0.25">
      <c r="B425" s="4">
        <v>1977</v>
      </c>
      <c r="C425" s="2">
        <v>20.7</v>
      </c>
      <c r="D425" s="2">
        <v>21.2</v>
      </c>
      <c r="E425" s="2">
        <v>21.5</v>
      </c>
      <c r="F425" s="2">
        <v>20.8</v>
      </c>
      <c r="G425" s="2">
        <v>20.399999999999999</v>
      </c>
      <c r="H425" s="2">
        <v>20.399999999999999</v>
      </c>
      <c r="I425" s="2">
        <v>20.8</v>
      </c>
      <c r="J425" s="2">
        <v>20.5</v>
      </c>
      <c r="K425" s="2">
        <v>20.5</v>
      </c>
      <c r="L425" s="2">
        <v>20.100000000000001</v>
      </c>
      <c r="M425" s="2">
        <v>20.3</v>
      </c>
      <c r="N425" s="2">
        <v>20.8</v>
      </c>
      <c r="O425" s="2">
        <v>248.00000000000003</v>
      </c>
    </row>
    <row r="426" spans="2:15" x14ac:dyDescent="0.25">
      <c r="B426" s="4">
        <v>1978</v>
      </c>
      <c r="C426" s="2">
        <v>20.5</v>
      </c>
      <c r="D426" s="2">
        <v>21.4</v>
      </c>
      <c r="E426" s="2">
        <v>20.9</v>
      </c>
      <c r="F426" s="2">
        <v>20.399999999999999</v>
      </c>
      <c r="G426" s="2">
        <v>20.6</v>
      </c>
      <c r="H426" s="2">
        <v>20.3</v>
      </c>
      <c r="I426" s="2">
        <v>20.5</v>
      </c>
      <c r="J426" s="2">
        <v>20.5</v>
      </c>
      <c r="K426" s="2">
        <v>20.3</v>
      </c>
      <c r="L426" s="2">
        <v>20.100000000000001</v>
      </c>
      <c r="M426" s="2">
        <v>20.399999999999999</v>
      </c>
      <c r="N426" s="2">
        <v>20.2</v>
      </c>
      <c r="O426" s="2">
        <v>246.09999999999997</v>
      </c>
    </row>
    <row r="427" spans="2:15" x14ac:dyDescent="0.25">
      <c r="B427" s="4">
        <v>1979</v>
      </c>
      <c r="C427" s="2">
        <v>20.3</v>
      </c>
      <c r="D427" s="2">
        <v>21.1</v>
      </c>
      <c r="E427" s="2">
        <v>20.9</v>
      </c>
      <c r="F427" s="2">
        <v>21</v>
      </c>
      <c r="G427" s="2">
        <v>20.5</v>
      </c>
      <c r="H427" s="2">
        <v>20.5</v>
      </c>
      <c r="I427" s="2">
        <v>20.9</v>
      </c>
      <c r="J427" s="2">
        <v>20.7</v>
      </c>
      <c r="K427" s="2">
        <v>20.100000000000001</v>
      </c>
      <c r="L427" s="2">
        <v>20</v>
      </c>
      <c r="M427" s="2">
        <v>20.100000000000001</v>
      </c>
      <c r="N427" s="2">
        <v>20.2</v>
      </c>
      <c r="O427" s="2">
        <v>246.29999999999998</v>
      </c>
    </row>
    <row r="428" spans="2:15" x14ac:dyDescent="0.25">
      <c r="B428" s="4">
        <v>1980</v>
      </c>
      <c r="C428" s="2">
        <v>20.7</v>
      </c>
      <c r="D428" s="2">
        <v>20.8</v>
      </c>
      <c r="E428" s="2">
        <v>21.6</v>
      </c>
      <c r="F428" s="2">
        <v>21.4</v>
      </c>
      <c r="G428" s="2">
        <v>21.3</v>
      </c>
      <c r="H428" s="2">
        <v>21</v>
      </c>
      <c r="I428" s="2">
        <v>21</v>
      </c>
      <c r="J428" s="2">
        <v>20.5</v>
      </c>
      <c r="K428" s="2">
        <v>20.7</v>
      </c>
      <c r="L428" s="2">
        <v>20.100000000000001</v>
      </c>
      <c r="M428" s="2">
        <v>20</v>
      </c>
      <c r="N428" s="2">
        <v>20.100000000000001</v>
      </c>
      <c r="O428" s="2">
        <v>249.2</v>
      </c>
    </row>
    <row r="429" spans="2:15" x14ac:dyDescent="0.25">
      <c r="B429" s="4">
        <v>1981</v>
      </c>
      <c r="C429" s="2">
        <v>20.5</v>
      </c>
      <c r="D429" s="2">
        <v>21</v>
      </c>
      <c r="E429" s="2">
        <v>21.2</v>
      </c>
      <c r="F429" s="2">
        <v>20.6</v>
      </c>
      <c r="G429" s="2">
        <v>20.100000000000001</v>
      </c>
      <c r="H429" s="2">
        <v>20.2</v>
      </c>
      <c r="I429" s="2">
        <v>20.6</v>
      </c>
      <c r="J429" s="2">
        <v>20.2</v>
      </c>
      <c r="K429" s="2">
        <v>20.100000000000001</v>
      </c>
      <c r="L429" s="2">
        <v>19.7</v>
      </c>
      <c r="M429" s="2">
        <v>20.2</v>
      </c>
      <c r="N429" s="2">
        <v>20.5</v>
      </c>
      <c r="O429" s="2">
        <v>244.89999999999998</v>
      </c>
    </row>
    <row r="430" spans="2:15" x14ac:dyDescent="0.25">
      <c r="B430" s="4">
        <v>1982</v>
      </c>
      <c r="C430" s="2">
        <v>20.3</v>
      </c>
      <c r="D430" s="2">
        <v>20.6</v>
      </c>
      <c r="E430" s="2">
        <v>20.6</v>
      </c>
      <c r="F430" s="2">
        <v>20.399999999999999</v>
      </c>
      <c r="G430" s="2">
        <v>20.3</v>
      </c>
      <c r="H430" s="2">
        <v>21</v>
      </c>
      <c r="I430" s="2">
        <v>20.9</v>
      </c>
      <c r="J430" s="2">
        <v>21.2</v>
      </c>
      <c r="K430" s="2">
        <v>20.8</v>
      </c>
      <c r="L430" s="2">
        <v>19.8</v>
      </c>
      <c r="M430" s="2">
        <v>20.2</v>
      </c>
      <c r="N430" s="2">
        <v>20.5</v>
      </c>
      <c r="O430" s="2">
        <v>246.6</v>
      </c>
    </row>
    <row r="431" spans="2:15" x14ac:dyDescent="0.25">
      <c r="B431" s="4">
        <v>1983</v>
      </c>
      <c r="C431" s="2">
        <v>21.7</v>
      </c>
      <c r="D431" s="2">
        <v>22.2</v>
      </c>
      <c r="E431" s="2">
        <v>22.2</v>
      </c>
      <c r="F431" s="2">
        <v>21.3</v>
      </c>
      <c r="G431" s="2">
        <v>21.3</v>
      </c>
      <c r="H431" s="2">
        <v>21.4</v>
      </c>
      <c r="I431" s="2">
        <v>21.5</v>
      </c>
      <c r="J431" s="2">
        <v>21.2</v>
      </c>
      <c r="K431" s="2">
        <v>20.9</v>
      </c>
      <c r="L431" s="2">
        <v>20</v>
      </c>
      <c r="M431" s="2">
        <v>20.6</v>
      </c>
      <c r="N431" s="2">
        <v>20</v>
      </c>
      <c r="O431" s="2">
        <v>254.29999999999998</v>
      </c>
    </row>
    <row r="432" spans="2:15" x14ac:dyDescent="0.25">
      <c r="B432" s="4">
        <v>1984</v>
      </c>
      <c r="C432" s="2">
        <v>19.8</v>
      </c>
      <c r="D432" s="2">
        <v>20.5</v>
      </c>
      <c r="E432" s="2">
        <v>20.8</v>
      </c>
      <c r="F432" s="2">
        <v>20.7</v>
      </c>
      <c r="G432" s="2">
        <v>20.2</v>
      </c>
      <c r="H432" s="2">
        <v>20.399999999999999</v>
      </c>
      <c r="I432" s="2">
        <v>20.2</v>
      </c>
      <c r="J432" s="2">
        <v>20</v>
      </c>
      <c r="K432" s="2">
        <v>19.600000000000001</v>
      </c>
      <c r="L432" s="2">
        <v>19.7</v>
      </c>
      <c r="M432" s="2">
        <v>19.8</v>
      </c>
      <c r="N432" s="2">
        <v>19.7</v>
      </c>
      <c r="O432" s="2">
        <v>241.39999999999998</v>
      </c>
    </row>
    <row r="433" spans="2:15" x14ac:dyDescent="0.25">
      <c r="B433" s="4">
        <v>1985</v>
      </c>
      <c r="C433" s="2">
        <v>19.7</v>
      </c>
      <c r="D433" s="2">
        <v>20.5</v>
      </c>
      <c r="E433" s="2">
        <v>20.8</v>
      </c>
      <c r="F433" s="2">
        <v>20.6</v>
      </c>
      <c r="G433" s="2">
        <v>20.399999999999999</v>
      </c>
      <c r="H433" s="2">
        <v>20.7</v>
      </c>
      <c r="I433" s="2">
        <v>20.6</v>
      </c>
      <c r="J433" s="2">
        <v>20.2</v>
      </c>
      <c r="K433" s="2">
        <v>20.100000000000001</v>
      </c>
      <c r="L433" s="2">
        <v>19.8</v>
      </c>
      <c r="M433" s="2">
        <v>19.7</v>
      </c>
      <c r="N433" s="2">
        <v>19.8</v>
      </c>
      <c r="O433" s="2">
        <v>242.9</v>
      </c>
    </row>
    <row r="434" spans="2:15" x14ac:dyDescent="0.25">
      <c r="B434" s="4">
        <v>1986</v>
      </c>
      <c r="C434" s="2">
        <v>20.2</v>
      </c>
      <c r="D434" s="2">
        <v>20</v>
      </c>
      <c r="E434" s="2">
        <v>20.399999999999999</v>
      </c>
      <c r="F434" s="2">
        <v>20.6</v>
      </c>
      <c r="G434" s="2">
        <v>20.399999999999999</v>
      </c>
      <c r="H434" s="2">
        <v>20.399999999999999</v>
      </c>
      <c r="I434" s="2">
        <v>20.9</v>
      </c>
      <c r="J434" s="2">
        <v>20.8</v>
      </c>
      <c r="K434" s="2">
        <v>20.6</v>
      </c>
      <c r="L434" s="2">
        <v>19.600000000000001</v>
      </c>
      <c r="M434" s="2">
        <v>20</v>
      </c>
      <c r="N434" s="2">
        <v>20.5</v>
      </c>
      <c r="O434" s="2">
        <v>244.4</v>
      </c>
    </row>
    <row r="435" spans="2:15" x14ac:dyDescent="0.25">
      <c r="B435" s="4">
        <v>1987</v>
      </c>
      <c r="C435" s="2">
        <v>20.7</v>
      </c>
      <c r="D435" s="2">
        <v>21.4</v>
      </c>
      <c r="E435" s="2">
        <v>21.3</v>
      </c>
      <c r="F435" s="2">
        <v>21.4</v>
      </c>
      <c r="G435" s="2">
        <v>20.7</v>
      </c>
      <c r="H435" s="2">
        <v>21.2</v>
      </c>
      <c r="I435" s="2">
        <v>21.2</v>
      </c>
      <c r="J435" s="2">
        <v>20.9</v>
      </c>
      <c r="K435" s="2">
        <v>20.6</v>
      </c>
      <c r="L435" s="2">
        <v>20.3</v>
      </c>
      <c r="M435" s="2">
        <v>20.6</v>
      </c>
      <c r="N435" s="2">
        <v>20.8</v>
      </c>
      <c r="O435" s="2">
        <v>251.1</v>
      </c>
    </row>
    <row r="436" spans="2:15" x14ac:dyDescent="0.25">
      <c r="B436" s="4">
        <v>1988</v>
      </c>
      <c r="C436" s="2">
        <v>20.8</v>
      </c>
      <c r="D436" s="2">
        <v>21</v>
      </c>
      <c r="E436" s="2">
        <v>21.2</v>
      </c>
      <c r="F436" s="2">
        <v>20.8</v>
      </c>
      <c r="G436" s="2">
        <v>21</v>
      </c>
      <c r="H436" s="2">
        <v>20.100000000000001</v>
      </c>
      <c r="I436" s="2">
        <v>20.5</v>
      </c>
      <c r="J436" s="2">
        <v>19.600000000000001</v>
      </c>
      <c r="K436" s="2">
        <v>19.8</v>
      </c>
      <c r="L436" s="2">
        <v>19.7</v>
      </c>
      <c r="M436" s="2">
        <v>19.7</v>
      </c>
      <c r="N436" s="2">
        <v>19.399999999999999</v>
      </c>
      <c r="O436" s="2">
        <v>243.6</v>
      </c>
    </row>
    <row r="437" spans="2:15" x14ac:dyDescent="0.25">
      <c r="B437" s="4">
        <v>1989</v>
      </c>
      <c r="C437" s="2">
        <v>20</v>
      </c>
      <c r="D437" s="2">
        <v>19.8</v>
      </c>
      <c r="E437" s="2">
        <v>20</v>
      </c>
      <c r="F437" s="2">
        <v>20.8</v>
      </c>
      <c r="G437" s="2">
        <v>20.3</v>
      </c>
      <c r="H437" s="2">
        <v>20.399999999999999</v>
      </c>
      <c r="I437" s="2">
        <v>20.9</v>
      </c>
      <c r="J437" s="2">
        <v>20.6</v>
      </c>
      <c r="K437" s="2">
        <v>20.100000000000001</v>
      </c>
      <c r="L437" s="2">
        <v>19.8</v>
      </c>
      <c r="M437" s="2">
        <v>20.399999999999999</v>
      </c>
      <c r="N437" s="2">
        <v>20</v>
      </c>
      <c r="O437" s="2">
        <v>243.1</v>
      </c>
    </row>
    <row r="438" spans="2:15" x14ac:dyDescent="0.25">
      <c r="B438" s="4">
        <v>1990</v>
      </c>
      <c r="C438" s="2">
        <v>20.399999999999999</v>
      </c>
      <c r="D438" s="2">
        <v>20.2</v>
      </c>
      <c r="E438" s="2">
        <v>20.8</v>
      </c>
      <c r="F438" s="2">
        <v>20.8</v>
      </c>
      <c r="G438" s="2">
        <v>20.8</v>
      </c>
      <c r="H438" s="2">
        <v>21.2</v>
      </c>
      <c r="I438" s="2">
        <v>21</v>
      </c>
      <c r="J438" s="2">
        <v>21</v>
      </c>
      <c r="K438" s="2">
        <v>20.9</v>
      </c>
      <c r="L438" s="2">
        <v>20.100000000000001</v>
      </c>
      <c r="M438" s="2">
        <v>20.5</v>
      </c>
      <c r="N438" s="2">
        <v>20.2</v>
      </c>
      <c r="O438" s="2">
        <v>247.89999999999998</v>
      </c>
    </row>
    <row r="439" spans="2:15" x14ac:dyDescent="0.25">
      <c r="B439" s="4">
        <v>1991</v>
      </c>
      <c r="C439" s="2">
        <v>20.399999999999999</v>
      </c>
      <c r="D439" s="2">
        <v>21.2</v>
      </c>
      <c r="E439" s="2">
        <v>21.2</v>
      </c>
      <c r="F439" s="2">
        <v>20.9</v>
      </c>
      <c r="G439" s="2">
        <v>20.9</v>
      </c>
      <c r="H439" s="2">
        <v>21.2</v>
      </c>
      <c r="I439" s="2">
        <v>21</v>
      </c>
      <c r="J439" s="2">
        <v>20.7</v>
      </c>
      <c r="K439" s="2">
        <v>20.8</v>
      </c>
      <c r="L439" s="2">
        <v>20.2</v>
      </c>
      <c r="M439" s="2">
        <v>20.399999999999999</v>
      </c>
      <c r="N439" s="2">
        <v>20.6</v>
      </c>
      <c r="O439" s="2">
        <v>249.5</v>
      </c>
    </row>
    <row r="440" spans="2:15" x14ac:dyDescent="0.25">
      <c r="B440" s="4">
        <v>1992</v>
      </c>
      <c r="C440" s="2">
        <v>21</v>
      </c>
      <c r="D440" s="2">
        <v>21.4</v>
      </c>
      <c r="E440" s="2">
        <v>21.9</v>
      </c>
      <c r="F440" s="2">
        <v>21.6</v>
      </c>
      <c r="G440" s="2">
        <v>21</v>
      </c>
      <c r="H440" s="2">
        <v>21.4</v>
      </c>
      <c r="I440" s="2">
        <v>20.7</v>
      </c>
      <c r="J440" s="2">
        <v>20.8</v>
      </c>
      <c r="K440" s="2">
        <v>20.3</v>
      </c>
      <c r="L440" s="2">
        <v>20.2</v>
      </c>
      <c r="M440" s="2">
        <v>20.399999999999999</v>
      </c>
      <c r="N440" s="2">
        <v>20.3</v>
      </c>
      <c r="O440" s="2">
        <v>251.00000000000003</v>
      </c>
    </row>
    <row r="441" spans="2:15" x14ac:dyDescent="0.25">
      <c r="B441" s="4">
        <v>1993</v>
      </c>
      <c r="C441" s="2">
        <v>20.8</v>
      </c>
      <c r="D441" s="2">
        <v>20.9</v>
      </c>
      <c r="E441" s="2">
        <v>21.1</v>
      </c>
      <c r="F441" s="2">
        <v>21.2</v>
      </c>
      <c r="G441" s="2">
        <v>20.7</v>
      </c>
      <c r="H441" s="2">
        <v>21.3</v>
      </c>
      <c r="I441" s="2">
        <v>21.3</v>
      </c>
      <c r="J441" s="2">
        <v>21</v>
      </c>
      <c r="K441" s="2">
        <v>20.5</v>
      </c>
      <c r="L441" s="2">
        <v>20.5</v>
      </c>
      <c r="M441" s="2">
        <v>20.399999999999999</v>
      </c>
      <c r="N441" s="2">
        <v>20.7</v>
      </c>
      <c r="O441" s="2">
        <v>250.4</v>
      </c>
    </row>
    <row r="442" spans="2:15" x14ac:dyDescent="0.25">
      <c r="B442" s="4">
        <v>1994</v>
      </c>
      <c r="C442" s="2">
        <v>20.399999999999999</v>
      </c>
      <c r="D442" s="2">
        <v>20.9</v>
      </c>
      <c r="E442" s="2">
        <v>20.9</v>
      </c>
      <c r="F442" s="2">
        <v>20.9</v>
      </c>
      <c r="G442" s="2">
        <v>20.7</v>
      </c>
      <c r="H442" s="2">
        <v>20.9</v>
      </c>
      <c r="I442" s="2">
        <v>20.8</v>
      </c>
      <c r="J442" s="2">
        <v>20.8</v>
      </c>
      <c r="K442" s="2">
        <v>20.9</v>
      </c>
      <c r="L442" s="2">
        <v>20</v>
      </c>
      <c r="M442" s="2">
        <v>20.399999999999999</v>
      </c>
      <c r="N442" s="2">
        <v>20.6</v>
      </c>
      <c r="O442" s="2">
        <v>248.20000000000002</v>
      </c>
    </row>
    <row r="443" spans="2:15" x14ac:dyDescent="0.25">
      <c r="B443" s="4">
        <v>1995</v>
      </c>
      <c r="C443" s="2">
        <v>21</v>
      </c>
      <c r="D443" s="2">
        <v>21.2</v>
      </c>
      <c r="E443" s="2">
        <v>21.3</v>
      </c>
      <c r="F443" s="2">
        <v>21.4</v>
      </c>
      <c r="G443" s="2">
        <v>20.9</v>
      </c>
      <c r="H443" s="2">
        <v>21</v>
      </c>
      <c r="I443" s="2">
        <v>21.1</v>
      </c>
      <c r="J443" s="2">
        <v>20.3</v>
      </c>
      <c r="K443" s="2">
        <v>21.1</v>
      </c>
      <c r="L443" s="2">
        <v>20.100000000000001</v>
      </c>
      <c r="M443" s="2">
        <v>20.5</v>
      </c>
      <c r="N443" s="2">
        <v>20.5</v>
      </c>
      <c r="O443" s="2">
        <v>250.4</v>
      </c>
    </row>
    <row r="444" spans="2:15" x14ac:dyDescent="0.25">
      <c r="B444" s="4">
        <v>1996</v>
      </c>
      <c r="C444" s="2">
        <v>20.399999999999999</v>
      </c>
      <c r="D444" s="2">
        <v>20.9</v>
      </c>
      <c r="E444" s="2">
        <v>20.9</v>
      </c>
      <c r="F444" s="2">
        <v>20.7</v>
      </c>
      <c r="G444" s="2">
        <v>20.399999999999999</v>
      </c>
      <c r="H444" s="2">
        <v>20.5</v>
      </c>
      <c r="I444" s="2">
        <v>20.7</v>
      </c>
      <c r="J444" s="2">
        <v>20.5</v>
      </c>
      <c r="K444" s="2">
        <v>20.6</v>
      </c>
      <c r="L444" s="2">
        <v>19.8</v>
      </c>
      <c r="M444" s="2">
        <v>20</v>
      </c>
      <c r="N444" s="2">
        <v>20.2</v>
      </c>
      <c r="O444" s="2">
        <v>245.59999999999997</v>
      </c>
    </row>
    <row r="445" spans="2:15" x14ac:dyDescent="0.25">
      <c r="B445" s="4">
        <v>1997</v>
      </c>
      <c r="C445" s="2">
        <v>20.3</v>
      </c>
      <c r="D445" s="2">
        <v>20.9</v>
      </c>
      <c r="E445" s="2">
        <v>20.6</v>
      </c>
      <c r="F445" s="2">
        <v>21</v>
      </c>
      <c r="G445" s="2">
        <v>21</v>
      </c>
      <c r="H445" s="2">
        <v>20.9</v>
      </c>
      <c r="I445" s="2">
        <v>21.3</v>
      </c>
      <c r="J445" s="2">
        <v>21.3</v>
      </c>
      <c r="K445" s="2">
        <v>21</v>
      </c>
      <c r="L445" s="2">
        <v>20.8</v>
      </c>
      <c r="M445" s="2">
        <v>20.7</v>
      </c>
      <c r="N445" s="2">
        <v>21.5</v>
      </c>
      <c r="O445" s="2">
        <v>251.30000000000004</v>
      </c>
    </row>
    <row r="446" spans="2:15" x14ac:dyDescent="0.25">
      <c r="B446" s="4">
        <v>1998</v>
      </c>
      <c r="C446" s="2">
        <v>22.1</v>
      </c>
      <c r="D446" s="2">
        <v>22.3</v>
      </c>
      <c r="E446" s="2">
        <v>22.1</v>
      </c>
      <c r="F446" s="2">
        <v>21.8</v>
      </c>
      <c r="G446" s="2">
        <v>21.3</v>
      </c>
      <c r="H446" s="2">
        <v>21</v>
      </c>
      <c r="I446" s="2">
        <v>21.1</v>
      </c>
      <c r="J446" s="2">
        <v>20.9</v>
      </c>
      <c r="K446" s="2">
        <v>20.6</v>
      </c>
      <c r="L446" s="2">
        <v>20.399999999999999</v>
      </c>
      <c r="M446" s="2">
        <v>20.399999999999999</v>
      </c>
      <c r="N446" s="2">
        <v>20.3</v>
      </c>
      <c r="O446" s="2">
        <v>254.3</v>
      </c>
    </row>
    <row r="447" spans="2:15" x14ac:dyDescent="0.25">
      <c r="B447" s="4">
        <v>1999</v>
      </c>
      <c r="C447" s="2">
        <v>20.399999999999999</v>
      </c>
      <c r="D447" s="2">
        <v>20.2</v>
      </c>
      <c r="E447" s="2">
        <v>20.6</v>
      </c>
      <c r="F447" s="2">
        <v>20.8</v>
      </c>
      <c r="G447" s="2">
        <v>20.399999999999999</v>
      </c>
      <c r="H447" s="2">
        <v>20.3</v>
      </c>
      <c r="I447" s="2">
        <v>20.6</v>
      </c>
      <c r="J447" s="2">
        <v>20.3</v>
      </c>
      <c r="K447" s="2">
        <v>19.899999999999999</v>
      </c>
      <c r="L447" s="2">
        <v>19.5</v>
      </c>
      <c r="M447" s="2">
        <v>20</v>
      </c>
      <c r="N447" s="2">
        <v>20.100000000000001</v>
      </c>
      <c r="O447" s="2">
        <v>243.10000000000002</v>
      </c>
    </row>
    <row r="448" spans="2:15" x14ac:dyDescent="0.25">
      <c r="B448" s="4">
        <v>2000</v>
      </c>
      <c r="C448" s="2">
        <v>19.600000000000001</v>
      </c>
      <c r="D448" s="2">
        <v>20</v>
      </c>
      <c r="E448" s="2">
        <v>20.2</v>
      </c>
      <c r="F448" s="2">
        <v>20.5</v>
      </c>
      <c r="G448" s="2">
        <v>20.2</v>
      </c>
      <c r="H448" s="2">
        <v>20.3</v>
      </c>
      <c r="I448" s="2">
        <v>20.3</v>
      </c>
      <c r="J448" s="2">
        <v>20.5</v>
      </c>
      <c r="K448" s="2">
        <v>19.8</v>
      </c>
      <c r="L448" s="2">
        <v>20.100000000000001</v>
      </c>
      <c r="M448" s="2">
        <v>20</v>
      </c>
      <c r="N448" s="2">
        <v>20.3</v>
      </c>
      <c r="O448" s="2">
        <v>241.8</v>
      </c>
    </row>
    <row r="449" spans="2:15" x14ac:dyDescent="0.25">
      <c r="B449" s="4">
        <v>2001</v>
      </c>
      <c r="C449" s="2">
        <v>20.100000000000001</v>
      </c>
      <c r="D449" s="2">
        <v>20.399999999999999</v>
      </c>
      <c r="E449" s="2">
        <v>20.8</v>
      </c>
      <c r="F449" s="2">
        <v>20.9</v>
      </c>
      <c r="G449" s="2">
        <v>20.8</v>
      </c>
      <c r="H449" s="2">
        <v>20.5</v>
      </c>
      <c r="I449" s="2">
        <v>20.8</v>
      </c>
      <c r="J449" s="2">
        <v>21.3</v>
      </c>
      <c r="K449" s="2">
        <v>20.5</v>
      </c>
      <c r="L449" s="2">
        <v>20.5</v>
      </c>
      <c r="M449" s="2">
        <v>20.399999999999999</v>
      </c>
      <c r="N449" s="2">
        <v>21</v>
      </c>
      <c r="O449" s="2">
        <v>248</v>
      </c>
    </row>
    <row r="450" spans="2:15" x14ac:dyDescent="0.25">
      <c r="B450" s="4">
        <v>2002</v>
      </c>
      <c r="C450" s="2">
        <v>20.9</v>
      </c>
      <c r="D450" s="2">
        <v>21</v>
      </c>
      <c r="E450" s="2">
        <v>20.9</v>
      </c>
      <c r="F450" s="2">
        <v>20.6</v>
      </c>
      <c r="G450" s="2">
        <v>20.9</v>
      </c>
      <c r="H450" s="2">
        <v>20.399999999999999</v>
      </c>
      <c r="I450" s="2">
        <v>21.1</v>
      </c>
      <c r="J450" s="2">
        <v>21.1</v>
      </c>
      <c r="K450" s="2">
        <v>20.8</v>
      </c>
      <c r="L450" s="2">
        <v>20.399999999999999</v>
      </c>
      <c r="M450" s="2">
        <v>20.6</v>
      </c>
      <c r="N450" s="2">
        <v>21.2</v>
      </c>
      <c r="O450" s="2">
        <v>249.9</v>
      </c>
    </row>
    <row r="451" spans="2:15" x14ac:dyDescent="0.25">
      <c r="B451" s="4">
        <v>2003</v>
      </c>
      <c r="C451" s="2">
        <v>21.3</v>
      </c>
      <c r="D451" s="2">
        <v>21.7</v>
      </c>
      <c r="E451" s="2">
        <v>21.5</v>
      </c>
      <c r="F451" s="2">
        <v>21.3</v>
      </c>
      <c r="G451" s="2">
        <v>21.4</v>
      </c>
      <c r="H451" s="2">
        <v>20.3</v>
      </c>
      <c r="I451" s="2">
        <v>20.8</v>
      </c>
      <c r="J451" s="2">
        <v>20.7</v>
      </c>
      <c r="K451" s="2">
        <v>20.5</v>
      </c>
      <c r="L451" s="2">
        <v>20.100000000000001</v>
      </c>
      <c r="M451" s="2">
        <v>20.3</v>
      </c>
      <c r="N451" s="2">
        <v>20.5</v>
      </c>
      <c r="O451" s="2">
        <v>250.39999999999998</v>
      </c>
    </row>
    <row r="452" spans="2:15" x14ac:dyDescent="0.25">
      <c r="B452" s="4">
        <v>2004</v>
      </c>
      <c r="C452" s="2">
        <v>20.3</v>
      </c>
      <c r="D452" s="2">
        <v>21.1</v>
      </c>
      <c r="E452" s="2">
        <v>21.5</v>
      </c>
      <c r="F452" s="2">
        <v>21</v>
      </c>
      <c r="G452" s="2">
        <v>20.5</v>
      </c>
      <c r="H452" s="2">
        <v>21.1</v>
      </c>
      <c r="I452" s="2">
        <v>20.6</v>
      </c>
      <c r="J452" s="2">
        <v>20.9</v>
      </c>
      <c r="K452" s="2">
        <v>20.100000000000001</v>
      </c>
      <c r="L452" s="2">
        <v>20.399999999999999</v>
      </c>
      <c r="M452" s="2">
        <v>20.100000000000001</v>
      </c>
      <c r="N452" s="2">
        <v>20.3</v>
      </c>
      <c r="O452" s="2">
        <v>247.9</v>
      </c>
    </row>
    <row r="453" spans="2:15" x14ac:dyDescent="0.25">
      <c r="B453" s="4">
        <v>2005</v>
      </c>
      <c r="C453" s="2">
        <v>20.5</v>
      </c>
      <c r="D453" s="2">
        <v>20.7</v>
      </c>
      <c r="E453" s="2">
        <v>21.6</v>
      </c>
      <c r="F453" s="2">
        <v>21.7</v>
      </c>
      <c r="G453" s="2">
        <v>20.8</v>
      </c>
      <c r="H453" s="2">
        <v>21.1</v>
      </c>
      <c r="I453" s="2">
        <v>21.5</v>
      </c>
      <c r="J453" s="2">
        <v>21</v>
      </c>
      <c r="K453" s="2">
        <v>20.9</v>
      </c>
      <c r="L453" s="2">
        <v>19.8</v>
      </c>
      <c r="M453" s="2">
        <v>19.899999999999999</v>
      </c>
      <c r="N453" s="2">
        <v>20</v>
      </c>
      <c r="O453" s="2">
        <v>249.50000000000003</v>
      </c>
    </row>
    <row r="454" spans="2:15" x14ac:dyDescent="0.25">
      <c r="B454" s="4">
        <v>2006</v>
      </c>
      <c r="C454" s="2">
        <v>20.3</v>
      </c>
      <c r="D454" s="2">
        <v>20.9</v>
      </c>
      <c r="E454" s="2">
        <v>20.5</v>
      </c>
      <c r="F454" s="2">
        <v>20.5</v>
      </c>
      <c r="G454" s="2">
        <v>20.5</v>
      </c>
      <c r="H454" s="2">
        <v>20.6</v>
      </c>
      <c r="I454" s="2">
        <v>21.1</v>
      </c>
      <c r="J454" s="2">
        <v>21</v>
      </c>
      <c r="K454" s="2">
        <v>20.9</v>
      </c>
      <c r="L454" s="2">
        <v>20.399999999999999</v>
      </c>
      <c r="M454" s="2">
        <v>20.2</v>
      </c>
      <c r="N454" s="2">
        <v>20.6</v>
      </c>
      <c r="O454" s="2">
        <v>247.5</v>
      </c>
    </row>
    <row r="455" spans="2:15" x14ac:dyDescent="0.25">
      <c r="B455" s="4">
        <v>2007</v>
      </c>
      <c r="C455" s="2">
        <v>20.7</v>
      </c>
      <c r="D455" s="2">
        <v>20.8</v>
      </c>
      <c r="E455" s="2">
        <v>21</v>
      </c>
      <c r="F455" s="2">
        <v>20.9</v>
      </c>
      <c r="G455" s="2">
        <v>20.8</v>
      </c>
      <c r="H455" s="2">
        <v>20.8</v>
      </c>
      <c r="I455" s="2">
        <v>21</v>
      </c>
      <c r="J455" s="2">
        <v>20.2</v>
      </c>
      <c r="K455" s="2">
        <v>20.399999999999999</v>
      </c>
      <c r="L455" s="2">
        <v>19.5</v>
      </c>
      <c r="M455" s="2">
        <v>20</v>
      </c>
      <c r="N455" s="2">
        <v>20</v>
      </c>
      <c r="O455" s="2">
        <v>246.1</v>
      </c>
    </row>
    <row r="456" spans="2:15" x14ac:dyDescent="0.25">
      <c r="B456" s="4">
        <v>2008</v>
      </c>
      <c r="C456" s="2">
        <v>20.2</v>
      </c>
      <c r="D456" s="2">
        <v>20.5</v>
      </c>
      <c r="E456" s="2">
        <v>20.5</v>
      </c>
      <c r="F456" s="2">
        <v>20.7</v>
      </c>
      <c r="G456" s="2">
        <v>20.100000000000001</v>
      </c>
      <c r="H456" s="2">
        <v>20.399999999999999</v>
      </c>
      <c r="I456" s="2">
        <v>20.399999999999999</v>
      </c>
      <c r="J456" s="2">
        <v>20.2</v>
      </c>
      <c r="K456" s="2">
        <v>20.399999999999999</v>
      </c>
      <c r="L456" s="2">
        <v>19.7</v>
      </c>
      <c r="M456" s="2">
        <v>19.899999999999999</v>
      </c>
      <c r="N456" s="2">
        <v>19.899999999999999</v>
      </c>
      <c r="O456" s="2">
        <v>242.9</v>
      </c>
    </row>
    <row r="457" spans="2:15" x14ac:dyDescent="0.25">
      <c r="B457" s="4">
        <v>2009</v>
      </c>
      <c r="C457" s="2">
        <v>20.3</v>
      </c>
      <c r="D457" s="2">
        <v>20.3</v>
      </c>
      <c r="E457" s="2">
        <v>19.899999999999999</v>
      </c>
      <c r="F457" s="2">
        <v>20.8</v>
      </c>
      <c r="G457" s="2">
        <v>20.6</v>
      </c>
      <c r="H457" s="2">
        <v>20.8</v>
      </c>
      <c r="I457" s="2">
        <v>21.2</v>
      </c>
      <c r="J457" s="2">
        <v>21.4</v>
      </c>
      <c r="K457" s="2">
        <v>21.5</v>
      </c>
      <c r="L457" s="2">
        <v>20.7</v>
      </c>
      <c r="M457" s="2">
        <v>21.2</v>
      </c>
      <c r="N457" s="2">
        <v>21.3</v>
      </c>
      <c r="O457" s="2">
        <v>250</v>
      </c>
    </row>
    <row r="458" spans="2:15" x14ac:dyDescent="0.25">
      <c r="B458" s="4">
        <v>2010</v>
      </c>
      <c r="C458" s="2">
        <v>21.6</v>
      </c>
      <c r="D458" s="2">
        <v>21.8</v>
      </c>
      <c r="E458" s="2">
        <v>22.7</v>
      </c>
      <c r="F458" s="2">
        <v>21.8</v>
      </c>
      <c r="G458" s="2">
        <v>21.3</v>
      </c>
      <c r="H458" s="2">
        <v>20.9</v>
      </c>
      <c r="I458" s="2">
        <v>20.7</v>
      </c>
      <c r="J458" s="2">
        <v>20.8</v>
      </c>
      <c r="K458" s="2">
        <v>20.2</v>
      </c>
      <c r="L458" s="2">
        <v>20.2</v>
      </c>
      <c r="M458" s="2">
        <v>19.7</v>
      </c>
      <c r="N458" s="2">
        <v>20.100000000000001</v>
      </c>
      <c r="O458" s="2">
        <v>251.79999999999995</v>
      </c>
    </row>
    <row r="459" spans="2:15" x14ac:dyDescent="0.25">
      <c r="B459" s="4">
        <v>2011</v>
      </c>
      <c r="C459" s="2">
        <v>20.5</v>
      </c>
      <c r="D459" s="2">
        <v>20.7</v>
      </c>
      <c r="E459" s="2">
        <v>20.3</v>
      </c>
      <c r="F459" s="2">
        <v>20.5</v>
      </c>
      <c r="G459" s="2">
        <v>20.7</v>
      </c>
      <c r="H459" s="2">
        <v>21</v>
      </c>
      <c r="I459" s="2">
        <v>21</v>
      </c>
      <c r="J459" s="2">
        <v>21.1</v>
      </c>
      <c r="K459" s="2">
        <v>20.9</v>
      </c>
      <c r="L459" s="2">
        <v>19.7</v>
      </c>
      <c r="M459" s="2">
        <v>20.3</v>
      </c>
      <c r="N459" s="2">
        <v>20.3</v>
      </c>
      <c r="O459" s="2">
        <v>247</v>
      </c>
    </row>
    <row r="460" spans="2:15" x14ac:dyDescent="0.25">
      <c r="B460" s="4">
        <v>2012</v>
      </c>
      <c r="C460" s="2">
        <v>20.399999999999999</v>
      </c>
      <c r="D460" s="2">
        <v>20.5</v>
      </c>
      <c r="E460" s="2">
        <v>20.9</v>
      </c>
      <c r="F460" s="2">
        <v>20.7</v>
      </c>
      <c r="G460" s="2">
        <v>20.9</v>
      </c>
      <c r="H460" s="2">
        <v>21.3</v>
      </c>
      <c r="I460" s="2">
        <v>21.5</v>
      </c>
      <c r="J460" s="2">
        <v>21.1</v>
      </c>
      <c r="K460" s="2">
        <v>21.2</v>
      </c>
      <c r="L460" s="2">
        <v>20.5</v>
      </c>
      <c r="M460" s="2">
        <v>20.5</v>
      </c>
      <c r="N460" s="2">
        <v>21.1</v>
      </c>
      <c r="O460" s="2">
        <v>250.59999999999997</v>
      </c>
    </row>
    <row r="461" spans="2:15" x14ac:dyDescent="0.25">
      <c r="B461" s="4">
        <v>2013</v>
      </c>
      <c r="C461" s="2">
        <v>21.2</v>
      </c>
      <c r="D461" s="2">
        <v>21.2</v>
      </c>
      <c r="E461" s="2">
        <v>21.7</v>
      </c>
      <c r="F461" s="2">
        <v>21.7</v>
      </c>
      <c r="G461" s="2">
        <v>20.7</v>
      </c>
      <c r="H461" s="2">
        <v>21.3</v>
      </c>
      <c r="I461" s="2">
        <v>21.4</v>
      </c>
      <c r="J461" s="2">
        <v>20.9</v>
      </c>
      <c r="K461" s="2">
        <v>21.1</v>
      </c>
      <c r="L461" s="2">
        <v>20.6</v>
      </c>
      <c r="M461" s="2">
        <v>20.7</v>
      </c>
      <c r="N461" s="2">
        <v>20.8</v>
      </c>
      <c r="O461" s="2">
        <v>253.29999999999998</v>
      </c>
    </row>
    <row r="462" spans="2:15" x14ac:dyDescent="0.25">
      <c r="B462" s="4">
        <v>2014</v>
      </c>
      <c r="C462" s="2">
        <v>21.1</v>
      </c>
      <c r="D462" s="2">
        <v>21.3</v>
      </c>
      <c r="E462" s="2">
        <v>21.4</v>
      </c>
      <c r="F462" s="2">
        <v>21.7</v>
      </c>
      <c r="G462" s="2">
        <v>21.1</v>
      </c>
      <c r="H462" s="2">
        <v>21.7</v>
      </c>
      <c r="I462" s="2">
        <v>22.1</v>
      </c>
      <c r="J462" s="2">
        <v>21.4</v>
      </c>
      <c r="K462" s="2">
        <v>21.3</v>
      </c>
      <c r="L462" s="2">
        <v>20.7</v>
      </c>
      <c r="M462" s="2">
        <v>20.9</v>
      </c>
      <c r="N462" s="2">
        <v>21.2</v>
      </c>
      <c r="O462" s="2">
        <v>255.89999999999998</v>
      </c>
    </row>
    <row r="463" spans="2:15" x14ac:dyDescent="0.25">
      <c r="B463" s="4">
        <v>2015</v>
      </c>
      <c r="C463" s="2">
        <v>21.3</v>
      </c>
      <c r="D463" s="2">
        <v>21.7</v>
      </c>
      <c r="E463" s="2">
        <v>21.3</v>
      </c>
      <c r="F463" s="2">
        <v>21.5</v>
      </c>
      <c r="G463" s="2">
        <v>21.5</v>
      </c>
      <c r="H463" s="2">
        <v>21.7</v>
      </c>
      <c r="I463" s="2">
        <v>21.9</v>
      </c>
      <c r="J463" s="2">
        <v>22</v>
      </c>
      <c r="K463" s="2">
        <v>21.8</v>
      </c>
      <c r="L463" s="2">
        <v>21.1</v>
      </c>
      <c r="M463" s="2">
        <v>21.1</v>
      </c>
      <c r="N463" s="2">
        <v>22</v>
      </c>
      <c r="O463" s="2">
        <v>258.89999999999998</v>
      </c>
    </row>
    <row r="464" spans="2:15" x14ac:dyDescent="0.25">
      <c r="B464" s="4">
        <v>2016</v>
      </c>
      <c r="C464" s="2">
        <v>22</v>
      </c>
      <c r="D464" s="2">
        <v>22.4</v>
      </c>
      <c r="E464" s="2">
        <v>21.7</v>
      </c>
      <c r="F464" s="2">
        <v>21.9</v>
      </c>
      <c r="G464" s="2">
        <v>21.7</v>
      </c>
      <c r="H464" s="2">
        <v>21.5</v>
      </c>
      <c r="I464" s="2">
        <v>21.6</v>
      </c>
      <c r="J464" s="2">
        <v>21.9</v>
      </c>
      <c r="K464" s="2">
        <v>21.2</v>
      </c>
      <c r="L464" s="2">
        <v>20.8</v>
      </c>
      <c r="M464" s="2">
        <v>20.6</v>
      </c>
      <c r="N464" s="2">
        <v>20.8</v>
      </c>
      <c r="O464" s="2">
        <v>258.09999999999997</v>
      </c>
    </row>
    <row r="465" spans="2:15" x14ac:dyDescent="0.25">
      <c r="B465" s="4">
        <v>2017</v>
      </c>
      <c r="C465" s="2">
        <v>20.5</v>
      </c>
      <c r="D465" s="2">
        <v>21</v>
      </c>
      <c r="E465" s="2">
        <v>20.8</v>
      </c>
      <c r="F465" s="2">
        <v>21.5</v>
      </c>
      <c r="G465" s="2">
        <v>21</v>
      </c>
      <c r="H465" s="2">
        <v>21</v>
      </c>
      <c r="I465" s="2">
        <v>21.5</v>
      </c>
      <c r="J465" s="2">
        <v>20.6</v>
      </c>
      <c r="K465" s="2">
        <v>21.5</v>
      </c>
      <c r="L465" s="2">
        <v>20.7</v>
      </c>
      <c r="M465" s="2">
        <v>20.7</v>
      </c>
      <c r="N465" s="2">
        <v>20.6</v>
      </c>
      <c r="O465" s="2">
        <v>251.39999999999998</v>
      </c>
    </row>
    <row r="466" spans="2:15" x14ac:dyDescent="0.25">
      <c r="B466" s="4">
        <v>2018</v>
      </c>
      <c r="C466" s="2">
        <v>20.6</v>
      </c>
      <c r="D466" s="2">
        <v>21</v>
      </c>
      <c r="E466" s="2">
        <v>21.4</v>
      </c>
      <c r="F466" s="2">
        <v>20.8</v>
      </c>
      <c r="G466" s="2">
        <v>20.6</v>
      </c>
      <c r="H466" s="2">
        <v>21</v>
      </c>
      <c r="I466" s="2">
        <v>21.4</v>
      </c>
      <c r="J466" s="2">
        <v>21.1</v>
      </c>
      <c r="K466" s="2">
        <v>21</v>
      </c>
      <c r="L466" s="2">
        <v>20.5</v>
      </c>
      <c r="M466" s="2">
        <v>20.8</v>
      </c>
      <c r="N466" s="2">
        <v>20.8</v>
      </c>
      <c r="O466" s="2">
        <v>251.00000000000003</v>
      </c>
    </row>
    <row r="467" spans="2:15" x14ac:dyDescent="0.25">
      <c r="B467" s="4">
        <v>2019</v>
      </c>
      <c r="C467" s="2">
        <v>21.2</v>
      </c>
      <c r="D467" s="2">
        <v>21.7</v>
      </c>
      <c r="E467" s="2">
        <v>21.4</v>
      </c>
      <c r="F467" s="2">
        <v>21.6</v>
      </c>
      <c r="G467" s="2">
        <v>21.1</v>
      </c>
      <c r="H467" s="2">
        <v>21.5</v>
      </c>
      <c r="I467" s="2">
        <v>21.7</v>
      </c>
      <c r="J467" s="2">
        <v>21.8</v>
      </c>
      <c r="K467" s="2">
        <v>21.5</v>
      </c>
      <c r="L467" s="2">
        <v>20.3</v>
      </c>
      <c r="M467" s="2">
        <v>21</v>
      </c>
      <c r="N467" s="2">
        <v>21.3</v>
      </c>
      <c r="O467" s="2">
        <v>256.10000000000002</v>
      </c>
    </row>
    <row r="468" spans="2:15" x14ac:dyDescent="0.25">
      <c r="B468" s="4" t="s">
        <v>1</v>
      </c>
      <c r="C468" s="2">
        <v>2435.6999999999998</v>
      </c>
      <c r="D468" s="2">
        <v>2469.4000000000005</v>
      </c>
      <c r="E468" s="2">
        <v>2491.3000000000006</v>
      </c>
      <c r="F468" s="2">
        <v>2482</v>
      </c>
      <c r="G468" s="2">
        <v>2451.4000000000005</v>
      </c>
      <c r="H468" s="2">
        <v>2451.2000000000012</v>
      </c>
      <c r="I468" s="2">
        <v>2472.1999999999998</v>
      </c>
      <c r="J468" s="2">
        <v>2456.9000000000005</v>
      </c>
      <c r="K468" s="2">
        <v>2442.0999999999995</v>
      </c>
      <c r="L468" s="2">
        <v>2376.1999999999985</v>
      </c>
      <c r="M468" s="2">
        <v>2399.2000000000007</v>
      </c>
      <c r="N468" s="2">
        <v>2414.4</v>
      </c>
      <c r="O468" s="2">
        <v>29342.000000000004</v>
      </c>
    </row>
    <row r="471" spans="2:15" x14ac:dyDescent="0.25">
      <c r="B471" s="189" t="s">
        <v>193</v>
      </c>
      <c r="C471" s="189" t="s">
        <v>0</v>
      </c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</row>
    <row r="472" spans="2:15" x14ac:dyDescent="0.25">
      <c r="B472" s="189" t="s">
        <v>2</v>
      </c>
      <c r="C472" s="189">
        <v>1</v>
      </c>
      <c r="D472" s="189">
        <v>2</v>
      </c>
      <c r="E472" s="189">
        <v>3</v>
      </c>
      <c r="F472" s="189">
        <v>4</v>
      </c>
      <c r="G472" s="189">
        <v>5</v>
      </c>
      <c r="H472" s="189">
        <v>6</v>
      </c>
      <c r="I472" s="189">
        <v>7</v>
      </c>
      <c r="J472" s="189">
        <v>8</v>
      </c>
      <c r="K472" s="189">
        <v>9</v>
      </c>
      <c r="L472" s="189">
        <v>10</v>
      </c>
      <c r="M472" s="189">
        <v>11</v>
      </c>
      <c r="N472" s="189">
        <v>12</v>
      </c>
      <c r="O472" s="189" t="s">
        <v>1</v>
      </c>
    </row>
    <row r="473" spans="2:15" x14ac:dyDescent="0.25">
      <c r="B473" s="4">
        <v>1901</v>
      </c>
      <c r="C473" s="2">
        <v>109.1</v>
      </c>
      <c r="D473" s="2">
        <v>130.4</v>
      </c>
      <c r="E473" s="2">
        <v>143.69999999999999</v>
      </c>
      <c r="F473" s="2">
        <v>175.4</v>
      </c>
      <c r="G473" s="2">
        <v>230.3</v>
      </c>
      <c r="H473" s="2">
        <v>148.69999999999999</v>
      </c>
      <c r="I473" s="2">
        <v>329.1</v>
      </c>
      <c r="J473" s="2">
        <v>481.4</v>
      </c>
      <c r="K473" s="2">
        <v>212.2</v>
      </c>
      <c r="L473" s="2">
        <v>410.9</v>
      </c>
      <c r="M473" s="2">
        <v>416.4</v>
      </c>
      <c r="N473" s="2">
        <v>192.5</v>
      </c>
      <c r="O473" s="2">
        <v>2980.1000000000004</v>
      </c>
    </row>
    <row r="474" spans="2:15" x14ac:dyDescent="0.25">
      <c r="B474" s="4">
        <v>1902</v>
      </c>
      <c r="C474" s="2">
        <v>309</v>
      </c>
      <c r="D474" s="2">
        <v>114.3</v>
      </c>
      <c r="E474" s="2">
        <v>267</v>
      </c>
      <c r="F474" s="2">
        <v>224.5</v>
      </c>
      <c r="G474" s="2">
        <v>196.7</v>
      </c>
      <c r="H474" s="2">
        <v>167.2</v>
      </c>
      <c r="I474" s="2">
        <v>139.5</v>
      </c>
      <c r="J474" s="2">
        <v>193.9</v>
      </c>
      <c r="K474" s="2">
        <v>233.8</v>
      </c>
      <c r="L474" s="2">
        <v>258.39999999999998</v>
      </c>
      <c r="M474" s="2">
        <v>274.2</v>
      </c>
      <c r="N474" s="2">
        <v>139.69999999999999</v>
      </c>
      <c r="O474" s="2">
        <v>2518.1999999999998</v>
      </c>
    </row>
    <row r="475" spans="2:15" x14ac:dyDescent="0.25">
      <c r="B475" s="4">
        <v>1903</v>
      </c>
      <c r="C475" s="2">
        <v>134.5</v>
      </c>
      <c r="D475" s="2">
        <v>117.8</v>
      </c>
      <c r="E475" s="2">
        <v>111.3</v>
      </c>
      <c r="F475" s="2">
        <v>241.7</v>
      </c>
      <c r="G475" s="2">
        <v>235</v>
      </c>
      <c r="H475" s="2">
        <v>372.8</v>
      </c>
      <c r="I475" s="2">
        <v>141.19999999999999</v>
      </c>
      <c r="J475" s="2">
        <v>469.5</v>
      </c>
      <c r="K475" s="2">
        <v>210</v>
      </c>
      <c r="L475" s="2">
        <v>231.3</v>
      </c>
      <c r="M475" s="2">
        <v>330.9</v>
      </c>
      <c r="N475" s="2">
        <v>275.2</v>
      </c>
      <c r="O475" s="2">
        <v>2871.2</v>
      </c>
    </row>
    <row r="476" spans="2:15" x14ac:dyDescent="0.25">
      <c r="B476" s="4">
        <v>1904</v>
      </c>
      <c r="C476" s="2">
        <v>170</v>
      </c>
      <c r="D476" s="2">
        <v>156.5</v>
      </c>
      <c r="E476" s="2">
        <v>269.89999999999998</v>
      </c>
      <c r="F476" s="2">
        <v>330.1</v>
      </c>
      <c r="G476" s="2">
        <v>294.8</v>
      </c>
      <c r="H476" s="2">
        <v>163.69999999999999</v>
      </c>
      <c r="I476" s="2">
        <v>240.5</v>
      </c>
      <c r="J476" s="2">
        <v>213.1</v>
      </c>
      <c r="K476" s="2">
        <v>196.5</v>
      </c>
      <c r="L476" s="2">
        <v>356.7</v>
      </c>
      <c r="M476" s="2">
        <v>174.8</v>
      </c>
      <c r="N476" s="2">
        <v>138.80000000000001</v>
      </c>
      <c r="O476" s="2">
        <v>2705.4</v>
      </c>
    </row>
    <row r="477" spans="2:15" x14ac:dyDescent="0.25">
      <c r="B477" s="4">
        <v>1905</v>
      </c>
      <c r="C477" s="2">
        <v>205.6</v>
      </c>
      <c r="D477" s="2">
        <v>84.2</v>
      </c>
      <c r="E477" s="2">
        <v>131.69999999999999</v>
      </c>
      <c r="F477" s="2">
        <v>254.3</v>
      </c>
      <c r="G477" s="2">
        <v>263.89999999999998</v>
      </c>
      <c r="H477" s="2">
        <v>228.6</v>
      </c>
      <c r="I477" s="2">
        <v>194.9</v>
      </c>
      <c r="J477" s="2">
        <v>159.30000000000001</v>
      </c>
      <c r="K477" s="2">
        <v>346.1</v>
      </c>
      <c r="L477" s="2">
        <v>318.60000000000002</v>
      </c>
      <c r="M477" s="2">
        <v>397.6</v>
      </c>
      <c r="N477" s="2">
        <v>344.1</v>
      </c>
      <c r="O477" s="2">
        <v>2928.8999999999996</v>
      </c>
    </row>
    <row r="478" spans="2:15" x14ac:dyDescent="0.25">
      <c r="B478" s="4">
        <v>1906</v>
      </c>
      <c r="C478" s="2">
        <v>111.5</v>
      </c>
      <c r="D478" s="2">
        <v>159.19999999999999</v>
      </c>
      <c r="E478" s="2">
        <v>144</v>
      </c>
      <c r="F478" s="2">
        <v>334.6</v>
      </c>
      <c r="G478" s="2">
        <v>281.3</v>
      </c>
      <c r="H478" s="2">
        <v>309.89999999999998</v>
      </c>
      <c r="I478" s="2">
        <v>290.5</v>
      </c>
      <c r="J478" s="2">
        <v>226</v>
      </c>
      <c r="K478" s="2">
        <v>138.1</v>
      </c>
      <c r="L478" s="2">
        <v>330.8</v>
      </c>
      <c r="M478" s="2">
        <v>262.89999999999998</v>
      </c>
      <c r="N478" s="2">
        <v>178.8</v>
      </c>
      <c r="O478" s="2">
        <v>2767.6000000000004</v>
      </c>
    </row>
    <row r="479" spans="2:15" x14ac:dyDescent="0.25">
      <c r="B479" s="4">
        <v>1907</v>
      </c>
      <c r="C479" s="2">
        <v>132.30000000000001</v>
      </c>
      <c r="D479" s="2">
        <v>216.8</v>
      </c>
      <c r="E479" s="2">
        <v>326.7</v>
      </c>
      <c r="F479" s="2">
        <v>352.2</v>
      </c>
      <c r="G479" s="2">
        <v>253.8</v>
      </c>
      <c r="H479" s="2">
        <v>259.8</v>
      </c>
      <c r="I479" s="2">
        <v>379.6</v>
      </c>
      <c r="J479" s="2">
        <v>239.3</v>
      </c>
      <c r="K479" s="2">
        <v>291.60000000000002</v>
      </c>
      <c r="L479" s="2">
        <v>288.39999999999998</v>
      </c>
      <c r="M479" s="2">
        <v>251.5</v>
      </c>
      <c r="N479" s="2">
        <v>210.5</v>
      </c>
      <c r="O479" s="2">
        <v>3202.5</v>
      </c>
    </row>
    <row r="480" spans="2:15" x14ac:dyDescent="0.25">
      <c r="B480" s="4">
        <v>1908</v>
      </c>
      <c r="C480" s="2">
        <v>231.7</v>
      </c>
      <c r="D480" s="2">
        <v>136.5</v>
      </c>
      <c r="E480" s="2">
        <v>220.2</v>
      </c>
      <c r="F480" s="2">
        <v>226.8</v>
      </c>
      <c r="G480" s="2">
        <v>170.9</v>
      </c>
      <c r="H480" s="2">
        <v>190</v>
      </c>
      <c r="I480" s="2">
        <v>257.10000000000002</v>
      </c>
      <c r="J480" s="2">
        <v>300.39999999999998</v>
      </c>
      <c r="K480" s="2">
        <v>304.89999999999998</v>
      </c>
      <c r="L480" s="2">
        <v>512.9</v>
      </c>
      <c r="M480" s="2">
        <v>273.2</v>
      </c>
      <c r="N480" s="2">
        <v>300.2</v>
      </c>
      <c r="O480" s="2">
        <v>3124.7999999999997</v>
      </c>
    </row>
    <row r="481" spans="2:15" x14ac:dyDescent="0.25">
      <c r="B481" s="4">
        <v>1909</v>
      </c>
      <c r="C481" s="2">
        <v>154.69999999999999</v>
      </c>
      <c r="D481" s="2">
        <v>220.2</v>
      </c>
      <c r="E481" s="2">
        <v>83.6</v>
      </c>
      <c r="F481" s="2">
        <v>256.2</v>
      </c>
      <c r="G481" s="2">
        <v>326.3</v>
      </c>
      <c r="H481" s="2">
        <v>283.39999999999998</v>
      </c>
      <c r="I481" s="2">
        <v>456.1</v>
      </c>
      <c r="J481" s="2">
        <v>311.3</v>
      </c>
      <c r="K481" s="2">
        <v>226.4</v>
      </c>
      <c r="L481" s="2">
        <v>296.10000000000002</v>
      </c>
      <c r="M481" s="2">
        <v>248.3</v>
      </c>
      <c r="N481" s="2">
        <v>185.9</v>
      </c>
      <c r="O481" s="2">
        <v>3048.5000000000005</v>
      </c>
    </row>
    <row r="482" spans="2:15" x14ac:dyDescent="0.25">
      <c r="B482" s="4">
        <v>1910</v>
      </c>
      <c r="C482" s="2">
        <v>351.4</v>
      </c>
      <c r="D482" s="2">
        <v>133.9</v>
      </c>
      <c r="E482" s="2">
        <v>341</v>
      </c>
      <c r="F482" s="2">
        <v>214.9</v>
      </c>
      <c r="G482" s="2">
        <v>480.6</v>
      </c>
      <c r="H482" s="2">
        <v>318.3</v>
      </c>
      <c r="I482" s="2">
        <v>235</v>
      </c>
      <c r="J482" s="2">
        <v>215.9</v>
      </c>
      <c r="K482" s="2">
        <v>304.89999999999998</v>
      </c>
      <c r="L482" s="2">
        <v>432.2</v>
      </c>
      <c r="M482" s="2">
        <v>235.8</v>
      </c>
      <c r="N482" s="2">
        <v>305</v>
      </c>
      <c r="O482" s="2">
        <v>3568.9000000000005</v>
      </c>
    </row>
    <row r="483" spans="2:15" x14ac:dyDescent="0.25">
      <c r="B483" s="4">
        <v>1911</v>
      </c>
      <c r="C483" s="2">
        <v>170.7</v>
      </c>
      <c r="D483" s="2">
        <v>238.8</v>
      </c>
      <c r="E483" s="2">
        <v>185.1</v>
      </c>
      <c r="F483" s="2">
        <v>335.3</v>
      </c>
      <c r="G483" s="2">
        <v>277.8</v>
      </c>
      <c r="H483" s="2">
        <v>233.3</v>
      </c>
      <c r="I483" s="2">
        <v>242.5</v>
      </c>
      <c r="J483" s="2">
        <v>171.5</v>
      </c>
      <c r="K483" s="2">
        <v>125.4</v>
      </c>
      <c r="L483" s="2">
        <v>206.7</v>
      </c>
      <c r="M483" s="2">
        <v>247.5</v>
      </c>
      <c r="N483" s="2">
        <v>155.5</v>
      </c>
      <c r="O483" s="2">
        <v>2590.1</v>
      </c>
    </row>
    <row r="484" spans="2:15" x14ac:dyDescent="0.25">
      <c r="B484" s="4">
        <v>1912</v>
      </c>
      <c r="C484" s="2">
        <v>180.9</v>
      </c>
      <c r="D484" s="2">
        <v>142.6</v>
      </c>
      <c r="E484" s="2">
        <v>138.5</v>
      </c>
      <c r="F484" s="2">
        <v>244.8</v>
      </c>
      <c r="G484" s="2">
        <v>197.9</v>
      </c>
      <c r="H484" s="2">
        <v>174.8</v>
      </c>
      <c r="I484" s="2">
        <v>287.2</v>
      </c>
      <c r="J484" s="2">
        <v>504.5</v>
      </c>
      <c r="K484" s="2">
        <v>254.1</v>
      </c>
      <c r="L484" s="2">
        <v>280.7</v>
      </c>
      <c r="M484" s="2">
        <v>388.9</v>
      </c>
      <c r="N484" s="2">
        <v>246.9</v>
      </c>
      <c r="O484" s="2">
        <v>3041.8</v>
      </c>
    </row>
    <row r="485" spans="2:15" x14ac:dyDescent="0.25">
      <c r="B485" s="4">
        <v>1913</v>
      </c>
      <c r="C485" s="2">
        <v>112.3</v>
      </c>
      <c r="D485" s="2">
        <v>109.7</v>
      </c>
      <c r="E485" s="2">
        <v>169.8</v>
      </c>
      <c r="F485" s="2">
        <v>414</v>
      </c>
      <c r="G485" s="2">
        <v>268.7</v>
      </c>
      <c r="H485" s="2">
        <v>224.2</v>
      </c>
      <c r="I485" s="2">
        <v>169.6</v>
      </c>
      <c r="J485" s="2">
        <v>171.2</v>
      </c>
      <c r="K485" s="2">
        <v>553.1</v>
      </c>
      <c r="L485" s="2">
        <v>318.39999999999998</v>
      </c>
      <c r="M485" s="2">
        <v>314.7</v>
      </c>
      <c r="N485" s="2">
        <v>237.9</v>
      </c>
      <c r="O485" s="2">
        <v>3063.6</v>
      </c>
    </row>
    <row r="486" spans="2:15" x14ac:dyDescent="0.25">
      <c r="B486" s="4">
        <v>1914</v>
      </c>
      <c r="C486" s="2">
        <v>132.5</v>
      </c>
      <c r="D486" s="2">
        <v>104.7</v>
      </c>
      <c r="E486" s="2">
        <v>101.3</v>
      </c>
      <c r="F486" s="2">
        <v>326.5</v>
      </c>
      <c r="G486" s="2">
        <v>151.30000000000001</v>
      </c>
      <c r="H486" s="2">
        <v>163.5</v>
      </c>
      <c r="I486" s="2">
        <v>152.5</v>
      </c>
      <c r="J486" s="2">
        <v>246.6</v>
      </c>
      <c r="K486" s="2">
        <v>144.80000000000001</v>
      </c>
      <c r="L486" s="2">
        <v>330.9</v>
      </c>
      <c r="M486" s="2">
        <v>419.6</v>
      </c>
      <c r="N486" s="2">
        <v>270.2</v>
      </c>
      <c r="O486" s="2">
        <v>2544.3999999999996</v>
      </c>
    </row>
    <row r="487" spans="2:15" x14ac:dyDescent="0.25">
      <c r="B487" s="4">
        <v>1915</v>
      </c>
      <c r="C487" s="2">
        <v>158.5</v>
      </c>
      <c r="D487" s="2">
        <v>180.2</v>
      </c>
      <c r="E487" s="2">
        <v>108.1</v>
      </c>
      <c r="F487" s="2">
        <v>281.8</v>
      </c>
      <c r="G487" s="2">
        <v>323</v>
      </c>
      <c r="H487" s="2">
        <v>273.10000000000002</v>
      </c>
      <c r="I487" s="2">
        <v>301.10000000000002</v>
      </c>
      <c r="J487" s="2">
        <v>505.9</v>
      </c>
      <c r="K487" s="2">
        <v>225.9</v>
      </c>
      <c r="L487" s="2">
        <v>347.8</v>
      </c>
      <c r="M487" s="2">
        <v>271</v>
      </c>
      <c r="N487" s="2">
        <v>197</v>
      </c>
      <c r="O487" s="2">
        <v>3173.4</v>
      </c>
    </row>
    <row r="488" spans="2:15" x14ac:dyDescent="0.25">
      <c r="B488" s="4">
        <v>1916</v>
      </c>
      <c r="C488" s="2">
        <v>166</v>
      </c>
      <c r="D488" s="2">
        <v>106.8</v>
      </c>
      <c r="E488" s="2">
        <v>226</v>
      </c>
      <c r="F488" s="2">
        <v>302.89999999999998</v>
      </c>
      <c r="G488" s="2">
        <v>170</v>
      </c>
      <c r="H488" s="2">
        <v>381.2</v>
      </c>
      <c r="I488" s="2">
        <v>279.5</v>
      </c>
      <c r="J488" s="2">
        <v>277.39999999999998</v>
      </c>
      <c r="K488" s="2">
        <v>232.3</v>
      </c>
      <c r="L488" s="2">
        <v>336.2</v>
      </c>
      <c r="M488" s="2">
        <v>237</v>
      </c>
      <c r="N488" s="2">
        <v>210.3</v>
      </c>
      <c r="O488" s="2">
        <v>2925.6000000000004</v>
      </c>
    </row>
    <row r="489" spans="2:15" x14ac:dyDescent="0.25">
      <c r="B489" s="4">
        <v>1917</v>
      </c>
      <c r="C489" s="2">
        <v>286.2</v>
      </c>
      <c r="D489" s="2">
        <v>145.69999999999999</v>
      </c>
      <c r="E489" s="2">
        <v>220.5</v>
      </c>
      <c r="F489" s="2">
        <v>358.9</v>
      </c>
      <c r="G489" s="2">
        <v>407.3</v>
      </c>
      <c r="H489" s="2">
        <v>276.5</v>
      </c>
      <c r="I489" s="2">
        <v>260</v>
      </c>
      <c r="J489" s="2">
        <v>445.1</v>
      </c>
      <c r="K489" s="2">
        <v>221.5</v>
      </c>
      <c r="L489" s="2">
        <v>244.7</v>
      </c>
      <c r="M489" s="2">
        <v>338.2</v>
      </c>
      <c r="N489" s="2">
        <v>237.5</v>
      </c>
      <c r="O489" s="2">
        <v>3442.0999999999995</v>
      </c>
    </row>
    <row r="490" spans="2:15" x14ac:dyDescent="0.25">
      <c r="B490" s="4">
        <v>1918</v>
      </c>
      <c r="C490" s="2">
        <v>199.2</v>
      </c>
      <c r="D490" s="2">
        <v>144.6</v>
      </c>
      <c r="E490" s="2">
        <v>184.1</v>
      </c>
      <c r="F490" s="2">
        <v>407.8</v>
      </c>
      <c r="G490" s="2">
        <v>267.5</v>
      </c>
      <c r="H490" s="2">
        <v>167.2</v>
      </c>
      <c r="I490" s="2">
        <v>185.9</v>
      </c>
      <c r="J490" s="2">
        <v>171.5</v>
      </c>
      <c r="K490" s="2">
        <v>195.3</v>
      </c>
      <c r="L490" s="2">
        <v>373.9</v>
      </c>
      <c r="M490" s="2">
        <v>378.1</v>
      </c>
      <c r="N490" s="2">
        <v>122.7</v>
      </c>
      <c r="O490" s="2">
        <v>2797.7999999999997</v>
      </c>
    </row>
    <row r="491" spans="2:15" x14ac:dyDescent="0.25">
      <c r="B491" s="4">
        <v>1919</v>
      </c>
      <c r="C491" s="2">
        <v>190</v>
      </c>
      <c r="D491" s="2">
        <v>104.6</v>
      </c>
      <c r="E491" s="2">
        <v>127.2</v>
      </c>
      <c r="F491" s="2">
        <v>263.7</v>
      </c>
      <c r="G491" s="2">
        <v>231.4</v>
      </c>
      <c r="H491" s="2">
        <v>240.4</v>
      </c>
      <c r="I491" s="2">
        <v>343.4</v>
      </c>
      <c r="J491" s="2">
        <v>305.7</v>
      </c>
      <c r="K491" s="2">
        <v>358.1</v>
      </c>
      <c r="L491" s="2">
        <v>233</v>
      </c>
      <c r="M491" s="2">
        <v>291.89999999999998</v>
      </c>
      <c r="N491" s="2">
        <v>286.10000000000002</v>
      </c>
      <c r="O491" s="2">
        <v>2975.5</v>
      </c>
    </row>
    <row r="492" spans="2:15" x14ac:dyDescent="0.25">
      <c r="B492" s="4">
        <v>1920</v>
      </c>
      <c r="C492" s="2">
        <v>130.4</v>
      </c>
      <c r="D492" s="2">
        <v>155.1</v>
      </c>
      <c r="E492" s="2">
        <v>143.80000000000001</v>
      </c>
      <c r="F492" s="2">
        <v>187.8</v>
      </c>
      <c r="G492" s="2">
        <v>418.8</v>
      </c>
      <c r="H492" s="2">
        <v>209.2</v>
      </c>
      <c r="I492" s="2">
        <v>463</v>
      </c>
      <c r="J492" s="2">
        <v>255</v>
      </c>
      <c r="K492" s="2">
        <v>287</v>
      </c>
      <c r="L492" s="2">
        <v>462.4</v>
      </c>
      <c r="M492" s="2">
        <v>180.6</v>
      </c>
      <c r="N492" s="2">
        <v>234.7</v>
      </c>
      <c r="O492" s="2">
        <v>3127.8</v>
      </c>
    </row>
    <row r="493" spans="2:15" x14ac:dyDescent="0.25">
      <c r="B493" s="4">
        <v>1921</v>
      </c>
      <c r="C493" s="2">
        <v>264.10000000000002</v>
      </c>
      <c r="D493" s="2">
        <v>204.2</v>
      </c>
      <c r="E493" s="2">
        <v>364.5</v>
      </c>
      <c r="F493" s="2">
        <v>285.3</v>
      </c>
      <c r="G493" s="2">
        <v>419.3</v>
      </c>
      <c r="H493" s="2">
        <v>325.39999999999998</v>
      </c>
      <c r="I493" s="2">
        <v>382.9</v>
      </c>
      <c r="J493" s="2">
        <v>206.8</v>
      </c>
      <c r="K493" s="2">
        <v>375.5</v>
      </c>
      <c r="L493" s="2">
        <v>405</v>
      </c>
      <c r="M493" s="2">
        <v>209.6</v>
      </c>
      <c r="N493" s="2">
        <v>310.39999999999998</v>
      </c>
      <c r="O493" s="2">
        <v>3753</v>
      </c>
    </row>
    <row r="494" spans="2:15" x14ac:dyDescent="0.25">
      <c r="B494" s="4">
        <v>1922</v>
      </c>
      <c r="C494" s="2">
        <v>74.599999999999994</v>
      </c>
      <c r="D494" s="2">
        <v>202.3</v>
      </c>
      <c r="E494" s="2">
        <v>277</v>
      </c>
      <c r="F494" s="2">
        <v>221.5</v>
      </c>
      <c r="G494" s="2">
        <v>282</v>
      </c>
      <c r="H494" s="2">
        <v>482.9</v>
      </c>
      <c r="I494" s="2">
        <v>235</v>
      </c>
      <c r="J494" s="2">
        <v>134.80000000000001</v>
      </c>
      <c r="K494" s="2">
        <v>192.6</v>
      </c>
      <c r="L494" s="2">
        <v>274.10000000000002</v>
      </c>
      <c r="M494" s="2">
        <v>285.3</v>
      </c>
      <c r="N494" s="2">
        <v>251.4</v>
      </c>
      <c r="O494" s="2">
        <v>2913.5000000000005</v>
      </c>
    </row>
    <row r="495" spans="2:15" x14ac:dyDescent="0.25">
      <c r="B495" s="4">
        <v>1923</v>
      </c>
      <c r="C495" s="2">
        <v>84.7</v>
      </c>
      <c r="D495" s="2">
        <v>78.900000000000006</v>
      </c>
      <c r="E495" s="2">
        <v>134.30000000000001</v>
      </c>
      <c r="F495" s="2">
        <v>205.8</v>
      </c>
      <c r="G495" s="2">
        <v>259.39999999999998</v>
      </c>
      <c r="H495" s="2">
        <v>179.4</v>
      </c>
      <c r="I495" s="2">
        <v>317.3</v>
      </c>
      <c r="J495" s="2">
        <v>299.7</v>
      </c>
      <c r="K495" s="2">
        <v>155.6</v>
      </c>
      <c r="L495" s="2">
        <v>263</v>
      </c>
      <c r="M495" s="2">
        <v>207.8</v>
      </c>
      <c r="N495" s="2">
        <v>290.3</v>
      </c>
      <c r="O495" s="2">
        <v>2476.2000000000003</v>
      </c>
    </row>
    <row r="496" spans="2:15" x14ac:dyDescent="0.25">
      <c r="B496" s="4">
        <v>1924</v>
      </c>
      <c r="C496" s="2">
        <v>70</v>
      </c>
      <c r="D496" s="2">
        <v>68.599999999999994</v>
      </c>
      <c r="E496" s="2">
        <v>139.30000000000001</v>
      </c>
      <c r="F496" s="2">
        <v>170.8</v>
      </c>
      <c r="G496" s="2">
        <v>240.1</v>
      </c>
      <c r="H496" s="2">
        <v>287.3</v>
      </c>
      <c r="I496" s="2">
        <v>294.10000000000002</v>
      </c>
      <c r="J496" s="2">
        <v>180.6</v>
      </c>
      <c r="K496" s="2">
        <v>261</v>
      </c>
      <c r="L496" s="2">
        <v>349.3</v>
      </c>
      <c r="M496" s="2">
        <v>462.1</v>
      </c>
      <c r="N496" s="2">
        <v>286.5</v>
      </c>
      <c r="O496" s="2">
        <v>2809.7</v>
      </c>
    </row>
    <row r="497" spans="2:15" x14ac:dyDescent="0.25">
      <c r="B497" s="4">
        <v>1925</v>
      </c>
      <c r="C497" s="2">
        <v>151.9</v>
      </c>
      <c r="D497" s="2">
        <v>177.3</v>
      </c>
      <c r="E497" s="2">
        <v>263.10000000000002</v>
      </c>
      <c r="F497" s="2">
        <v>412.7</v>
      </c>
      <c r="G497" s="2">
        <v>223.3</v>
      </c>
      <c r="H497" s="2">
        <v>213.7</v>
      </c>
      <c r="I497" s="2">
        <v>266.7</v>
      </c>
      <c r="J497" s="2">
        <v>301.10000000000002</v>
      </c>
      <c r="K497" s="2">
        <v>311.3</v>
      </c>
      <c r="L497" s="2">
        <v>222.9</v>
      </c>
      <c r="M497" s="2">
        <v>252.5</v>
      </c>
      <c r="N497" s="2">
        <v>144.1</v>
      </c>
      <c r="O497" s="2">
        <v>2940.6000000000004</v>
      </c>
    </row>
    <row r="498" spans="2:15" x14ac:dyDescent="0.25">
      <c r="B498" s="4">
        <v>1926</v>
      </c>
      <c r="C498" s="2">
        <v>80.7</v>
      </c>
      <c r="D498" s="2">
        <v>109.7</v>
      </c>
      <c r="E498" s="2">
        <v>131.80000000000001</v>
      </c>
      <c r="F498" s="2">
        <v>175.3</v>
      </c>
      <c r="G498" s="2">
        <v>227.9</v>
      </c>
      <c r="H498" s="2">
        <v>341.9</v>
      </c>
      <c r="I498" s="2">
        <v>232.3</v>
      </c>
      <c r="J498" s="2">
        <v>292.10000000000002</v>
      </c>
      <c r="K498" s="2">
        <v>214</v>
      </c>
      <c r="L498" s="2">
        <v>394.2</v>
      </c>
      <c r="M498" s="2">
        <v>300.2</v>
      </c>
      <c r="N498" s="2">
        <v>337.7</v>
      </c>
      <c r="O498" s="2">
        <v>2837.7999999999997</v>
      </c>
    </row>
    <row r="499" spans="2:15" x14ac:dyDescent="0.25">
      <c r="B499" s="4">
        <v>1927</v>
      </c>
      <c r="C499" s="2">
        <v>172.3</v>
      </c>
      <c r="D499" s="2">
        <v>158.80000000000001</v>
      </c>
      <c r="E499" s="2">
        <v>175.4</v>
      </c>
      <c r="F499" s="2">
        <v>248</v>
      </c>
      <c r="G499" s="2">
        <v>318.5</v>
      </c>
      <c r="H499" s="2">
        <v>248.4</v>
      </c>
      <c r="I499" s="2">
        <v>329.2</v>
      </c>
      <c r="J499" s="2">
        <v>290.8</v>
      </c>
      <c r="K499" s="2">
        <v>325.60000000000002</v>
      </c>
      <c r="L499" s="2">
        <v>329.7</v>
      </c>
      <c r="M499" s="2">
        <v>280.5</v>
      </c>
      <c r="N499" s="2">
        <v>171</v>
      </c>
      <c r="O499" s="2">
        <v>3048.2</v>
      </c>
    </row>
    <row r="500" spans="2:15" x14ac:dyDescent="0.25">
      <c r="B500" s="4">
        <v>1928</v>
      </c>
      <c r="C500" s="2">
        <v>153.9</v>
      </c>
      <c r="D500" s="2">
        <v>142.80000000000001</v>
      </c>
      <c r="E500" s="2">
        <v>187.2</v>
      </c>
      <c r="F500" s="2">
        <v>218.5</v>
      </c>
      <c r="G500" s="2">
        <v>277.8</v>
      </c>
      <c r="H500" s="2">
        <v>242.7</v>
      </c>
      <c r="I500" s="2">
        <v>323.7</v>
      </c>
      <c r="J500" s="2">
        <v>243.5</v>
      </c>
      <c r="K500" s="2">
        <v>218.5</v>
      </c>
      <c r="L500" s="2">
        <v>220.7</v>
      </c>
      <c r="M500" s="2">
        <v>415</v>
      </c>
      <c r="N500" s="2">
        <v>316.3</v>
      </c>
      <c r="O500" s="2">
        <v>2960.6000000000004</v>
      </c>
    </row>
    <row r="501" spans="2:15" x14ac:dyDescent="0.25">
      <c r="B501" s="4">
        <v>1929</v>
      </c>
      <c r="C501" s="2">
        <v>77</v>
      </c>
      <c r="D501" s="2">
        <v>67.900000000000006</v>
      </c>
      <c r="E501" s="2">
        <v>180.1</v>
      </c>
      <c r="F501" s="2">
        <v>291.2</v>
      </c>
      <c r="G501" s="2">
        <v>318.2</v>
      </c>
      <c r="H501" s="2">
        <v>280.3</v>
      </c>
      <c r="I501" s="2">
        <v>254.9</v>
      </c>
      <c r="J501" s="2">
        <v>187.2</v>
      </c>
      <c r="K501" s="2">
        <v>240.1</v>
      </c>
      <c r="L501" s="2">
        <v>271.8</v>
      </c>
      <c r="M501" s="2">
        <v>190.7</v>
      </c>
      <c r="N501" s="2">
        <v>115</v>
      </c>
      <c r="O501" s="2">
        <v>2474.4</v>
      </c>
    </row>
    <row r="502" spans="2:15" x14ac:dyDescent="0.25">
      <c r="B502" s="4">
        <v>1930</v>
      </c>
      <c r="C502" s="2">
        <v>193.7</v>
      </c>
      <c r="D502" s="2">
        <v>175.6</v>
      </c>
      <c r="E502" s="2">
        <v>164.2</v>
      </c>
      <c r="F502" s="2">
        <v>273.60000000000002</v>
      </c>
      <c r="G502" s="2">
        <v>175.4</v>
      </c>
      <c r="H502" s="2">
        <v>278.89999999999998</v>
      </c>
      <c r="I502" s="2">
        <v>278</v>
      </c>
      <c r="J502" s="2">
        <v>228.4</v>
      </c>
      <c r="K502" s="2">
        <v>175.7</v>
      </c>
      <c r="L502" s="2">
        <v>361.6</v>
      </c>
      <c r="M502" s="2">
        <v>211.8</v>
      </c>
      <c r="N502" s="2">
        <v>173.2</v>
      </c>
      <c r="O502" s="2">
        <v>2690.1000000000004</v>
      </c>
    </row>
    <row r="503" spans="2:15" x14ac:dyDescent="0.25">
      <c r="B503" s="4">
        <v>1931</v>
      </c>
      <c r="C503" s="2">
        <v>143.30000000000001</v>
      </c>
      <c r="D503" s="2">
        <v>137.5</v>
      </c>
      <c r="E503" s="2">
        <v>133.30000000000001</v>
      </c>
      <c r="F503" s="2">
        <v>227.7</v>
      </c>
      <c r="G503" s="2">
        <v>298.7</v>
      </c>
      <c r="H503" s="2">
        <v>269.39999999999998</v>
      </c>
      <c r="I503" s="2">
        <v>375.8</v>
      </c>
      <c r="J503" s="2">
        <v>177.4</v>
      </c>
      <c r="K503" s="2">
        <v>277.60000000000002</v>
      </c>
      <c r="L503" s="2">
        <v>263.8</v>
      </c>
      <c r="M503" s="2">
        <v>311.2</v>
      </c>
      <c r="N503" s="2">
        <v>240.4</v>
      </c>
      <c r="O503" s="2">
        <v>2856.1000000000004</v>
      </c>
    </row>
    <row r="504" spans="2:15" x14ac:dyDescent="0.25">
      <c r="B504" s="4">
        <v>1932</v>
      </c>
      <c r="C504" s="2">
        <v>246.2</v>
      </c>
      <c r="D504" s="2">
        <v>130.19999999999999</v>
      </c>
      <c r="E504" s="2">
        <v>108.5</v>
      </c>
      <c r="F504" s="2">
        <v>177.6</v>
      </c>
      <c r="G504" s="2">
        <v>260.2</v>
      </c>
      <c r="H504" s="2">
        <v>237.9</v>
      </c>
      <c r="I504" s="2">
        <v>238.9</v>
      </c>
      <c r="J504" s="2">
        <v>237.4</v>
      </c>
      <c r="K504" s="2">
        <v>276.89999999999998</v>
      </c>
      <c r="L504" s="2">
        <v>357.5</v>
      </c>
      <c r="M504" s="2">
        <v>326.5</v>
      </c>
      <c r="N504" s="2">
        <v>267</v>
      </c>
      <c r="O504" s="2">
        <v>2864.8</v>
      </c>
    </row>
    <row r="505" spans="2:15" x14ac:dyDescent="0.25">
      <c r="B505" s="4">
        <v>1933</v>
      </c>
      <c r="C505" s="2">
        <v>196.4</v>
      </c>
      <c r="D505" s="2">
        <v>82.4</v>
      </c>
      <c r="E505" s="2">
        <v>184.1</v>
      </c>
      <c r="F505" s="2">
        <v>291.2</v>
      </c>
      <c r="G505" s="2">
        <v>289</v>
      </c>
      <c r="H505" s="2">
        <v>274.7</v>
      </c>
      <c r="I505" s="2">
        <v>212.5</v>
      </c>
      <c r="J505" s="2">
        <v>303.89999999999998</v>
      </c>
      <c r="K505" s="2">
        <v>252.3</v>
      </c>
      <c r="L505" s="2">
        <v>293.10000000000002</v>
      </c>
      <c r="M505" s="2">
        <v>393.7</v>
      </c>
      <c r="N505" s="2">
        <v>379.6</v>
      </c>
      <c r="O505" s="2">
        <v>3152.8999999999996</v>
      </c>
    </row>
    <row r="506" spans="2:15" x14ac:dyDescent="0.25">
      <c r="B506" s="4">
        <v>1934</v>
      </c>
      <c r="C506" s="2">
        <v>186.8</v>
      </c>
      <c r="D506" s="2">
        <v>195.7</v>
      </c>
      <c r="E506" s="2">
        <v>160.9</v>
      </c>
      <c r="F506" s="2">
        <v>169.2</v>
      </c>
      <c r="G506" s="2">
        <v>327.10000000000002</v>
      </c>
      <c r="H506" s="2">
        <v>263.39999999999998</v>
      </c>
      <c r="I506" s="2">
        <v>282.60000000000002</v>
      </c>
      <c r="J506" s="2">
        <v>186.6</v>
      </c>
      <c r="K506" s="2">
        <v>220.5</v>
      </c>
      <c r="L506" s="2">
        <v>379.8</v>
      </c>
      <c r="M506" s="2">
        <v>355.2</v>
      </c>
      <c r="N506" s="2">
        <v>204</v>
      </c>
      <c r="O506" s="2">
        <v>2931.7999999999997</v>
      </c>
    </row>
    <row r="507" spans="2:15" x14ac:dyDescent="0.25">
      <c r="B507" s="4">
        <v>1935</v>
      </c>
      <c r="C507" s="2">
        <v>236.3</v>
      </c>
      <c r="D507" s="2">
        <v>196.3</v>
      </c>
      <c r="E507" s="2">
        <v>228.3</v>
      </c>
      <c r="F507" s="2">
        <v>264</v>
      </c>
      <c r="G507" s="2">
        <v>264.60000000000002</v>
      </c>
      <c r="H507" s="2">
        <v>273.7</v>
      </c>
      <c r="I507" s="2">
        <v>288.60000000000002</v>
      </c>
      <c r="J507" s="2">
        <v>335.5</v>
      </c>
      <c r="K507" s="2">
        <v>230</v>
      </c>
      <c r="L507" s="2">
        <v>296.3</v>
      </c>
      <c r="M507" s="2">
        <v>485.4</v>
      </c>
      <c r="N507" s="2">
        <v>135.80000000000001</v>
      </c>
      <c r="O507" s="2">
        <v>3234.8000000000006</v>
      </c>
    </row>
    <row r="508" spans="2:15" x14ac:dyDescent="0.25">
      <c r="B508" s="4">
        <v>1936</v>
      </c>
      <c r="C508" s="2">
        <v>140.19999999999999</v>
      </c>
      <c r="D508" s="2">
        <v>107.1</v>
      </c>
      <c r="E508" s="2">
        <v>164.4</v>
      </c>
      <c r="F508" s="2">
        <v>186.3</v>
      </c>
      <c r="G508" s="2">
        <v>299</v>
      </c>
      <c r="H508" s="2">
        <v>290.89999999999998</v>
      </c>
      <c r="I508" s="2">
        <v>266.60000000000002</v>
      </c>
      <c r="J508" s="2">
        <v>244.4</v>
      </c>
      <c r="K508" s="2">
        <v>209.6</v>
      </c>
      <c r="L508" s="2">
        <v>339.4</v>
      </c>
      <c r="M508" s="2">
        <v>222.3</v>
      </c>
      <c r="N508" s="2">
        <v>291.89999999999998</v>
      </c>
      <c r="O508" s="2">
        <v>2762.1000000000004</v>
      </c>
    </row>
    <row r="509" spans="2:15" x14ac:dyDescent="0.25">
      <c r="B509" s="4">
        <v>1937</v>
      </c>
      <c r="C509" s="2">
        <v>275.2</v>
      </c>
      <c r="D509" s="2">
        <v>152.1</v>
      </c>
      <c r="E509" s="2">
        <v>221.3</v>
      </c>
      <c r="F509" s="2">
        <v>174.8</v>
      </c>
      <c r="G509" s="2">
        <v>264.8</v>
      </c>
      <c r="H509" s="2">
        <v>207.2</v>
      </c>
      <c r="I509" s="2">
        <v>246.5</v>
      </c>
      <c r="J509" s="2">
        <v>213.9</v>
      </c>
      <c r="K509" s="2">
        <v>352.8</v>
      </c>
      <c r="L509" s="2">
        <v>298.8</v>
      </c>
      <c r="M509" s="2">
        <v>314.5</v>
      </c>
      <c r="N509" s="2">
        <v>332.9</v>
      </c>
      <c r="O509" s="2">
        <v>3054.8</v>
      </c>
    </row>
    <row r="510" spans="2:15" x14ac:dyDescent="0.25">
      <c r="B510" s="4">
        <v>1938</v>
      </c>
      <c r="C510" s="2">
        <v>276.39999999999998</v>
      </c>
      <c r="D510" s="2">
        <v>139.5</v>
      </c>
      <c r="E510" s="2">
        <v>236.1</v>
      </c>
      <c r="F510" s="2">
        <v>428.2</v>
      </c>
      <c r="G510" s="2">
        <v>354.2</v>
      </c>
      <c r="H510" s="2">
        <v>211.5</v>
      </c>
      <c r="I510" s="2">
        <v>314.3</v>
      </c>
      <c r="J510" s="2">
        <v>329.8</v>
      </c>
      <c r="K510" s="2">
        <v>161.30000000000001</v>
      </c>
      <c r="L510" s="2">
        <v>378.7</v>
      </c>
      <c r="M510" s="2">
        <v>385.8</v>
      </c>
      <c r="N510" s="2">
        <v>330.2</v>
      </c>
      <c r="O510" s="2">
        <v>3546</v>
      </c>
    </row>
    <row r="511" spans="2:15" x14ac:dyDescent="0.25">
      <c r="B511" s="4">
        <v>1939</v>
      </c>
      <c r="C511" s="2">
        <v>116.5</v>
      </c>
      <c r="D511" s="2">
        <v>89.3</v>
      </c>
      <c r="E511" s="2">
        <v>160.80000000000001</v>
      </c>
      <c r="F511" s="2">
        <v>193.4</v>
      </c>
      <c r="G511" s="2">
        <v>225.4</v>
      </c>
      <c r="H511" s="2">
        <v>285</v>
      </c>
      <c r="I511" s="2">
        <v>235.3</v>
      </c>
      <c r="J511" s="2">
        <v>199.7</v>
      </c>
      <c r="K511" s="2">
        <v>197.4</v>
      </c>
      <c r="L511" s="2">
        <v>357</v>
      </c>
      <c r="M511" s="2">
        <v>249.9</v>
      </c>
      <c r="N511" s="2">
        <v>232.1</v>
      </c>
      <c r="O511" s="2">
        <v>2541.8000000000002</v>
      </c>
    </row>
    <row r="512" spans="2:15" x14ac:dyDescent="0.25">
      <c r="B512" s="4">
        <v>1940</v>
      </c>
      <c r="C512" s="2">
        <v>185.8</v>
      </c>
      <c r="D512" s="2">
        <v>135.6</v>
      </c>
      <c r="E512" s="2">
        <v>107.1</v>
      </c>
      <c r="F512" s="2">
        <v>176.9</v>
      </c>
      <c r="G512" s="2">
        <v>251.2</v>
      </c>
      <c r="H512" s="2">
        <v>248.1</v>
      </c>
      <c r="I512" s="2">
        <v>168.4</v>
      </c>
      <c r="J512" s="2">
        <v>170.7</v>
      </c>
      <c r="K512" s="2">
        <v>236</v>
      </c>
      <c r="L512" s="2">
        <v>375.5</v>
      </c>
      <c r="M512" s="2">
        <v>384.4</v>
      </c>
      <c r="N512" s="2">
        <v>219</v>
      </c>
      <c r="O512" s="2">
        <v>2658.7000000000003</v>
      </c>
    </row>
    <row r="513" spans="2:15" x14ac:dyDescent="0.25">
      <c r="B513" s="4">
        <v>1941</v>
      </c>
      <c r="C513" s="2">
        <v>180.3</v>
      </c>
      <c r="D513" s="2">
        <v>133.30000000000001</v>
      </c>
      <c r="E513" s="2">
        <v>46.6</v>
      </c>
      <c r="F513" s="2">
        <v>116.6</v>
      </c>
      <c r="G513" s="2">
        <v>67.8</v>
      </c>
      <c r="H513" s="2">
        <v>116.8</v>
      </c>
      <c r="I513" s="2">
        <v>133.30000000000001</v>
      </c>
      <c r="J513" s="2">
        <v>175.8</v>
      </c>
      <c r="K513" s="2">
        <v>183.4</v>
      </c>
      <c r="L513" s="2">
        <v>146.30000000000001</v>
      </c>
      <c r="M513" s="2">
        <v>228.8</v>
      </c>
      <c r="N513" s="2">
        <v>139.69999999999999</v>
      </c>
      <c r="O513" s="2">
        <v>1668.7</v>
      </c>
    </row>
    <row r="514" spans="2:15" x14ac:dyDescent="0.25">
      <c r="B514" s="4">
        <v>1942</v>
      </c>
      <c r="C514" s="2">
        <v>89.2</v>
      </c>
      <c r="D514" s="2">
        <v>88.2</v>
      </c>
      <c r="E514" s="2">
        <v>125.8</v>
      </c>
      <c r="F514" s="2">
        <v>196.5</v>
      </c>
      <c r="G514" s="2">
        <v>243.8</v>
      </c>
      <c r="H514" s="2">
        <v>165.3</v>
      </c>
      <c r="I514" s="2">
        <v>215.3</v>
      </c>
      <c r="J514" s="2">
        <v>115.8</v>
      </c>
      <c r="K514" s="2">
        <v>186.2</v>
      </c>
      <c r="L514" s="2">
        <v>207.2</v>
      </c>
      <c r="M514" s="2">
        <v>188.1</v>
      </c>
      <c r="N514" s="2">
        <v>157.6</v>
      </c>
      <c r="O514" s="2">
        <v>1978.9999999999998</v>
      </c>
    </row>
    <row r="515" spans="2:15" x14ac:dyDescent="0.25">
      <c r="B515" s="4">
        <v>1943</v>
      </c>
      <c r="C515" s="2">
        <v>396</v>
      </c>
      <c r="D515" s="2">
        <v>177.8</v>
      </c>
      <c r="E515" s="2">
        <v>121.3</v>
      </c>
      <c r="F515" s="2">
        <v>250.6</v>
      </c>
      <c r="G515" s="2">
        <v>181.7</v>
      </c>
      <c r="H515" s="2">
        <v>295.39999999999998</v>
      </c>
      <c r="I515" s="2">
        <v>144.6</v>
      </c>
      <c r="J515" s="2">
        <v>361.9</v>
      </c>
      <c r="K515" s="2">
        <v>103.6</v>
      </c>
      <c r="L515" s="2">
        <v>387.9</v>
      </c>
      <c r="M515" s="2">
        <v>372.4</v>
      </c>
      <c r="N515" s="2">
        <v>162.9</v>
      </c>
      <c r="O515" s="2">
        <v>2956.1</v>
      </c>
    </row>
    <row r="516" spans="2:15" x14ac:dyDescent="0.25">
      <c r="B516" s="4">
        <v>1944</v>
      </c>
      <c r="C516" s="2">
        <v>97.1</v>
      </c>
      <c r="D516" s="2">
        <v>105.1</v>
      </c>
      <c r="E516" s="2">
        <v>127.6</v>
      </c>
      <c r="F516" s="2">
        <v>138.30000000000001</v>
      </c>
      <c r="G516" s="2">
        <v>253.7</v>
      </c>
      <c r="H516" s="2">
        <v>318</v>
      </c>
      <c r="I516" s="2">
        <v>64.599999999999994</v>
      </c>
      <c r="J516" s="2">
        <v>166.8</v>
      </c>
      <c r="K516" s="2">
        <v>95.5</v>
      </c>
      <c r="L516" s="2">
        <v>277.89999999999998</v>
      </c>
      <c r="M516" s="2">
        <v>146.30000000000001</v>
      </c>
      <c r="N516" s="2">
        <v>159.69999999999999</v>
      </c>
      <c r="O516" s="2">
        <v>1950.6</v>
      </c>
    </row>
    <row r="517" spans="2:15" x14ac:dyDescent="0.25">
      <c r="B517" s="4">
        <v>1945</v>
      </c>
      <c r="C517" s="2">
        <v>97.3</v>
      </c>
      <c r="D517" s="2">
        <v>67.400000000000006</v>
      </c>
      <c r="E517" s="2">
        <v>56.3</v>
      </c>
      <c r="F517" s="2">
        <v>234.4</v>
      </c>
      <c r="G517" s="2">
        <v>359.4</v>
      </c>
      <c r="H517" s="2">
        <v>85.3</v>
      </c>
      <c r="I517" s="2">
        <v>201</v>
      </c>
      <c r="J517" s="2">
        <v>243.6</v>
      </c>
      <c r="K517" s="2">
        <v>163</v>
      </c>
      <c r="L517" s="2">
        <v>267.3</v>
      </c>
      <c r="M517" s="2">
        <v>421.1</v>
      </c>
      <c r="N517" s="2">
        <v>395.5</v>
      </c>
      <c r="O517" s="2">
        <v>2591.6</v>
      </c>
    </row>
    <row r="518" spans="2:15" x14ac:dyDescent="0.25">
      <c r="B518" s="4">
        <v>1946</v>
      </c>
      <c r="C518" s="2">
        <v>298.10000000000002</v>
      </c>
      <c r="D518" s="2">
        <v>115.5</v>
      </c>
      <c r="E518" s="2">
        <v>157.80000000000001</v>
      </c>
      <c r="F518" s="2">
        <v>223.7</v>
      </c>
      <c r="G518" s="2">
        <v>223.1</v>
      </c>
      <c r="H518" s="2">
        <v>69.7</v>
      </c>
      <c r="I518" s="2">
        <v>127.3</v>
      </c>
      <c r="J518" s="2">
        <v>116.4</v>
      </c>
      <c r="K518" s="2">
        <v>112.2</v>
      </c>
      <c r="L518" s="2">
        <v>327.3</v>
      </c>
      <c r="M518" s="2">
        <v>302.7</v>
      </c>
      <c r="N518" s="2">
        <v>149.69999999999999</v>
      </c>
      <c r="O518" s="2">
        <v>2223.5</v>
      </c>
    </row>
    <row r="519" spans="2:15" x14ac:dyDescent="0.25">
      <c r="B519" s="4">
        <v>1947</v>
      </c>
      <c r="C519" s="2">
        <v>202</v>
      </c>
      <c r="D519" s="2">
        <v>113.3</v>
      </c>
      <c r="E519" s="2">
        <v>90.8</v>
      </c>
      <c r="F519" s="2">
        <v>116.5</v>
      </c>
      <c r="G519" s="2">
        <v>241.5</v>
      </c>
      <c r="H519" s="2">
        <v>269.2</v>
      </c>
      <c r="I519" s="2">
        <v>392.7</v>
      </c>
      <c r="J519" s="2">
        <v>218.5</v>
      </c>
      <c r="K519" s="2">
        <v>337.8</v>
      </c>
      <c r="L519" s="2">
        <v>477.7</v>
      </c>
      <c r="M519" s="2">
        <v>181.4</v>
      </c>
      <c r="N519" s="2">
        <v>136.80000000000001</v>
      </c>
      <c r="O519" s="2">
        <v>2778.2000000000003</v>
      </c>
    </row>
    <row r="520" spans="2:15" x14ac:dyDescent="0.25">
      <c r="B520" s="4">
        <v>1948</v>
      </c>
      <c r="C520" s="2">
        <v>34</v>
      </c>
      <c r="D520" s="2">
        <v>76.7</v>
      </c>
      <c r="E520" s="2">
        <v>133.4</v>
      </c>
      <c r="F520" s="2">
        <v>361.7</v>
      </c>
      <c r="G520" s="2">
        <v>257</v>
      </c>
      <c r="H520" s="2">
        <v>144.6</v>
      </c>
      <c r="I520" s="2">
        <v>157.1</v>
      </c>
      <c r="J520" s="2">
        <v>182.8</v>
      </c>
      <c r="K520" s="2">
        <v>266.7</v>
      </c>
      <c r="L520" s="2">
        <v>226.7</v>
      </c>
      <c r="M520" s="2">
        <v>195.2</v>
      </c>
      <c r="N520" s="2">
        <v>166.9</v>
      </c>
      <c r="O520" s="2">
        <v>2202.8000000000002</v>
      </c>
    </row>
    <row r="521" spans="2:15" x14ac:dyDescent="0.25">
      <c r="B521" s="4">
        <v>1949</v>
      </c>
      <c r="C521" s="2">
        <v>179.2</v>
      </c>
      <c r="D521" s="2">
        <v>113.1</v>
      </c>
      <c r="E521" s="2">
        <v>127.4</v>
      </c>
      <c r="F521" s="2">
        <v>140.1</v>
      </c>
      <c r="G521" s="2">
        <v>225.7</v>
      </c>
      <c r="H521" s="2">
        <v>325.2</v>
      </c>
      <c r="I521" s="2">
        <v>300.39999999999998</v>
      </c>
      <c r="J521" s="2">
        <v>325.89999999999998</v>
      </c>
      <c r="K521" s="2">
        <v>240.1</v>
      </c>
      <c r="L521" s="2">
        <v>359.1</v>
      </c>
      <c r="M521" s="2">
        <v>209.2</v>
      </c>
      <c r="N521" s="2">
        <v>135.4</v>
      </c>
      <c r="O521" s="2">
        <v>2680.7999999999997</v>
      </c>
    </row>
    <row r="522" spans="2:15" x14ac:dyDescent="0.25">
      <c r="B522" s="4">
        <v>1950</v>
      </c>
      <c r="C522" s="2">
        <v>275.8</v>
      </c>
      <c r="D522" s="2">
        <v>300.5</v>
      </c>
      <c r="E522" s="2">
        <v>264.5</v>
      </c>
      <c r="F522" s="2">
        <v>288.7</v>
      </c>
      <c r="G522" s="2">
        <v>319.8</v>
      </c>
      <c r="H522" s="2">
        <v>530.1</v>
      </c>
      <c r="I522" s="2">
        <v>211.7</v>
      </c>
      <c r="J522" s="2">
        <v>382.3</v>
      </c>
      <c r="K522" s="2">
        <v>227.7</v>
      </c>
      <c r="L522" s="2">
        <v>388.2</v>
      </c>
      <c r="M522" s="2">
        <v>253.7</v>
      </c>
      <c r="N522" s="2">
        <v>308.10000000000002</v>
      </c>
      <c r="O522" s="2">
        <v>3751.0999999999995</v>
      </c>
    </row>
    <row r="523" spans="2:15" x14ac:dyDescent="0.25">
      <c r="B523" s="4">
        <v>1951</v>
      </c>
      <c r="C523" s="2">
        <v>197.2</v>
      </c>
      <c r="D523" s="2">
        <v>206.7</v>
      </c>
      <c r="E523" s="2">
        <v>136.30000000000001</v>
      </c>
      <c r="F523" s="2">
        <v>298.39999999999998</v>
      </c>
      <c r="G523" s="2">
        <v>243.1</v>
      </c>
      <c r="H523" s="2">
        <v>223.9</v>
      </c>
      <c r="I523" s="2">
        <v>259.3</v>
      </c>
      <c r="J523" s="2">
        <v>188.6</v>
      </c>
      <c r="K523" s="2">
        <v>154.5</v>
      </c>
      <c r="L523" s="2">
        <v>342.9</v>
      </c>
      <c r="M523" s="2">
        <v>269.39999999999998</v>
      </c>
      <c r="N523" s="2">
        <v>238.7</v>
      </c>
      <c r="O523" s="2">
        <v>2759</v>
      </c>
    </row>
    <row r="524" spans="2:15" x14ac:dyDescent="0.25">
      <c r="B524" s="4">
        <v>1952</v>
      </c>
      <c r="C524" s="2">
        <v>195.1</v>
      </c>
      <c r="D524" s="2">
        <v>92.5</v>
      </c>
      <c r="E524" s="2">
        <v>150.19999999999999</v>
      </c>
      <c r="F524" s="2">
        <v>301.7</v>
      </c>
      <c r="G524" s="2">
        <v>328.6</v>
      </c>
      <c r="H524" s="2">
        <v>244.9</v>
      </c>
      <c r="I524" s="2">
        <v>327.9</v>
      </c>
      <c r="J524" s="2">
        <v>189.9</v>
      </c>
      <c r="K524" s="2">
        <v>214.7</v>
      </c>
      <c r="L524" s="2">
        <v>178.5</v>
      </c>
      <c r="M524" s="2">
        <v>429.3</v>
      </c>
      <c r="N524" s="2">
        <v>257.7</v>
      </c>
      <c r="O524" s="2">
        <v>2911</v>
      </c>
    </row>
    <row r="525" spans="2:15" x14ac:dyDescent="0.25">
      <c r="B525" s="4">
        <v>1953</v>
      </c>
      <c r="C525" s="2">
        <v>174.9</v>
      </c>
      <c r="D525" s="2">
        <v>110.4</v>
      </c>
      <c r="E525" s="2">
        <v>167.1</v>
      </c>
      <c r="F525" s="2">
        <v>195.2</v>
      </c>
      <c r="G525" s="2">
        <v>311.2</v>
      </c>
      <c r="H525" s="2">
        <v>262.8</v>
      </c>
      <c r="I525" s="2">
        <v>134.9</v>
      </c>
      <c r="J525" s="2">
        <v>61.8</v>
      </c>
      <c r="K525" s="2">
        <v>375.2</v>
      </c>
      <c r="L525" s="2">
        <v>334.7</v>
      </c>
      <c r="M525" s="2">
        <v>370.5</v>
      </c>
      <c r="N525" s="2">
        <v>223.5</v>
      </c>
      <c r="O525" s="2">
        <v>2722.2</v>
      </c>
    </row>
    <row r="526" spans="2:15" x14ac:dyDescent="0.25">
      <c r="B526" s="4">
        <v>1954</v>
      </c>
      <c r="C526" s="2">
        <v>118.8</v>
      </c>
      <c r="D526" s="2">
        <v>127.2</v>
      </c>
      <c r="E526" s="2">
        <v>133.9</v>
      </c>
      <c r="F526" s="2">
        <v>214.9</v>
      </c>
      <c r="G526" s="2">
        <v>253.4</v>
      </c>
      <c r="H526" s="2">
        <v>324.10000000000002</v>
      </c>
      <c r="I526" s="2">
        <v>316.2</v>
      </c>
      <c r="J526" s="2">
        <v>197.3</v>
      </c>
      <c r="K526" s="2">
        <v>166.4</v>
      </c>
      <c r="L526" s="2">
        <v>356.6</v>
      </c>
      <c r="M526" s="2">
        <v>283.2</v>
      </c>
      <c r="N526" s="2">
        <v>285.10000000000002</v>
      </c>
      <c r="O526" s="2">
        <v>2777.1</v>
      </c>
    </row>
    <row r="527" spans="2:15" x14ac:dyDescent="0.25">
      <c r="B527" s="4">
        <v>1955</v>
      </c>
      <c r="C527" s="2">
        <v>155.19999999999999</v>
      </c>
      <c r="D527" s="2">
        <v>163.19999999999999</v>
      </c>
      <c r="E527" s="2">
        <v>223.2</v>
      </c>
      <c r="F527" s="2">
        <v>404.9</v>
      </c>
      <c r="G527" s="2">
        <v>216.2</v>
      </c>
      <c r="H527" s="2">
        <v>356</v>
      </c>
      <c r="I527" s="2">
        <v>418.4</v>
      </c>
      <c r="J527" s="2">
        <v>209.6</v>
      </c>
      <c r="K527" s="2">
        <v>292.10000000000002</v>
      </c>
      <c r="L527" s="2">
        <v>384.9</v>
      </c>
      <c r="M527" s="2">
        <v>286.5</v>
      </c>
      <c r="N527" s="2">
        <v>398.9</v>
      </c>
      <c r="O527" s="2">
        <v>3509.1</v>
      </c>
    </row>
    <row r="528" spans="2:15" x14ac:dyDescent="0.25">
      <c r="B528" s="4">
        <v>1956</v>
      </c>
      <c r="C528" s="2">
        <v>286</v>
      </c>
      <c r="D528" s="2">
        <v>277.39999999999998</v>
      </c>
      <c r="E528" s="2">
        <v>187.1</v>
      </c>
      <c r="F528" s="2">
        <v>213.6</v>
      </c>
      <c r="G528" s="2">
        <v>306.5</v>
      </c>
      <c r="H528" s="2">
        <v>305.7</v>
      </c>
      <c r="I528" s="2">
        <v>185.8</v>
      </c>
      <c r="J528" s="2">
        <v>238.3</v>
      </c>
      <c r="K528" s="2">
        <v>266.8</v>
      </c>
      <c r="L528" s="2">
        <v>432.9</v>
      </c>
      <c r="M528" s="2">
        <v>202.8</v>
      </c>
      <c r="N528" s="2">
        <v>330.2</v>
      </c>
      <c r="O528" s="2">
        <v>3233.1</v>
      </c>
    </row>
    <row r="529" spans="2:15" x14ac:dyDescent="0.25">
      <c r="B529" s="4">
        <v>1957</v>
      </c>
      <c r="C529" s="2">
        <v>80.5</v>
      </c>
      <c r="D529" s="2">
        <v>127.8</v>
      </c>
      <c r="E529" s="2">
        <v>180.7</v>
      </c>
      <c r="F529" s="2">
        <v>293.7</v>
      </c>
      <c r="G529" s="2">
        <v>442.3</v>
      </c>
      <c r="H529" s="2">
        <v>105.3</v>
      </c>
      <c r="I529" s="2">
        <v>156.19999999999999</v>
      </c>
      <c r="J529" s="2">
        <v>134.4</v>
      </c>
      <c r="K529" s="2">
        <v>202.9</v>
      </c>
      <c r="L529" s="2">
        <v>428.4</v>
      </c>
      <c r="M529" s="2">
        <v>219.6</v>
      </c>
      <c r="N529" s="2">
        <v>132.80000000000001</v>
      </c>
      <c r="O529" s="2">
        <v>2504.6000000000004</v>
      </c>
    </row>
    <row r="530" spans="2:15" x14ac:dyDescent="0.25">
      <c r="B530" s="4">
        <v>1958</v>
      </c>
      <c r="C530" s="2">
        <v>106.3</v>
      </c>
      <c r="D530" s="2">
        <v>78.900000000000006</v>
      </c>
      <c r="E530" s="2">
        <v>102.7</v>
      </c>
      <c r="F530" s="2">
        <v>233.5</v>
      </c>
      <c r="G530" s="2">
        <v>291.39999999999998</v>
      </c>
      <c r="H530" s="2">
        <v>122.2</v>
      </c>
      <c r="I530" s="2">
        <v>92.5</v>
      </c>
      <c r="J530" s="2">
        <v>201.5</v>
      </c>
      <c r="K530" s="2">
        <v>89.5</v>
      </c>
      <c r="L530" s="2">
        <v>226.2</v>
      </c>
      <c r="M530" s="2">
        <v>256.89999999999998</v>
      </c>
      <c r="N530" s="2">
        <v>231.1</v>
      </c>
      <c r="O530" s="2">
        <v>2032.6999999999998</v>
      </c>
    </row>
    <row r="531" spans="2:15" x14ac:dyDescent="0.25">
      <c r="B531" s="4">
        <v>1959</v>
      </c>
      <c r="C531" s="2">
        <v>93.8</v>
      </c>
      <c r="D531" s="2">
        <v>37.1</v>
      </c>
      <c r="E531" s="2">
        <v>98.3</v>
      </c>
      <c r="F531" s="2">
        <v>143.9</v>
      </c>
      <c r="G531" s="2">
        <v>772</v>
      </c>
      <c r="H531" s="2">
        <v>280.89999999999998</v>
      </c>
      <c r="I531" s="2">
        <v>267.8</v>
      </c>
      <c r="J531" s="2">
        <v>274.39999999999998</v>
      </c>
      <c r="K531" s="2">
        <v>219.1</v>
      </c>
      <c r="L531" s="2">
        <v>271.10000000000002</v>
      </c>
      <c r="M531" s="2">
        <v>230.9</v>
      </c>
      <c r="N531" s="2">
        <v>209.9</v>
      </c>
      <c r="O531" s="2">
        <v>2899.2</v>
      </c>
    </row>
    <row r="532" spans="2:15" x14ac:dyDescent="0.25">
      <c r="B532" s="4">
        <v>1960</v>
      </c>
      <c r="C532" s="2">
        <v>256.5</v>
      </c>
      <c r="D532" s="2">
        <v>161.5</v>
      </c>
      <c r="E532" s="2">
        <v>142.1</v>
      </c>
      <c r="F532" s="2">
        <v>231.4</v>
      </c>
      <c r="G532" s="2">
        <v>238.3</v>
      </c>
      <c r="H532" s="2">
        <v>213</v>
      </c>
      <c r="I532" s="2">
        <v>239.1</v>
      </c>
      <c r="J532" s="2">
        <v>370.7</v>
      </c>
      <c r="K532" s="2">
        <v>227.7</v>
      </c>
      <c r="L532" s="2">
        <v>324.7</v>
      </c>
      <c r="M532" s="2">
        <v>226.2</v>
      </c>
      <c r="N532" s="2">
        <v>304.7</v>
      </c>
      <c r="O532" s="2">
        <v>2935.8999999999992</v>
      </c>
    </row>
    <row r="533" spans="2:15" x14ac:dyDescent="0.25">
      <c r="B533" s="4">
        <v>1961</v>
      </c>
      <c r="C533" s="2">
        <v>160.80000000000001</v>
      </c>
      <c r="D533" s="2">
        <v>83.8</v>
      </c>
      <c r="E533" s="2">
        <v>192.6</v>
      </c>
      <c r="F533" s="2">
        <v>259.5</v>
      </c>
      <c r="G533" s="2">
        <v>137.6</v>
      </c>
      <c r="H533" s="2">
        <v>246.4</v>
      </c>
      <c r="I533" s="2">
        <v>454.2</v>
      </c>
      <c r="J533" s="2">
        <v>73.599999999999994</v>
      </c>
      <c r="K533" s="2">
        <v>189.4</v>
      </c>
      <c r="L533" s="2">
        <v>272</v>
      </c>
      <c r="M533" s="2">
        <v>393.9</v>
      </c>
      <c r="N533" s="2">
        <v>189.1</v>
      </c>
      <c r="O533" s="2">
        <v>2652.9</v>
      </c>
    </row>
    <row r="534" spans="2:15" x14ac:dyDescent="0.25">
      <c r="B534" s="4">
        <v>1962</v>
      </c>
      <c r="C534" s="2">
        <v>106</v>
      </c>
      <c r="D534" s="2">
        <v>121</v>
      </c>
      <c r="E534" s="2">
        <v>200.8</v>
      </c>
      <c r="F534" s="2">
        <v>194</v>
      </c>
      <c r="G534" s="2">
        <v>305.3</v>
      </c>
      <c r="H534" s="2">
        <v>336.5</v>
      </c>
      <c r="I534" s="2">
        <v>156.19999999999999</v>
      </c>
      <c r="J534" s="2">
        <v>228.7</v>
      </c>
      <c r="K534" s="2">
        <v>269.60000000000002</v>
      </c>
      <c r="L534" s="2">
        <v>269</v>
      </c>
      <c r="M534" s="2">
        <v>257.60000000000002</v>
      </c>
      <c r="N534" s="2">
        <v>286.10000000000002</v>
      </c>
      <c r="O534" s="2">
        <v>2730.7999999999997</v>
      </c>
    </row>
    <row r="535" spans="2:15" x14ac:dyDescent="0.25">
      <c r="B535" s="4">
        <v>1963</v>
      </c>
      <c r="C535" s="2">
        <v>141.6</v>
      </c>
      <c r="D535" s="2">
        <v>221.8</v>
      </c>
      <c r="E535" s="2">
        <v>183.4</v>
      </c>
      <c r="F535" s="2">
        <v>276.10000000000002</v>
      </c>
      <c r="G535" s="2">
        <v>270.10000000000002</v>
      </c>
      <c r="H535" s="2">
        <v>205.5</v>
      </c>
      <c r="I535" s="2">
        <v>325.8</v>
      </c>
      <c r="J535" s="2">
        <v>225.5</v>
      </c>
      <c r="K535" s="2">
        <v>185.7</v>
      </c>
      <c r="L535" s="2">
        <v>258.2</v>
      </c>
      <c r="M535" s="2">
        <v>308</v>
      </c>
      <c r="N535" s="2">
        <v>171.9</v>
      </c>
      <c r="O535" s="2">
        <v>2773.6</v>
      </c>
    </row>
    <row r="536" spans="2:15" x14ac:dyDescent="0.25">
      <c r="B536" s="4">
        <v>1964</v>
      </c>
      <c r="C536" s="2">
        <v>86</v>
      </c>
      <c r="D536" s="2">
        <v>128.80000000000001</v>
      </c>
      <c r="E536" s="2">
        <v>83.7</v>
      </c>
      <c r="F536" s="2">
        <v>276</v>
      </c>
      <c r="G536" s="2">
        <v>243.1</v>
      </c>
      <c r="H536" s="2">
        <v>371.2</v>
      </c>
      <c r="I536" s="2">
        <v>488.9</v>
      </c>
      <c r="J536" s="2">
        <v>283.10000000000002</v>
      </c>
      <c r="K536" s="2">
        <v>239.8</v>
      </c>
      <c r="L536" s="2">
        <v>315.8</v>
      </c>
      <c r="M536" s="2">
        <v>305.10000000000002</v>
      </c>
      <c r="N536" s="2">
        <v>195.3</v>
      </c>
      <c r="O536" s="2">
        <v>3016.8</v>
      </c>
    </row>
    <row r="537" spans="2:15" x14ac:dyDescent="0.25">
      <c r="B537" s="4">
        <v>1965</v>
      </c>
      <c r="C537" s="2">
        <v>133.6</v>
      </c>
      <c r="D537" s="2">
        <v>94.2</v>
      </c>
      <c r="E537" s="2">
        <v>123.9</v>
      </c>
      <c r="F537" s="2">
        <v>296</v>
      </c>
      <c r="G537" s="2">
        <v>253</v>
      </c>
      <c r="H537" s="2">
        <v>144.4</v>
      </c>
      <c r="I537" s="2">
        <v>103</v>
      </c>
      <c r="J537" s="2">
        <v>239.3</v>
      </c>
      <c r="K537" s="2">
        <v>270</v>
      </c>
      <c r="L537" s="2">
        <v>288.2</v>
      </c>
      <c r="M537" s="2">
        <v>376</v>
      </c>
      <c r="N537" s="2">
        <v>184.9</v>
      </c>
      <c r="O537" s="2">
        <v>2506.5000000000005</v>
      </c>
    </row>
    <row r="538" spans="2:15" x14ac:dyDescent="0.25">
      <c r="B538" s="4">
        <v>1966</v>
      </c>
      <c r="C538" s="2">
        <v>118.5</v>
      </c>
      <c r="D538" s="2">
        <v>116.5</v>
      </c>
      <c r="E538" s="2">
        <v>151.69999999999999</v>
      </c>
      <c r="F538" s="2">
        <v>214.1</v>
      </c>
      <c r="G538" s="2">
        <v>256.7</v>
      </c>
      <c r="H538" s="2">
        <v>362.5</v>
      </c>
      <c r="I538" s="2">
        <v>173.8</v>
      </c>
      <c r="J538" s="2">
        <v>325.2</v>
      </c>
      <c r="K538" s="2">
        <v>242.2</v>
      </c>
      <c r="L538" s="2">
        <v>262.3</v>
      </c>
      <c r="M538" s="2">
        <v>394.4</v>
      </c>
      <c r="N538" s="2">
        <v>286</v>
      </c>
      <c r="O538" s="2">
        <v>2903.9</v>
      </c>
    </row>
    <row r="539" spans="2:15" x14ac:dyDescent="0.25">
      <c r="B539" s="4">
        <v>1967</v>
      </c>
      <c r="C539" s="2">
        <v>116.9</v>
      </c>
      <c r="D539" s="2">
        <v>124.3</v>
      </c>
      <c r="E539" s="2">
        <v>192.9</v>
      </c>
      <c r="F539" s="2">
        <v>251.5</v>
      </c>
      <c r="G539" s="2">
        <v>712.4</v>
      </c>
      <c r="H539" s="2">
        <v>308.5</v>
      </c>
      <c r="I539" s="2">
        <v>166.8</v>
      </c>
      <c r="J539" s="2">
        <v>75.7</v>
      </c>
      <c r="K539" s="2">
        <v>236.2</v>
      </c>
      <c r="L539" s="2">
        <v>260.3</v>
      </c>
      <c r="M539" s="2">
        <v>294.60000000000002</v>
      </c>
      <c r="N539" s="2">
        <v>180</v>
      </c>
      <c r="O539" s="2">
        <v>2920.1</v>
      </c>
    </row>
    <row r="540" spans="2:15" x14ac:dyDescent="0.25">
      <c r="B540" s="4">
        <v>1968</v>
      </c>
      <c r="C540" s="2">
        <v>168.9</v>
      </c>
      <c r="D540" s="2">
        <v>201.9</v>
      </c>
      <c r="E540" s="2">
        <v>160.30000000000001</v>
      </c>
      <c r="F540" s="2">
        <v>271.89999999999998</v>
      </c>
      <c r="G540" s="2">
        <v>189.1</v>
      </c>
      <c r="H540" s="2">
        <v>344.1</v>
      </c>
      <c r="I540" s="2">
        <v>208.1</v>
      </c>
      <c r="J540" s="2">
        <v>262</v>
      </c>
      <c r="K540" s="2">
        <v>256</v>
      </c>
      <c r="L540" s="2">
        <v>344.5</v>
      </c>
      <c r="M540" s="2">
        <v>341.3</v>
      </c>
      <c r="N540" s="2">
        <v>181.7</v>
      </c>
      <c r="O540" s="2">
        <v>2929.8</v>
      </c>
    </row>
    <row r="541" spans="2:15" x14ac:dyDescent="0.25">
      <c r="B541" s="4">
        <v>1969</v>
      </c>
      <c r="C541" s="2">
        <v>170.7</v>
      </c>
      <c r="D541" s="2">
        <v>90.9</v>
      </c>
      <c r="E541" s="2">
        <v>72</v>
      </c>
      <c r="F541" s="2">
        <v>314.3</v>
      </c>
      <c r="G541" s="2">
        <v>268.8</v>
      </c>
      <c r="H541" s="2">
        <v>224.7</v>
      </c>
      <c r="I541" s="2">
        <v>95.2</v>
      </c>
      <c r="J541" s="2">
        <v>257</v>
      </c>
      <c r="K541" s="2">
        <v>313.3</v>
      </c>
      <c r="L541" s="2">
        <v>400</v>
      </c>
      <c r="M541" s="2">
        <v>215.9</v>
      </c>
      <c r="N541" s="2">
        <v>169.6</v>
      </c>
      <c r="O541" s="2">
        <v>2592.4</v>
      </c>
    </row>
    <row r="542" spans="2:15" x14ac:dyDescent="0.25">
      <c r="B542" s="4">
        <v>1970</v>
      </c>
      <c r="C542" s="2">
        <v>188.5</v>
      </c>
      <c r="D542" s="2">
        <v>157.4</v>
      </c>
      <c r="E542" s="2">
        <v>128.5</v>
      </c>
      <c r="F542" s="2">
        <v>513.4</v>
      </c>
      <c r="G542" s="2">
        <v>311</v>
      </c>
      <c r="H542" s="2">
        <v>257.60000000000002</v>
      </c>
      <c r="I542" s="2">
        <v>196.1</v>
      </c>
      <c r="J542" s="2">
        <v>226.2</v>
      </c>
      <c r="K542" s="2">
        <v>297.89999999999998</v>
      </c>
      <c r="L542" s="2">
        <v>370.2</v>
      </c>
      <c r="M542" s="2">
        <v>363.6</v>
      </c>
      <c r="N542" s="2">
        <v>206.5</v>
      </c>
      <c r="O542" s="2">
        <v>3216.8999999999996</v>
      </c>
    </row>
    <row r="543" spans="2:15" x14ac:dyDescent="0.25">
      <c r="B543" s="4">
        <v>1971</v>
      </c>
      <c r="C543" s="2">
        <v>377.9</v>
      </c>
      <c r="D543" s="2">
        <v>253.3</v>
      </c>
      <c r="E543" s="2">
        <v>313.39999999999998</v>
      </c>
      <c r="F543" s="2">
        <v>237.8</v>
      </c>
      <c r="G543" s="2">
        <v>376.6</v>
      </c>
      <c r="H543" s="2">
        <v>308.89999999999998</v>
      </c>
      <c r="I543" s="2">
        <v>248.7</v>
      </c>
      <c r="J543" s="2">
        <v>367.7</v>
      </c>
      <c r="K543" s="2">
        <v>290</v>
      </c>
      <c r="L543" s="2">
        <v>228.1</v>
      </c>
      <c r="M543" s="2">
        <v>273.2</v>
      </c>
      <c r="N543" s="2">
        <v>187.6</v>
      </c>
      <c r="O543" s="2">
        <v>3463.1999999999994</v>
      </c>
    </row>
    <row r="544" spans="2:15" x14ac:dyDescent="0.25">
      <c r="B544" s="4">
        <v>1972</v>
      </c>
      <c r="C544" s="2">
        <v>261</v>
      </c>
      <c r="D544" s="2">
        <v>120.1</v>
      </c>
      <c r="E544" s="2">
        <v>136.80000000000001</v>
      </c>
      <c r="F544" s="2">
        <v>220.3</v>
      </c>
      <c r="G544" s="2">
        <v>267.10000000000002</v>
      </c>
      <c r="H544" s="2">
        <v>277.10000000000002</v>
      </c>
      <c r="I544" s="2">
        <v>95.1</v>
      </c>
      <c r="J544" s="2">
        <v>269.3</v>
      </c>
      <c r="K544" s="2">
        <v>194.2</v>
      </c>
      <c r="L544" s="2">
        <v>197.2</v>
      </c>
      <c r="M544" s="2">
        <v>343.4</v>
      </c>
      <c r="N544" s="2">
        <v>204.4</v>
      </c>
      <c r="O544" s="2">
        <v>2586</v>
      </c>
    </row>
    <row r="545" spans="2:15" x14ac:dyDescent="0.25">
      <c r="B545" s="4">
        <v>1973</v>
      </c>
      <c r="C545" s="2">
        <v>81.3</v>
      </c>
      <c r="D545" s="2">
        <v>150</v>
      </c>
      <c r="E545" s="2">
        <v>75.5</v>
      </c>
      <c r="F545" s="2">
        <v>136.1</v>
      </c>
      <c r="G545" s="2">
        <v>209.4</v>
      </c>
      <c r="H545" s="2">
        <v>239.2</v>
      </c>
      <c r="I545" s="2">
        <v>281.5</v>
      </c>
      <c r="J545" s="2">
        <v>389.5</v>
      </c>
      <c r="K545" s="2">
        <v>342.8</v>
      </c>
      <c r="L545" s="2">
        <v>680.3</v>
      </c>
      <c r="M545" s="2">
        <v>389.7</v>
      </c>
      <c r="N545" s="2">
        <v>438.8</v>
      </c>
      <c r="O545" s="2">
        <v>3414.1</v>
      </c>
    </row>
    <row r="546" spans="2:15" x14ac:dyDescent="0.25">
      <c r="B546" s="4">
        <v>1974</v>
      </c>
      <c r="C546" s="2">
        <v>328.7</v>
      </c>
      <c r="D546" s="2">
        <v>288.39999999999998</v>
      </c>
      <c r="E546" s="2">
        <v>287.60000000000002</v>
      </c>
      <c r="F546" s="2">
        <v>493.8</v>
      </c>
      <c r="G546" s="2">
        <v>243.2</v>
      </c>
      <c r="H546" s="2">
        <v>289.10000000000002</v>
      </c>
      <c r="I546" s="2">
        <v>263.10000000000002</v>
      </c>
      <c r="J546" s="2">
        <v>288</v>
      </c>
      <c r="K546" s="2">
        <v>293.7</v>
      </c>
      <c r="L546" s="2">
        <v>332.1</v>
      </c>
      <c r="M546" s="2">
        <v>360.7</v>
      </c>
      <c r="N546" s="2">
        <v>127</v>
      </c>
      <c r="O546" s="2">
        <v>3595.3999999999996</v>
      </c>
    </row>
    <row r="547" spans="2:15" x14ac:dyDescent="0.25">
      <c r="B547" s="4">
        <v>1975</v>
      </c>
      <c r="C547" s="2">
        <v>102.4</v>
      </c>
      <c r="D547" s="2">
        <v>271.60000000000002</v>
      </c>
      <c r="E547" s="2">
        <v>194.3</v>
      </c>
      <c r="F547" s="2">
        <v>431</v>
      </c>
      <c r="G547" s="2">
        <v>395</v>
      </c>
      <c r="H547" s="2">
        <v>239.4</v>
      </c>
      <c r="I547" s="2">
        <v>679.1</v>
      </c>
      <c r="J547" s="2">
        <v>280.3</v>
      </c>
      <c r="K547" s="2">
        <v>191.6</v>
      </c>
      <c r="L547" s="2">
        <v>764.9</v>
      </c>
      <c r="M547" s="2">
        <v>284</v>
      </c>
      <c r="N547" s="2">
        <v>353.7</v>
      </c>
      <c r="O547" s="2">
        <v>4187.3</v>
      </c>
    </row>
    <row r="548" spans="2:15" x14ac:dyDescent="0.25">
      <c r="B548" s="4">
        <v>1976</v>
      </c>
      <c r="C548" s="2">
        <v>120.4</v>
      </c>
      <c r="D548" s="2">
        <v>136.4</v>
      </c>
      <c r="E548" s="2">
        <v>195.8</v>
      </c>
      <c r="F548" s="2">
        <v>217.3</v>
      </c>
      <c r="G548" s="2">
        <v>227.2</v>
      </c>
      <c r="H548" s="2">
        <v>211.5</v>
      </c>
      <c r="I548" s="2">
        <v>248.6</v>
      </c>
      <c r="J548" s="2">
        <v>88.4</v>
      </c>
      <c r="K548" s="2">
        <v>178.2</v>
      </c>
      <c r="L548" s="2">
        <v>347.1</v>
      </c>
      <c r="M548" s="2">
        <v>241.2</v>
      </c>
      <c r="N548" s="2">
        <v>188.2</v>
      </c>
      <c r="O548" s="2">
        <v>2400.2999999999997</v>
      </c>
    </row>
    <row r="549" spans="2:15" x14ac:dyDescent="0.25">
      <c r="B549" s="4">
        <v>1977</v>
      </c>
      <c r="C549" s="2">
        <v>73.3</v>
      </c>
      <c r="D549" s="2">
        <v>77.5</v>
      </c>
      <c r="E549" s="2">
        <v>157.19999999999999</v>
      </c>
      <c r="F549" s="2">
        <v>384.6</v>
      </c>
      <c r="G549" s="2">
        <v>155.30000000000001</v>
      </c>
      <c r="H549" s="2">
        <v>279.3</v>
      </c>
      <c r="I549" s="2">
        <v>199.1</v>
      </c>
      <c r="J549" s="2">
        <v>261</v>
      </c>
      <c r="K549" s="2">
        <v>306.3</v>
      </c>
      <c r="L549" s="2">
        <v>275.8</v>
      </c>
      <c r="M549" s="2">
        <v>214.4</v>
      </c>
      <c r="N549" s="2">
        <v>143.80000000000001</v>
      </c>
      <c r="O549" s="2">
        <v>2527.6000000000004</v>
      </c>
    </row>
    <row r="550" spans="2:15" x14ac:dyDescent="0.25">
      <c r="B550" s="4">
        <v>1978</v>
      </c>
      <c r="C550" s="2">
        <v>122.9</v>
      </c>
      <c r="D550" s="2">
        <v>89.5</v>
      </c>
      <c r="E550" s="2">
        <v>192.9</v>
      </c>
      <c r="F550" s="2">
        <v>310</v>
      </c>
      <c r="G550" s="2">
        <v>248.1</v>
      </c>
      <c r="H550" s="2">
        <v>259.89999999999998</v>
      </c>
      <c r="I550" s="2">
        <v>210.1</v>
      </c>
      <c r="J550" s="2">
        <v>169.1</v>
      </c>
      <c r="K550" s="2">
        <v>246.9</v>
      </c>
      <c r="L550" s="2">
        <v>256.7</v>
      </c>
      <c r="M550" s="2">
        <v>233.8</v>
      </c>
      <c r="N550" s="2">
        <v>270.2</v>
      </c>
      <c r="O550" s="2">
        <v>2610.1</v>
      </c>
    </row>
    <row r="551" spans="2:15" x14ac:dyDescent="0.25">
      <c r="B551" s="4">
        <v>1979</v>
      </c>
      <c r="C551" s="2">
        <v>130.1</v>
      </c>
      <c r="D551" s="2">
        <v>114.2</v>
      </c>
      <c r="E551" s="2">
        <v>181.4</v>
      </c>
      <c r="F551" s="2">
        <v>235</v>
      </c>
      <c r="G551" s="2">
        <v>280.3</v>
      </c>
      <c r="H551" s="2">
        <v>270.5</v>
      </c>
      <c r="I551" s="2">
        <v>218.4</v>
      </c>
      <c r="J551" s="2">
        <v>345</v>
      </c>
      <c r="K551" s="2">
        <v>240.8</v>
      </c>
      <c r="L551" s="2">
        <v>267.60000000000002</v>
      </c>
      <c r="M551" s="2">
        <v>353.2</v>
      </c>
      <c r="N551" s="2">
        <v>154</v>
      </c>
      <c r="O551" s="2">
        <v>2790.5</v>
      </c>
    </row>
    <row r="552" spans="2:15" x14ac:dyDescent="0.25">
      <c r="B552" s="4">
        <v>1980</v>
      </c>
      <c r="C552" s="2">
        <v>231</v>
      </c>
      <c r="D552" s="2">
        <v>167.5</v>
      </c>
      <c r="E552" s="2">
        <v>98.8</v>
      </c>
      <c r="F552" s="2">
        <v>331.3</v>
      </c>
      <c r="G552" s="2">
        <v>162.5</v>
      </c>
      <c r="H552" s="2">
        <v>291.39999999999998</v>
      </c>
      <c r="I552" s="2">
        <v>128</v>
      </c>
      <c r="J552" s="2">
        <v>212.8</v>
      </c>
      <c r="K552" s="2">
        <v>272.39999999999998</v>
      </c>
      <c r="L552" s="2">
        <v>227.7</v>
      </c>
      <c r="M552" s="2">
        <v>251.8</v>
      </c>
      <c r="N552" s="2">
        <v>263.3</v>
      </c>
      <c r="O552" s="2">
        <v>2638.5</v>
      </c>
    </row>
    <row r="553" spans="2:15" x14ac:dyDescent="0.25">
      <c r="B553" s="4">
        <v>1981</v>
      </c>
      <c r="C553" s="2">
        <v>56.5</v>
      </c>
      <c r="D553" s="2">
        <v>165.3</v>
      </c>
      <c r="E553" s="2">
        <v>188.5</v>
      </c>
      <c r="F553" s="2">
        <v>315.3</v>
      </c>
      <c r="G553" s="2">
        <v>365.4</v>
      </c>
      <c r="H553" s="2">
        <v>300.39999999999998</v>
      </c>
      <c r="I553" s="2">
        <v>201.5</v>
      </c>
      <c r="J553" s="2">
        <v>381.9</v>
      </c>
      <c r="K553" s="2">
        <v>206.5</v>
      </c>
      <c r="L553" s="2">
        <v>625.20000000000005</v>
      </c>
      <c r="M553" s="2">
        <v>237.9</v>
      </c>
      <c r="N553" s="2">
        <v>240.7</v>
      </c>
      <c r="O553" s="2">
        <v>3285.1</v>
      </c>
    </row>
    <row r="554" spans="2:15" x14ac:dyDescent="0.25">
      <c r="B554" s="4">
        <v>1982</v>
      </c>
      <c r="C554" s="2">
        <v>327.10000000000002</v>
      </c>
      <c r="D554" s="2">
        <v>209.7</v>
      </c>
      <c r="E554" s="2">
        <v>189.2</v>
      </c>
      <c r="F554" s="2">
        <v>283.3</v>
      </c>
      <c r="G554" s="2">
        <v>280.60000000000002</v>
      </c>
      <c r="H554" s="2">
        <v>133.9</v>
      </c>
      <c r="I554" s="2">
        <v>130.4</v>
      </c>
      <c r="J554" s="2">
        <v>109.7</v>
      </c>
      <c r="K554" s="2">
        <v>265.10000000000002</v>
      </c>
      <c r="L554" s="2">
        <v>305.8</v>
      </c>
      <c r="M554" s="2">
        <v>256.8</v>
      </c>
      <c r="N554" s="2">
        <v>249.5</v>
      </c>
      <c r="O554" s="2">
        <v>2741.1000000000008</v>
      </c>
    </row>
    <row r="555" spans="2:15" x14ac:dyDescent="0.25">
      <c r="B555" s="4">
        <v>1983</v>
      </c>
      <c r="C555" s="2">
        <v>102.4</v>
      </c>
      <c r="D555" s="2">
        <v>93.8</v>
      </c>
      <c r="E555" s="2">
        <v>201.2</v>
      </c>
      <c r="F555" s="2">
        <v>310.60000000000002</v>
      </c>
      <c r="G555" s="2">
        <v>232.1</v>
      </c>
      <c r="H555" s="2">
        <v>140.9</v>
      </c>
      <c r="I555" s="2">
        <v>171.2</v>
      </c>
      <c r="J555" s="2">
        <v>121.8</v>
      </c>
      <c r="K555" s="2">
        <v>190</v>
      </c>
      <c r="L555" s="2">
        <v>227.4</v>
      </c>
      <c r="M555" s="2">
        <v>238</v>
      </c>
      <c r="N555" s="2">
        <v>296</v>
      </c>
      <c r="O555" s="2">
        <v>2325.4</v>
      </c>
    </row>
    <row r="556" spans="2:15" x14ac:dyDescent="0.25">
      <c r="B556" s="4">
        <v>1984</v>
      </c>
      <c r="C556" s="2">
        <v>277.10000000000002</v>
      </c>
      <c r="D556" s="2">
        <v>196.4</v>
      </c>
      <c r="E556" s="2">
        <v>162.5</v>
      </c>
      <c r="F556" s="2">
        <v>252.1</v>
      </c>
      <c r="G556" s="2">
        <v>276</v>
      </c>
      <c r="H556" s="2">
        <v>387.3</v>
      </c>
      <c r="I556" s="2">
        <v>222.5</v>
      </c>
      <c r="J556" s="2">
        <v>387.9</v>
      </c>
      <c r="K556" s="2">
        <v>420.1</v>
      </c>
      <c r="L556" s="2">
        <v>357.2</v>
      </c>
      <c r="M556" s="2">
        <v>357.4</v>
      </c>
      <c r="N556" s="2">
        <v>185.5</v>
      </c>
      <c r="O556" s="2">
        <v>3481.9999999999995</v>
      </c>
    </row>
    <row r="557" spans="2:15" x14ac:dyDescent="0.25">
      <c r="B557" s="4">
        <v>1985</v>
      </c>
      <c r="C557" s="2">
        <v>178.5</v>
      </c>
      <c r="D557" s="2">
        <v>59.3</v>
      </c>
      <c r="E557" s="2">
        <v>171.2</v>
      </c>
      <c r="F557" s="2">
        <v>169.8</v>
      </c>
      <c r="G557" s="2">
        <v>244.9</v>
      </c>
      <c r="H557" s="2">
        <v>165.2</v>
      </c>
      <c r="I557" s="2">
        <v>185.3</v>
      </c>
      <c r="J557" s="2">
        <v>387.7</v>
      </c>
      <c r="K557" s="2">
        <v>317.3</v>
      </c>
      <c r="L557" s="2">
        <v>282.10000000000002</v>
      </c>
      <c r="M557" s="2">
        <v>274.5</v>
      </c>
      <c r="N557" s="2">
        <v>174.9</v>
      </c>
      <c r="O557" s="2">
        <v>2610.6999999999998</v>
      </c>
    </row>
    <row r="558" spans="2:15" x14ac:dyDescent="0.25">
      <c r="B558" s="4">
        <v>1986</v>
      </c>
      <c r="C558" s="2">
        <v>183.8</v>
      </c>
      <c r="D558" s="2">
        <v>222</v>
      </c>
      <c r="E558" s="2">
        <v>161.69999999999999</v>
      </c>
      <c r="F558" s="2">
        <v>272.60000000000002</v>
      </c>
      <c r="G558" s="2">
        <v>550.4</v>
      </c>
      <c r="H558" s="2">
        <v>241.9</v>
      </c>
      <c r="I558" s="2">
        <v>80.099999999999994</v>
      </c>
      <c r="J558" s="2">
        <v>192.8</v>
      </c>
      <c r="K558" s="2">
        <v>214.3</v>
      </c>
      <c r="L558" s="2">
        <v>429.9</v>
      </c>
      <c r="M558" s="2">
        <v>249.4</v>
      </c>
      <c r="N558" s="2">
        <v>79</v>
      </c>
      <c r="O558" s="2">
        <v>2877.9</v>
      </c>
    </row>
    <row r="559" spans="2:15" x14ac:dyDescent="0.25">
      <c r="B559" s="4">
        <v>1987</v>
      </c>
      <c r="C559" s="2">
        <v>98.8</v>
      </c>
      <c r="D559" s="2">
        <v>62.3</v>
      </c>
      <c r="E559" s="2">
        <v>161.9</v>
      </c>
      <c r="F559" s="2">
        <v>218.3</v>
      </c>
      <c r="G559" s="2">
        <v>289.2</v>
      </c>
      <c r="H559" s="2">
        <v>149.6</v>
      </c>
      <c r="I559" s="2">
        <v>349.8</v>
      </c>
      <c r="J559" s="2">
        <v>205.4</v>
      </c>
      <c r="K559" s="2">
        <v>313.5</v>
      </c>
      <c r="L559" s="2">
        <v>388</v>
      </c>
      <c r="M559" s="2">
        <v>295.39999999999998</v>
      </c>
      <c r="N559" s="2">
        <v>142.69999999999999</v>
      </c>
      <c r="O559" s="2">
        <v>2674.9</v>
      </c>
    </row>
    <row r="560" spans="2:15" x14ac:dyDescent="0.25">
      <c r="B560" s="4">
        <v>1988</v>
      </c>
      <c r="C560" s="2">
        <v>141.19999999999999</v>
      </c>
      <c r="D560" s="2">
        <v>188.1</v>
      </c>
      <c r="E560" s="2">
        <v>89.2</v>
      </c>
      <c r="F560" s="2">
        <v>291.5</v>
      </c>
      <c r="G560" s="2">
        <v>206.9</v>
      </c>
      <c r="H560" s="2">
        <v>258</v>
      </c>
      <c r="I560" s="2">
        <v>302.89999999999998</v>
      </c>
      <c r="J560" s="2">
        <v>475.9</v>
      </c>
      <c r="K560" s="2">
        <v>337.4</v>
      </c>
      <c r="L560" s="2">
        <v>274.7</v>
      </c>
      <c r="M560" s="2">
        <v>453.4</v>
      </c>
      <c r="N560" s="2">
        <v>339.7</v>
      </c>
      <c r="O560" s="2">
        <v>3358.9</v>
      </c>
    </row>
    <row r="561" spans="2:15" x14ac:dyDescent="0.25">
      <c r="B561" s="4">
        <v>1989</v>
      </c>
      <c r="C561" s="2">
        <v>223.1</v>
      </c>
      <c r="D561" s="2">
        <v>167</v>
      </c>
      <c r="E561" s="2">
        <v>258.8</v>
      </c>
      <c r="F561" s="2">
        <v>179.1</v>
      </c>
      <c r="G561" s="2">
        <v>232.1</v>
      </c>
      <c r="H561" s="2">
        <v>298.10000000000002</v>
      </c>
      <c r="I561" s="2">
        <v>170</v>
      </c>
      <c r="J561" s="2">
        <v>264.8</v>
      </c>
      <c r="K561" s="2">
        <v>324.10000000000002</v>
      </c>
      <c r="L561" s="2">
        <v>266.10000000000002</v>
      </c>
      <c r="M561" s="2">
        <v>215.9</v>
      </c>
      <c r="N561" s="2">
        <v>229.9</v>
      </c>
      <c r="O561" s="2">
        <v>2829.0000000000005</v>
      </c>
    </row>
    <row r="562" spans="2:15" x14ac:dyDescent="0.25">
      <c r="B562" s="4">
        <v>1990</v>
      </c>
      <c r="C562" s="2">
        <v>155.69999999999999</v>
      </c>
      <c r="D562" s="2">
        <v>171.4</v>
      </c>
      <c r="E562" s="2">
        <v>218</v>
      </c>
      <c r="F562" s="2">
        <v>225.1</v>
      </c>
      <c r="G562" s="2">
        <v>201.3</v>
      </c>
      <c r="H562" s="2">
        <v>181.6</v>
      </c>
      <c r="I562" s="2">
        <v>319.60000000000002</v>
      </c>
      <c r="J562" s="2">
        <v>186.5</v>
      </c>
      <c r="K562" s="2">
        <v>235.5</v>
      </c>
      <c r="L562" s="2">
        <v>376</v>
      </c>
      <c r="M562" s="2">
        <v>305.60000000000002</v>
      </c>
      <c r="N562" s="2">
        <v>229</v>
      </c>
      <c r="O562" s="2">
        <v>2805.2999999999997</v>
      </c>
    </row>
    <row r="563" spans="2:15" x14ac:dyDescent="0.25">
      <c r="B563" s="4">
        <v>1991</v>
      </c>
      <c r="C563" s="2">
        <v>138.6</v>
      </c>
      <c r="D563" s="2">
        <v>76.400000000000006</v>
      </c>
      <c r="E563" s="2">
        <v>285.3</v>
      </c>
      <c r="F563" s="2">
        <v>180.2</v>
      </c>
      <c r="G563" s="2">
        <v>257.2</v>
      </c>
      <c r="H563" s="2">
        <v>199.8</v>
      </c>
      <c r="I563" s="2">
        <v>255</v>
      </c>
      <c r="J563" s="2">
        <v>226</v>
      </c>
      <c r="K563" s="2">
        <v>256.5</v>
      </c>
      <c r="L563" s="2">
        <v>188.5</v>
      </c>
      <c r="M563" s="2">
        <v>296.89999999999998</v>
      </c>
      <c r="N563" s="2">
        <v>213.9</v>
      </c>
      <c r="O563" s="2">
        <v>2574.3000000000002</v>
      </c>
    </row>
    <row r="564" spans="2:15" x14ac:dyDescent="0.25">
      <c r="B564" s="4">
        <v>1992</v>
      </c>
      <c r="C564" s="2">
        <v>126</v>
      </c>
      <c r="D564" s="2">
        <v>97.5</v>
      </c>
      <c r="E564" s="2">
        <v>94.7</v>
      </c>
      <c r="F564" s="2">
        <v>141.9</v>
      </c>
      <c r="G564" s="2">
        <v>175.1</v>
      </c>
      <c r="H564" s="2">
        <v>144.1</v>
      </c>
      <c r="I564" s="2">
        <v>153.5</v>
      </c>
      <c r="J564" s="2">
        <v>201.9</v>
      </c>
      <c r="K564" s="2">
        <v>315.89999999999998</v>
      </c>
      <c r="L564" s="2">
        <v>143.1</v>
      </c>
      <c r="M564" s="2">
        <v>283.7</v>
      </c>
      <c r="N564" s="2">
        <v>221.2</v>
      </c>
      <c r="O564" s="2">
        <v>2098.6</v>
      </c>
    </row>
    <row r="565" spans="2:15" x14ac:dyDescent="0.25">
      <c r="B565" s="4">
        <v>1993</v>
      </c>
      <c r="C565" s="2">
        <v>199.4</v>
      </c>
      <c r="D565" s="2">
        <v>148.4</v>
      </c>
      <c r="E565" s="2">
        <v>197</v>
      </c>
      <c r="F565" s="2">
        <v>224.9</v>
      </c>
      <c r="G565" s="2">
        <v>150.30000000000001</v>
      </c>
      <c r="H565" s="2">
        <v>72.8</v>
      </c>
      <c r="I565" s="2">
        <v>154.69999999999999</v>
      </c>
      <c r="J565" s="2">
        <v>186.8</v>
      </c>
      <c r="K565" s="2">
        <v>344.3</v>
      </c>
      <c r="L565" s="2">
        <v>219.6</v>
      </c>
      <c r="M565" s="2">
        <v>383.9</v>
      </c>
      <c r="N565" s="2">
        <v>248.5</v>
      </c>
      <c r="O565" s="2">
        <v>2530.6</v>
      </c>
    </row>
    <row r="566" spans="2:15" x14ac:dyDescent="0.25">
      <c r="B566" s="4">
        <v>1994</v>
      </c>
      <c r="C566" s="2">
        <v>223.2</v>
      </c>
      <c r="D566" s="2">
        <v>186.4</v>
      </c>
      <c r="E566" s="2">
        <v>211.6</v>
      </c>
      <c r="F566" s="2">
        <v>241.8</v>
      </c>
      <c r="G566" s="2">
        <v>214.1</v>
      </c>
      <c r="H566" s="2">
        <v>204.5</v>
      </c>
      <c r="I566" s="2">
        <v>170.7</v>
      </c>
      <c r="J566" s="2">
        <v>147.1</v>
      </c>
      <c r="K566" s="2">
        <v>171.2</v>
      </c>
      <c r="L566" s="2">
        <v>279.3</v>
      </c>
      <c r="M566" s="2">
        <v>384.7</v>
      </c>
      <c r="N566" s="2">
        <v>164.1</v>
      </c>
      <c r="O566" s="2">
        <v>2598.6999999999998</v>
      </c>
    </row>
    <row r="567" spans="2:15" x14ac:dyDescent="0.25">
      <c r="B567" s="4">
        <v>1995</v>
      </c>
      <c r="C567" s="2">
        <v>80.8</v>
      </c>
      <c r="D567" s="2">
        <v>96.4</v>
      </c>
      <c r="E567" s="2">
        <v>192.2</v>
      </c>
      <c r="F567" s="2">
        <v>229.7</v>
      </c>
      <c r="G567" s="2">
        <v>286.89999999999998</v>
      </c>
      <c r="H567" s="2">
        <v>288.39999999999998</v>
      </c>
      <c r="I567" s="2">
        <v>326.8</v>
      </c>
      <c r="J567" s="2">
        <v>263.5</v>
      </c>
      <c r="K567" s="2">
        <v>253.2</v>
      </c>
      <c r="L567" s="2">
        <v>259.10000000000002</v>
      </c>
      <c r="M567" s="2">
        <v>299.8</v>
      </c>
      <c r="N567" s="2">
        <v>296.5</v>
      </c>
      <c r="O567" s="2">
        <v>2873.3</v>
      </c>
    </row>
    <row r="568" spans="2:15" x14ac:dyDescent="0.25">
      <c r="B568" s="4">
        <v>1996</v>
      </c>
      <c r="C568" s="2">
        <v>281.60000000000002</v>
      </c>
      <c r="D568" s="2">
        <v>201.4</v>
      </c>
      <c r="E568" s="2">
        <v>265.7</v>
      </c>
      <c r="F568" s="2">
        <v>207.9</v>
      </c>
      <c r="G568" s="2">
        <v>324.2</v>
      </c>
      <c r="H568" s="2">
        <v>312</v>
      </c>
      <c r="I568" s="2">
        <v>303.5</v>
      </c>
      <c r="J568" s="2">
        <v>305.10000000000002</v>
      </c>
      <c r="K568" s="2">
        <v>221.1</v>
      </c>
      <c r="L568" s="2">
        <v>290.39999999999998</v>
      </c>
      <c r="M568" s="2">
        <v>212.2</v>
      </c>
      <c r="N568" s="2">
        <v>200.3</v>
      </c>
      <c r="O568" s="2">
        <v>3125.4</v>
      </c>
    </row>
    <row r="569" spans="2:15" x14ac:dyDescent="0.25">
      <c r="B569" s="4">
        <v>1997</v>
      </c>
      <c r="C569" s="2">
        <v>388.8</v>
      </c>
      <c r="D569" s="2">
        <v>137</v>
      </c>
      <c r="E569" s="2">
        <v>143.1</v>
      </c>
      <c r="F569" s="2">
        <v>229.8</v>
      </c>
      <c r="G569" s="2">
        <v>176.4</v>
      </c>
      <c r="H569" s="2">
        <v>354.7</v>
      </c>
      <c r="I569" s="2">
        <v>76.400000000000006</v>
      </c>
      <c r="J569" s="2">
        <v>70.599999999999994</v>
      </c>
      <c r="K569" s="2">
        <v>223.4</v>
      </c>
      <c r="L569" s="2">
        <v>171.6</v>
      </c>
      <c r="M569" s="2">
        <v>279.89999999999998</v>
      </c>
      <c r="N569" s="2">
        <v>102.2</v>
      </c>
      <c r="O569" s="2">
        <v>2353.9</v>
      </c>
    </row>
    <row r="570" spans="2:15" x14ac:dyDescent="0.25">
      <c r="B570" s="4">
        <v>1998</v>
      </c>
      <c r="C570" s="2">
        <v>54.4</v>
      </c>
      <c r="D570" s="2">
        <v>128.1</v>
      </c>
      <c r="E570" s="2">
        <v>131.1</v>
      </c>
      <c r="F570" s="2">
        <v>236.5</v>
      </c>
      <c r="G570" s="2">
        <v>343</v>
      </c>
      <c r="H570" s="2">
        <v>221.4</v>
      </c>
      <c r="I570" s="2">
        <v>336.4</v>
      </c>
      <c r="J570" s="2">
        <v>298.89999999999998</v>
      </c>
      <c r="K570" s="2">
        <v>350.3</v>
      </c>
      <c r="L570" s="2">
        <v>308.5</v>
      </c>
      <c r="M570" s="2">
        <v>333.3</v>
      </c>
      <c r="N570" s="2">
        <v>371.4</v>
      </c>
      <c r="O570" s="2">
        <v>3113.3000000000006</v>
      </c>
    </row>
    <row r="571" spans="2:15" x14ac:dyDescent="0.25">
      <c r="B571" s="4">
        <v>1999</v>
      </c>
      <c r="C571" s="2">
        <v>260.5</v>
      </c>
      <c r="D571" s="2">
        <v>320</v>
      </c>
      <c r="E571" s="2">
        <v>220.8</v>
      </c>
      <c r="F571" s="2">
        <v>248.6</v>
      </c>
      <c r="G571" s="2">
        <v>204.7</v>
      </c>
      <c r="H571" s="2">
        <v>361.7</v>
      </c>
      <c r="I571" s="2">
        <v>158.19999999999999</v>
      </c>
      <c r="J571" s="2">
        <v>272.60000000000002</v>
      </c>
      <c r="K571" s="2">
        <v>450.5</v>
      </c>
      <c r="L571" s="2">
        <v>353.3</v>
      </c>
      <c r="M571" s="2">
        <v>379.4</v>
      </c>
      <c r="N571" s="2">
        <v>325.10000000000002</v>
      </c>
      <c r="O571" s="2">
        <v>3555.4</v>
      </c>
    </row>
    <row r="572" spans="2:15" x14ac:dyDescent="0.25">
      <c r="B572" s="4">
        <v>2000</v>
      </c>
      <c r="C572" s="2">
        <v>220.1</v>
      </c>
      <c r="D572" s="2">
        <v>295</v>
      </c>
      <c r="E572" s="2">
        <v>243.7</v>
      </c>
      <c r="F572" s="2">
        <v>197</v>
      </c>
      <c r="G572" s="2">
        <v>361.5</v>
      </c>
      <c r="H572" s="2">
        <v>331.4</v>
      </c>
      <c r="I572" s="2">
        <v>358.1</v>
      </c>
      <c r="J572" s="2">
        <v>257.2</v>
      </c>
      <c r="K572" s="2">
        <v>368.9</v>
      </c>
      <c r="L572" s="2">
        <v>239.7</v>
      </c>
      <c r="M572" s="2">
        <v>263.2</v>
      </c>
      <c r="N572" s="2">
        <v>238.5</v>
      </c>
      <c r="O572" s="2">
        <v>3374.2999999999993</v>
      </c>
    </row>
    <row r="573" spans="2:15" x14ac:dyDescent="0.25">
      <c r="B573" s="4">
        <v>2001</v>
      </c>
      <c r="C573" s="2">
        <v>196.1</v>
      </c>
      <c r="D573" s="2">
        <v>99.4</v>
      </c>
      <c r="E573" s="2">
        <v>235</v>
      </c>
      <c r="F573" s="2">
        <v>120.4</v>
      </c>
      <c r="G573" s="2">
        <v>283.10000000000002</v>
      </c>
      <c r="H573" s="2">
        <v>242.5</v>
      </c>
      <c r="I573" s="2">
        <v>151.9</v>
      </c>
      <c r="J573" s="2">
        <v>230.6</v>
      </c>
      <c r="K573" s="2">
        <v>286</v>
      </c>
      <c r="L573" s="2">
        <v>182.8</v>
      </c>
      <c r="M573" s="2">
        <v>384.8</v>
      </c>
      <c r="N573" s="2">
        <v>316.39999999999998</v>
      </c>
      <c r="O573" s="2">
        <v>2729</v>
      </c>
    </row>
    <row r="574" spans="2:15" x14ac:dyDescent="0.25">
      <c r="B574" s="4">
        <v>2002</v>
      </c>
      <c r="C574" s="2">
        <v>113.4</v>
      </c>
      <c r="D574" s="2">
        <v>56.5</v>
      </c>
      <c r="E574" s="2">
        <v>208.8</v>
      </c>
      <c r="F574" s="2">
        <v>301.89999999999998</v>
      </c>
      <c r="G574" s="2">
        <v>258.89999999999998</v>
      </c>
      <c r="H574" s="2">
        <v>254.6</v>
      </c>
      <c r="I574" s="2">
        <v>218</v>
      </c>
      <c r="J574" s="2">
        <v>234.4</v>
      </c>
      <c r="K574" s="2">
        <v>300.5</v>
      </c>
      <c r="L574" s="2">
        <v>240.9</v>
      </c>
      <c r="M574" s="2">
        <v>239.9</v>
      </c>
      <c r="N574" s="2">
        <v>269.39999999999998</v>
      </c>
      <c r="O574" s="2">
        <v>2697.2000000000003</v>
      </c>
    </row>
    <row r="575" spans="2:15" x14ac:dyDescent="0.25">
      <c r="B575" s="4">
        <v>2003</v>
      </c>
      <c r="C575" s="2">
        <v>56</v>
      </c>
      <c r="D575" s="2">
        <v>114.8</v>
      </c>
      <c r="E575" s="2">
        <v>194.3</v>
      </c>
      <c r="F575" s="2">
        <v>236.1</v>
      </c>
      <c r="G575" s="2">
        <v>183.6</v>
      </c>
      <c r="H575" s="2">
        <v>307.39999999999998</v>
      </c>
      <c r="I575" s="2">
        <v>166.2</v>
      </c>
      <c r="J575" s="2">
        <v>276.3</v>
      </c>
      <c r="K575" s="2">
        <v>268</v>
      </c>
      <c r="L575" s="2">
        <v>289.60000000000002</v>
      </c>
      <c r="M575" s="2">
        <v>375.2</v>
      </c>
      <c r="N575" s="2">
        <v>206.7</v>
      </c>
      <c r="O575" s="2">
        <v>2674.2</v>
      </c>
    </row>
    <row r="576" spans="2:15" x14ac:dyDescent="0.25">
      <c r="B576" s="4">
        <v>2004</v>
      </c>
      <c r="C576" s="2">
        <v>148.5</v>
      </c>
      <c r="D576" s="2">
        <v>172.7</v>
      </c>
      <c r="E576" s="2">
        <v>120.2</v>
      </c>
      <c r="F576" s="2">
        <v>261.60000000000002</v>
      </c>
      <c r="G576" s="2">
        <v>242.1</v>
      </c>
      <c r="H576" s="2">
        <v>182</v>
      </c>
      <c r="I576" s="2">
        <v>222.9</v>
      </c>
      <c r="J576" s="2">
        <v>190.6</v>
      </c>
      <c r="K576" s="2">
        <v>243.1</v>
      </c>
      <c r="L576" s="2">
        <v>337</v>
      </c>
      <c r="M576" s="2">
        <v>343.4</v>
      </c>
      <c r="N576" s="2">
        <v>221.8</v>
      </c>
      <c r="O576" s="2">
        <v>2685.9</v>
      </c>
    </row>
    <row r="577" spans="2:15" x14ac:dyDescent="0.25">
      <c r="B577" s="4">
        <v>2005</v>
      </c>
      <c r="C577" s="2">
        <v>153.19999999999999</v>
      </c>
      <c r="D577" s="2">
        <v>173.3</v>
      </c>
      <c r="E577" s="2">
        <v>216.9</v>
      </c>
      <c r="F577" s="2">
        <v>222.2</v>
      </c>
      <c r="G577" s="2">
        <v>286.2</v>
      </c>
      <c r="H577" s="2">
        <v>207.3</v>
      </c>
      <c r="I577" s="2">
        <v>166.9</v>
      </c>
      <c r="J577" s="2">
        <v>303.39999999999998</v>
      </c>
      <c r="K577" s="2">
        <v>259.10000000000002</v>
      </c>
      <c r="L577" s="2">
        <v>325.60000000000002</v>
      </c>
      <c r="M577" s="2">
        <v>303.3</v>
      </c>
      <c r="N577" s="2">
        <v>290.10000000000002</v>
      </c>
      <c r="O577" s="2">
        <v>2907.5</v>
      </c>
    </row>
    <row r="578" spans="2:15" x14ac:dyDescent="0.25">
      <c r="B578" s="4">
        <v>2006</v>
      </c>
      <c r="C578" s="2">
        <v>308.8</v>
      </c>
      <c r="D578" s="2">
        <v>181.9</v>
      </c>
      <c r="E578" s="2">
        <v>311.89999999999998</v>
      </c>
      <c r="F578" s="2">
        <v>258.8</v>
      </c>
      <c r="G578" s="2">
        <v>347.7</v>
      </c>
      <c r="H578" s="2">
        <v>392.3</v>
      </c>
      <c r="I578" s="2">
        <v>158.4</v>
      </c>
      <c r="J578" s="2">
        <v>238.8</v>
      </c>
      <c r="K578" s="2">
        <v>244.7</v>
      </c>
      <c r="L578" s="2">
        <v>298</v>
      </c>
      <c r="M578" s="2">
        <v>347.4</v>
      </c>
      <c r="N578" s="2">
        <v>313.8</v>
      </c>
      <c r="O578" s="2">
        <v>3402.5000000000005</v>
      </c>
    </row>
    <row r="579" spans="2:15" x14ac:dyDescent="0.25">
      <c r="B579" s="4">
        <v>2007</v>
      </c>
      <c r="C579" s="2">
        <v>142.19999999999999</v>
      </c>
      <c r="D579" s="2">
        <v>66.3</v>
      </c>
      <c r="E579" s="2">
        <v>230.2</v>
      </c>
      <c r="F579" s="2">
        <v>306.8</v>
      </c>
      <c r="G579" s="2">
        <v>293.3</v>
      </c>
      <c r="H579" s="2">
        <v>293.39999999999998</v>
      </c>
      <c r="I579" s="2">
        <v>249.3</v>
      </c>
      <c r="J579" s="2">
        <v>388.3</v>
      </c>
      <c r="K579" s="2">
        <v>253</v>
      </c>
      <c r="L579" s="2">
        <v>318.7</v>
      </c>
      <c r="M579" s="2">
        <v>362</v>
      </c>
      <c r="N579" s="2">
        <v>309.8</v>
      </c>
      <c r="O579" s="2">
        <v>3213.2999999999997</v>
      </c>
    </row>
    <row r="580" spans="2:15" x14ac:dyDescent="0.25">
      <c r="B580" s="4">
        <v>2008</v>
      </c>
      <c r="C580" s="2">
        <v>180.1</v>
      </c>
      <c r="D580" s="2">
        <v>218.8</v>
      </c>
      <c r="E580" s="2">
        <v>175.4</v>
      </c>
      <c r="F580" s="2">
        <v>261.60000000000002</v>
      </c>
      <c r="G580" s="2">
        <v>455.4</v>
      </c>
      <c r="H580" s="2">
        <v>384.4</v>
      </c>
      <c r="I580" s="2">
        <v>466.9</v>
      </c>
      <c r="J580" s="2">
        <v>389.3</v>
      </c>
      <c r="K580" s="2">
        <v>240.2</v>
      </c>
      <c r="L580" s="2">
        <v>266.2</v>
      </c>
      <c r="M580" s="2">
        <v>382.2</v>
      </c>
      <c r="N580" s="2">
        <v>359.2</v>
      </c>
      <c r="O580" s="2">
        <v>3779.6999999999994</v>
      </c>
    </row>
    <row r="581" spans="2:15" x14ac:dyDescent="0.25">
      <c r="B581" s="4">
        <v>2009</v>
      </c>
      <c r="C581" s="2">
        <v>261</v>
      </c>
      <c r="D581" s="2">
        <v>177.5</v>
      </c>
      <c r="E581" s="2">
        <v>285.7</v>
      </c>
      <c r="F581" s="2">
        <v>163.4</v>
      </c>
      <c r="G581" s="2">
        <v>165.4</v>
      </c>
      <c r="H581" s="2">
        <v>268.3</v>
      </c>
      <c r="I581" s="2">
        <v>148.1</v>
      </c>
      <c r="J581" s="2">
        <v>296.2</v>
      </c>
      <c r="K581" s="2">
        <v>222.4</v>
      </c>
      <c r="L581" s="2">
        <v>330.4</v>
      </c>
      <c r="M581" s="2">
        <v>241.3</v>
      </c>
      <c r="N581" s="2">
        <v>228</v>
      </c>
      <c r="O581" s="2">
        <v>2787.7000000000003</v>
      </c>
    </row>
    <row r="582" spans="2:15" x14ac:dyDescent="0.25">
      <c r="B582" s="4">
        <v>2010</v>
      </c>
      <c r="C582" s="2">
        <v>24.9</v>
      </c>
      <c r="D582" s="2">
        <v>111</v>
      </c>
      <c r="E582" s="2">
        <v>178.9</v>
      </c>
      <c r="F582" s="2">
        <v>346.2</v>
      </c>
      <c r="G582" s="2">
        <v>375</v>
      </c>
      <c r="H582" s="2">
        <v>338.5</v>
      </c>
      <c r="I582" s="2">
        <v>285.5</v>
      </c>
      <c r="J582" s="2">
        <v>228.5</v>
      </c>
      <c r="K582" s="2">
        <v>276.3</v>
      </c>
      <c r="L582" s="2">
        <v>277.60000000000002</v>
      </c>
      <c r="M582" s="2">
        <v>553.20000000000005</v>
      </c>
      <c r="N582" s="2">
        <v>454</v>
      </c>
      <c r="O582" s="2">
        <v>3449.6000000000004</v>
      </c>
    </row>
    <row r="583" spans="2:15" x14ac:dyDescent="0.25">
      <c r="B583" s="4">
        <v>2011</v>
      </c>
      <c r="C583" s="2">
        <v>188.5</v>
      </c>
      <c r="D583" s="2">
        <v>261.8</v>
      </c>
      <c r="E583" s="2">
        <v>236.9</v>
      </c>
      <c r="F583" s="2">
        <v>345.6</v>
      </c>
      <c r="G583" s="2">
        <v>305.89999999999998</v>
      </c>
      <c r="H583" s="2">
        <v>347.7</v>
      </c>
      <c r="I583" s="2">
        <v>311.7</v>
      </c>
      <c r="J583" s="2">
        <v>221.3</v>
      </c>
      <c r="K583" s="2">
        <v>288</v>
      </c>
      <c r="L583" s="2">
        <v>402.6</v>
      </c>
      <c r="M583" s="2">
        <v>401.5</v>
      </c>
      <c r="N583" s="2">
        <v>480.6</v>
      </c>
      <c r="O583" s="2">
        <v>3792.1000000000004</v>
      </c>
    </row>
    <row r="584" spans="2:15" x14ac:dyDescent="0.25">
      <c r="B584" s="4">
        <v>2012</v>
      </c>
      <c r="C584" s="2">
        <v>281.8</v>
      </c>
      <c r="D584" s="2">
        <v>138.9</v>
      </c>
      <c r="E584" s="2">
        <v>208.6</v>
      </c>
      <c r="F584" s="2">
        <v>317.7</v>
      </c>
      <c r="G584" s="2">
        <v>208.1</v>
      </c>
      <c r="H584" s="2">
        <v>189.8</v>
      </c>
      <c r="I584" s="2">
        <v>147.19999999999999</v>
      </c>
      <c r="J584" s="2">
        <v>222.3</v>
      </c>
      <c r="K584" s="2">
        <v>150.30000000000001</v>
      </c>
      <c r="L584" s="2">
        <v>286.8</v>
      </c>
      <c r="M584" s="2">
        <v>303.8</v>
      </c>
      <c r="N584" s="2">
        <v>210.3</v>
      </c>
      <c r="O584" s="2">
        <v>2665.6000000000004</v>
      </c>
    </row>
    <row r="585" spans="2:15" x14ac:dyDescent="0.25">
      <c r="B585" s="4">
        <v>2013</v>
      </c>
      <c r="C585" s="2">
        <v>85.8</v>
      </c>
      <c r="D585" s="2">
        <v>269.10000000000002</v>
      </c>
      <c r="E585" s="2">
        <v>190.6</v>
      </c>
      <c r="F585" s="2">
        <v>181.5</v>
      </c>
      <c r="G585" s="2">
        <v>349</v>
      </c>
      <c r="H585" s="2">
        <v>175.9</v>
      </c>
      <c r="I585" s="2">
        <v>107.5</v>
      </c>
      <c r="J585" s="2">
        <v>325.39999999999998</v>
      </c>
      <c r="K585" s="2">
        <v>219.7</v>
      </c>
      <c r="L585" s="2">
        <v>274.8</v>
      </c>
      <c r="M585" s="2">
        <v>334.5</v>
      </c>
      <c r="N585" s="2">
        <v>295.89999999999998</v>
      </c>
      <c r="O585" s="2">
        <v>2809.7000000000003</v>
      </c>
    </row>
    <row r="586" spans="2:15" x14ac:dyDescent="0.25">
      <c r="B586" s="4">
        <v>2014</v>
      </c>
      <c r="C586" s="2">
        <v>184.9</v>
      </c>
      <c r="D586" s="2">
        <v>195</v>
      </c>
      <c r="E586" s="2">
        <v>208.9</v>
      </c>
      <c r="F586" s="2">
        <v>237</v>
      </c>
      <c r="G586" s="2">
        <v>244</v>
      </c>
      <c r="H586" s="2">
        <v>203.3</v>
      </c>
      <c r="I586" s="2">
        <v>102.4</v>
      </c>
      <c r="J586" s="2">
        <v>188.8</v>
      </c>
      <c r="K586" s="2">
        <v>242.5</v>
      </c>
      <c r="L586" s="2">
        <v>268.3</v>
      </c>
      <c r="M586" s="2">
        <v>366.7</v>
      </c>
      <c r="N586" s="2">
        <v>281.2</v>
      </c>
      <c r="O586" s="2">
        <v>2722.9999999999995</v>
      </c>
    </row>
    <row r="587" spans="2:15" x14ac:dyDescent="0.25">
      <c r="B587" s="4">
        <v>2015</v>
      </c>
      <c r="C587" s="2">
        <v>180</v>
      </c>
      <c r="D587" s="2">
        <v>140.80000000000001</v>
      </c>
      <c r="E587" s="2">
        <v>221.7</v>
      </c>
      <c r="F587" s="2">
        <v>208</v>
      </c>
      <c r="G587" s="2">
        <v>163.19999999999999</v>
      </c>
      <c r="H587" s="2">
        <v>105.8</v>
      </c>
      <c r="I587" s="2">
        <v>165.7</v>
      </c>
      <c r="J587" s="2">
        <v>193.7</v>
      </c>
      <c r="K587" s="2">
        <v>182.6</v>
      </c>
      <c r="L587" s="2">
        <v>213.1</v>
      </c>
      <c r="M587" s="2">
        <v>232</v>
      </c>
      <c r="N587" s="2">
        <v>76.3</v>
      </c>
      <c r="O587" s="2">
        <v>2082.9</v>
      </c>
    </row>
    <row r="588" spans="2:15" x14ac:dyDescent="0.25">
      <c r="B588" s="4">
        <v>2016</v>
      </c>
      <c r="C588" s="2">
        <v>103.9</v>
      </c>
      <c r="D588" s="2">
        <v>66.900000000000006</v>
      </c>
      <c r="E588" s="2">
        <v>159.69999999999999</v>
      </c>
      <c r="F588" s="2">
        <v>248.1</v>
      </c>
      <c r="G588" s="2">
        <v>226.5</v>
      </c>
      <c r="H588" s="2">
        <v>142</v>
      </c>
      <c r="I588" s="2">
        <v>200.9</v>
      </c>
      <c r="J588" s="2">
        <v>257.89999999999998</v>
      </c>
      <c r="K588" s="2">
        <v>282.2</v>
      </c>
      <c r="L588" s="2">
        <v>251.8</v>
      </c>
      <c r="M588" s="2">
        <v>308.7</v>
      </c>
      <c r="N588" s="2">
        <v>339.4</v>
      </c>
      <c r="O588" s="2">
        <v>2588</v>
      </c>
    </row>
    <row r="589" spans="2:15" x14ac:dyDescent="0.25">
      <c r="B589" s="4">
        <v>2017</v>
      </c>
      <c r="C589" s="2">
        <v>210.2</v>
      </c>
      <c r="D589" s="2">
        <v>174.9</v>
      </c>
      <c r="E589" s="2">
        <v>290.39999999999998</v>
      </c>
      <c r="F589" s="2">
        <v>222.9</v>
      </c>
      <c r="G589" s="2">
        <v>365.4</v>
      </c>
      <c r="H589" s="2">
        <v>326.39999999999998</v>
      </c>
      <c r="I589" s="2">
        <v>124.2</v>
      </c>
      <c r="J589" s="2">
        <v>366.3</v>
      </c>
      <c r="K589" s="2">
        <v>253.5</v>
      </c>
      <c r="L589" s="2">
        <v>337</v>
      </c>
      <c r="M589" s="2">
        <v>331.1</v>
      </c>
      <c r="N589" s="2">
        <v>259.8</v>
      </c>
      <c r="O589" s="2">
        <v>3262.1</v>
      </c>
    </row>
    <row r="590" spans="2:15" x14ac:dyDescent="0.25">
      <c r="B590" s="4">
        <v>2018</v>
      </c>
      <c r="C590" s="2">
        <v>251.3</v>
      </c>
      <c r="D590" s="2">
        <v>144.9</v>
      </c>
      <c r="E590" s="2">
        <v>164.7</v>
      </c>
      <c r="F590" s="2">
        <v>259.39999999999998</v>
      </c>
      <c r="G590" s="2">
        <v>369.9</v>
      </c>
      <c r="H590" s="2">
        <v>252</v>
      </c>
      <c r="I590" s="2">
        <v>214.6</v>
      </c>
      <c r="J590" s="2">
        <v>226.2</v>
      </c>
      <c r="K590" s="2">
        <v>306.3</v>
      </c>
      <c r="L590" s="2">
        <v>289.60000000000002</v>
      </c>
      <c r="M590" s="2">
        <v>365.4</v>
      </c>
      <c r="N590" s="2">
        <v>110.4</v>
      </c>
      <c r="O590" s="2">
        <v>2954.7000000000003</v>
      </c>
    </row>
    <row r="591" spans="2:15" x14ac:dyDescent="0.25">
      <c r="B591" s="4">
        <v>2019</v>
      </c>
      <c r="C591" s="2">
        <v>114.5</v>
      </c>
      <c r="D591" s="2">
        <v>150.6</v>
      </c>
      <c r="E591" s="2">
        <v>234.5</v>
      </c>
      <c r="F591" s="2">
        <v>255.8</v>
      </c>
      <c r="G591" s="2">
        <v>369.5</v>
      </c>
      <c r="H591" s="2">
        <v>222.6</v>
      </c>
      <c r="I591" s="2">
        <v>184.7</v>
      </c>
      <c r="J591" s="2">
        <v>146.30000000000001</v>
      </c>
      <c r="K591" s="2">
        <v>282.39999999999998</v>
      </c>
      <c r="L591" s="2">
        <v>282.89999999999998</v>
      </c>
      <c r="M591" s="2">
        <v>315.89999999999998</v>
      </c>
      <c r="N591" s="2">
        <v>233.4</v>
      </c>
      <c r="O591" s="2">
        <v>2793.1000000000004</v>
      </c>
    </row>
    <row r="592" spans="2:15" x14ac:dyDescent="0.25">
      <c r="B592" s="4" t="s">
        <v>1</v>
      </c>
      <c r="C592" s="2">
        <v>20599</v>
      </c>
      <c r="D592" s="2">
        <v>17474.099999999991</v>
      </c>
      <c r="E592" s="2">
        <v>21322.500000000011</v>
      </c>
      <c r="F592" s="2">
        <v>30399.499999999993</v>
      </c>
      <c r="G592" s="2">
        <v>33176.199999999997</v>
      </c>
      <c r="H592" s="2">
        <v>30038.500000000004</v>
      </c>
      <c r="I592" s="2">
        <v>28397.3</v>
      </c>
      <c r="J592" s="2">
        <v>29721.199999999993</v>
      </c>
      <c r="K592" s="2">
        <v>29708.300000000007</v>
      </c>
      <c r="L592" s="2">
        <v>37426.899999999994</v>
      </c>
      <c r="M592" s="2">
        <v>36141.10000000002</v>
      </c>
      <c r="N592" s="2">
        <v>28210.400000000016</v>
      </c>
      <c r="O592" s="2">
        <v>342615</v>
      </c>
    </row>
  </sheetData>
  <mergeCells count="6">
    <mergeCell ref="Q1:AD1"/>
    <mergeCell ref="B1:O3"/>
    <mergeCell ref="B252:O254"/>
    <mergeCell ref="Q30:AD31"/>
    <mergeCell ref="Q56:AD57"/>
    <mergeCell ref="B345:O346"/>
  </mergeCells>
  <pageMargins left="0.7" right="0.7" top="0.75" bottom="0.75" header="0.3" footer="0.3"/>
  <pageSetup orientation="portrait" r:id="rId7"/>
  <drawing r:id="rId8"/>
  <legacyDrawing r:id="rId9"/>
  <tableParts count="5">
    <tablePart r:id="rId10"/>
    <tablePart r:id="rId11"/>
    <tablePart r:id="rId12"/>
    <tablePart r:id="rId13"/>
    <tablePart r:id="rId1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3"/>
  <sheetViews>
    <sheetView topLeftCell="Q1" workbookViewId="0">
      <selection activeCell="Q123" sqref="Q123:U124"/>
    </sheetView>
  </sheetViews>
  <sheetFormatPr baseColWidth="10" defaultColWidth="9.140625" defaultRowHeight="15" x14ac:dyDescent="0.25"/>
  <cols>
    <col min="1" max="1" width="9.140625" hidden="1" customWidth="1"/>
    <col min="2" max="2" width="9.7109375" hidden="1" customWidth="1"/>
    <col min="3" max="3" width="8.7109375" hidden="1" customWidth="1"/>
    <col min="4" max="14" width="8" hidden="1" customWidth="1"/>
    <col min="15" max="15" width="12.5703125" hidden="1" customWidth="1"/>
    <col min="16" max="16" width="20.140625" hidden="1" customWidth="1"/>
    <col min="17" max="17" width="22.7109375" customWidth="1"/>
    <col min="18" max="18" width="8.7109375" customWidth="1"/>
    <col min="19" max="19" width="9.140625" customWidth="1"/>
    <col min="20" max="20" width="12" customWidth="1"/>
    <col min="21" max="21" width="8.5703125" customWidth="1"/>
    <col min="22" max="22" width="9.85546875" customWidth="1"/>
    <col min="23" max="23" width="9" customWidth="1"/>
    <col min="24" max="24" width="9.140625" customWidth="1"/>
    <col min="25" max="25" width="9" customWidth="1"/>
    <col min="26" max="26" width="8.7109375" customWidth="1"/>
    <col min="27" max="27" width="8.28515625" customWidth="1"/>
    <col min="28" max="28" width="8" customWidth="1"/>
    <col min="29" max="29" width="9.140625" customWidth="1"/>
    <col min="30" max="30" width="13.7109375" customWidth="1"/>
    <col min="31" max="120" width="22.42578125" bestFit="1" customWidth="1"/>
    <col min="121" max="121" width="12.5703125" bestFit="1" customWidth="1"/>
  </cols>
  <sheetData>
    <row r="1" spans="2:31" ht="1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15" t="s">
        <v>198</v>
      </c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2:31" ht="15" customHeight="1" x14ac:dyDescent="0.2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2:31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32" t="s">
        <v>17</v>
      </c>
      <c r="R3" s="32" t="s">
        <v>19</v>
      </c>
      <c r="S3" s="32" t="s">
        <v>20</v>
      </c>
      <c r="T3" s="32" t="s">
        <v>21</v>
      </c>
      <c r="U3" s="32" t="s">
        <v>22</v>
      </c>
      <c r="V3" s="32" t="s">
        <v>23</v>
      </c>
      <c r="W3" s="32" t="s">
        <v>24</v>
      </c>
      <c r="X3" s="32" t="s">
        <v>25</v>
      </c>
      <c r="Y3" s="32" t="s">
        <v>26</v>
      </c>
      <c r="Z3" s="32" t="s">
        <v>27</v>
      </c>
      <c r="AA3" s="32" t="s">
        <v>28</v>
      </c>
      <c r="AB3" s="32" t="s">
        <v>29</v>
      </c>
      <c r="AC3" s="32" t="s">
        <v>30</v>
      </c>
      <c r="AD3" s="32" t="s">
        <v>18</v>
      </c>
    </row>
    <row r="4" spans="2:31" x14ac:dyDescent="0.25">
      <c r="B4" s="3" t="s">
        <v>3</v>
      </c>
      <c r="C4" s="3" t="s">
        <v>0</v>
      </c>
      <c r="Q4" s="8" t="s">
        <v>8</v>
      </c>
      <c r="R4" s="7">
        <v>31</v>
      </c>
      <c r="S4" s="7">
        <v>28</v>
      </c>
      <c r="T4" s="7">
        <v>31</v>
      </c>
      <c r="U4" s="7">
        <v>30</v>
      </c>
      <c r="V4" s="7">
        <v>31</v>
      </c>
      <c r="W4" s="7">
        <v>30</v>
      </c>
      <c r="X4" s="7">
        <v>31</v>
      </c>
      <c r="Y4" s="7">
        <v>31</v>
      </c>
      <c r="Z4" s="7">
        <v>30</v>
      </c>
      <c r="AA4" s="7">
        <v>31</v>
      </c>
      <c r="AB4" s="7">
        <v>30</v>
      </c>
      <c r="AC4" s="9">
        <v>31</v>
      </c>
      <c r="AD4" s="6"/>
    </row>
    <row r="5" spans="2:31" x14ac:dyDescent="0.25">
      <c r="B5" s="3" t="s">
        <v>2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 t="s">
        <v>1</v>
      </c>
      <c r="Q5" s="7" t="s">
        <v>4</v>
      </c>
      <c r="R5" s="9">
        <f>AVERAGE(C6:C124)</f>
        <v>21.077310924369748</v>
      </c>
      <c r="S5" s="9">
        <f t="shared" ref="S5:AC5" si="0">AVERAGE(D6:D124)</f>
        <v>21.356302521008413</v>
      </c>
      <c r="T5" s="9">
        <f t="shared" si="0"/>
        <v>21.434453781512616</v>
      </c>
      <c r="U5" s="9">
        <f t="shared" si="0"/>
        <v>21.362184873949584</v>
      </c>
      <c r="V5" s="9">
        <f t="shared" si="0"/>
        <v>21.094957983193286</v>
      </c>
      <c r="W5" s="9">
        <f t="shared" si="0"/>
        <v>21.092436974789926</v>
      </c>
      <c r="X5" s="9">
        <f t="shared" si="0"/>
        <v>21.372268907563015</v>
      </c>
      <c r="Y5" s="9">
        <f t="shared" si="0"/>
        <v>21.245378151260507</v>
      </c>
      <c r="Z5" s="9">
        <f t="shared" si="0"/>
        <v>21.11680672268907</v>
      </c>
      <c r="AA5" s="9">
        <f t="shared" si="0"/>
        <v>20.57142857142858</v>
      </c>
      <c r="AB5" s="9">
        <f t="shared" si="0"/>
        <v>20.756302521008401</v>
      </c>
      <c r="AC5" s="9">
        <f t="shared" si="0"/>
        <v>20.787394957983203</v>
      </c>
      <c r="AD5" s="12">
        <f>SUM(Tabla5[[#This Row],[ENE]:[DIC]])</f>
        <v>253.26722689075632</v>
      </c>
    </row>
    <row r="6" spans="2:31" x14ac:dyDescent="0.25">
      <c r="B6" s="4">
        <v>1901</v>
      </c>
      <c r="C6" s="2">
        <v>21</v>
      </c>
      <c r="D6" s="2">
        <v>21.3</v>
      </c>
      <c r="E6" s="2">
        <v>21.4</v>
      </c>
      <c r="F6" s="2">
        <v>21.2</v>
      </c>
      <c r="G6" s="2">
        <v>21</v>
      </c>
      <c r="H6" s="2">
        <v>21</v>
      </c>
      <c r="I6" s="2">
        <v>21.3</v>
      </c>
      <c r="J6" s="2">
        <v>21.1</v>
      </c>
      <c r="K6" s="2">
        <v>20.9</v>
      </c>
      <c r="L6" s="2">
        <v>20.399999999999999</v>
      </c>
      <c r="M6" s="2">
        <v>20.6</v>
      </c>
      <c r="N6" s="2">
        <v>20.6</v>
      </c>
      <c r="O6" s="2">
        <v>251.79999999999998</v>
      </c>
      <c r="Q6" s="7" t="s">
        <v>6</v>
      </c>
      <c r="R6" s="9">
        <f>AVERAGE(C129:C247)</f>
        <v>111.01932773109247</v>
      </c>
      <c r="S6" s="9">
        <f t="shared" ref="S6:AC6" si="1">AVERAGE(D129:D247)</f>
        <v>104.95462184873948</v>
      </c>
      <c r="T6" s="9">
        <f t="shared" si="1"/>
        <v>154.67310924369747</v>
      </c>
      <c r="U6" s="9">
        <f t="shared" si="1"/>
        <v>225.13109243697477</v>
      </c>
      <c r="V6" s="9">
        <f t="shared" si="1"/>
        <v>263.12268907563032</v>
      </c>
      <c r="W6" s="9">
        <f t="shared" si="1"/>
        <v>203.19831932773118</v>
      </c>
      <c r="X6" s="9">
        <f t="shared" si="1"/>
        <v>186.74957983193278</v>
      </c>
      <c r="Y6" s="9">
        <f t="shared" si="1"/>
        <v>194.51512605042018</v>
      </c>
      <c r="Z6" s="9">
        <f t="shared" si="1"/>
        <v>224.44201680672268</v>
      </c>
      <c r="AA6" s="9">
        <f t="shared" si="1"/>
        <v>264.39579831932781</v>
      </c>
      <c r="AB6" s="9">
        <f t="shared" si="1"/>
        <v>241.13193277310916</v>
      </c>
      <c r="AC6" s="9">
        <f t="shared" si="1"/>
        <v>160.66554621848744</v>
      </c>
      <c r="AD6" s="31">
        <f>SUM(Tabla5[[#This Row],[ENE]:[DIC]])</f>
        <v>2333.9991596638661</v>
      </c>
    </row>
    <row r="7" spans="2:31" x14ac:dyDescent="0.25">
      <c r="B7" s="4">
        <v>1902</v>
      </c>
      <c r="C7" s="2">
        <v>21</v>
      </c>
      <c r="D7" s="2">
        <v>21.3</v>
      </c>
      <c r="E7" s="2">
        <v>21.4</v>
      </c>
      <c r="F7" s="2">
        <v>21.2</v>
      </c>
      <c r="G7" s="2">
        <v>21</v>
      </c>
      <c r="H7" s="2">
        <v>21</v>
      </c>
      <c r="I7" s="2">
        <v>21.3</v>
      </c>
      <c r="J7" s="2">
        <v>21.1</v>
      </c>
      <c r="K7" s="2">
        <v>20.9</v>
      </c>
      <c r="L7" s="2">
        <v>20.399999999999999</v>
      </c>
      <c r="M7" s="2">
        <v>20.6</v>
      </c>
      <c r="N7" s="2">
        <v>20.6</v>
      </c>
      <c r="O7" s="2">
        <v>251.79999999999998</v>
      </c>
      <c r="Q7" s="7" t="s">
        <v>7</v>
      </c>
      <c r="R7" s="9">
        <f>R5*R4*58.93/365</f>
        <v>105.49222990675723</v>
      </c>
      <c r="S7" s="9">
        <f>S5*S4*58.93/365</f>
        <v>96.544529895245816</v>
      </c>
      <c r="T7" s="9">
        <f>T5*T4*58.93/365</f>
        <v>107.27973479912518</v>
      </c>
      <c r="U7" s="9">
        <f>U5*U4*58.93/365</f>
        <v>103.46905928398759</v>
      </c>
      <c r="V7" s="9">
        <f>V5*V4*58.93/365</f>
        <v>105.58055367790956</v>
      </c>
      <c r="W7" s="9">
        <f t="shared" ref="W7:AC7" si="2">W5*W4*58.93/365</f>
        <v>102.16251870611265</v>
      </c>
      <c r="X7" s="9">
        <f t="shared" si="2"/>
        <v>106.96849865315986</v>
      </c>
      <c r="Y7" s="9">
        <f>Y5*Y4*58.93/365</f>
        <v>106.33340867963625</v>
      </c>
      <c r="Z7" s="9">
        <f t="shared" si="2"/>
        <v>102.28055508230688</v>
      </c>
      <c r="AA7" s="9">
        <f t="shared" si="2"/>
        <v>102.96028180039144</v>
      </c>
      <c r="AB7" s="9">
        <f t="shared" si="2"/>
        <v>100.5344307586048</v>
      </c>
      <c r="AC7" s="9">
        <f t="shared" si="2"/>
        <v>104.04119652354098</v>
      </c>
      <c r="AD7" s="13">
        <f>SUM(Tabla5[[#This Row],[ENE]:[DIC]])</f>
        <v>1243.6469977667782</v>
      </c>
    </row>
    <row r="8" spans="2:31" x14ac:dyDescent="0.25">
      <c r="B8" s="4">
        <v>1903</v>
      </c>
      <c r="C8" s="2">
        <v>21</v>
      </c>
      <c r="D8" s="2">
        <v>21.3</v>
      </c>
      <c r="E8" s="2">
        <v>21.4</v>
      </c>
      <c r="F8" s="2">
        <v>21.2</v>
      </c>
      <c r="G8" s="2">
        <v>21</v>
      </c>
      <c r="H8" s="2">
        <v>21</v>
      </c>
      <c r="I8" s="2">
        <v>21.3</v>
      </c>
      <c r="J8" s="2">
        <v>21.1</v>
      </c>
      <c r="K8" s="2">
        <v>20.9</v>
      </c>
      <c r="L8" s="2">
        <v>20.399999999999999</v>
      </c>
      <c r="M8" s="2">
        <v>20.6</v>
      </c>
      <c r="N8" s="2">
        <v>20.6</v>
      </c>
      <c r="O8" s="2">
        <v>251.79999999999998</v>
      </c>
      <c r="Q8" s="7" t="s">
        <v>9</v>
      </c>
      <c r="R8" s="7">
        <v>0</v>
      </c>
      <c r="S8" s="7">
        <f>R9-S9</f>
        <v>0</v>
      </c>
      <c r="T8" s="7">
        <f t="shared" ref="T8:AC8" si="3">S9-T9</f>
        <v>0</v>
      </c>
      <c r="U8" s="7">
        <f t="shared" si="3"/>
        <v>0</v>
      </c>
      <c r="V8" s="7">
        <f t="shared" si="3"/>
        <v>0</v>
      </c>
      <c r="W8" s="7">
        <f t="shared" si="3"/>
        <v>0</v>
      </c>
      <c r="X8" s="7">
        <f t="shared" si="3"/>
        <v>0</v>
      </c>
      <c r="Y8" s="7">
        <f t="shared" si="3"/>
        <v>0</v>
      </c>
      <c r="Z8" s="7">
        <f t="shared" si="3"/>
        <v>0</v>
      </c>
      <c r="AA8" s="7">
        <f t="shared" si="3"/>
        <v>0</v>
      </c>
      <c r="AB8" s="7">
        <f t="shared" si="3"/>
        <v>0</v>
      </c>
      <c r="AC8" s="7">
        <f t="shared" si="3"/>
        <v>0</v>
      </c>
      <c r="AD8" s="6"/>
    </row>
    <row r="9" spans="2:31" x14ac:dyDescent="0.25">
      <c r="B9" s="4">
        <v>1904</v>
      </c>
      <c r="C9" s="2">
        <v>21</v>
      </c>
      <c r="D9" s="2">
        <v>21.3</v>
      </c>
      <c r="E9" s="2">
        <v>21.4</v>
      </c>
      <c r="F9" s="2">
        <v>21.2</v>
      </c>
      <c r="G9" s="2">
        <v>21</v>
      </c>
      <c r="H9" s="2">
        <v>21</v>
      </c>
      <c r="I9" s="2">
        <v>21.3</v>
      </c>
      <c r="J9" s="2">
        <v>21.1</v>
      </c>
      <c r="K9" s="2">
        <v>20.9</v>
      </c>
      <c r="L9" s="2">
        <v>20.399999999999999</v>
      </c>
      <c r="M9" s="2">
        <v>20.6</v>
      </c>
      <c r="N9" s="2">
        <v>20.6</v>
      </c>
      <c r="O9" s="2">
        <v>251.79999999999998</v>
      </c>
      <c r="Q9" s="7" t="s">
        <v>10</v>
      </c>
      <c r="R9" s="7">
        <v>100</v>
      </c>
      <c r="S9" s="7">
        <v>100</v>
      </c>
      <c r="T9" s="7">
        <v>100</v>
      </c>
      <c r="U9" s="7">
        <v>100</v>
      </c>
      <c r="V9" s="7">
        <v>100</v>
      </c>
      <c r="W9" s="7">
        <v>100</v>
      </c>
      <c r="X9" s="7">
        <v>100</v>
      </c>
      <c r="Y9" s="7">
        <v>100</v>
      </c>
      <c r="Z9" s="7">
        <v>100</v>
      </c>
      <c r="AA9" s="7">
        <v>100</v>
      </c>
      <c r="AB9" s="7">
        <v>100</v>
      </c>
      <c r="AC9" s="7">
        <v>100</v>
      </c>
      <c r="AD9" s="6"/>
    </row>
    <row r="10" spans="2:31" x14ac:dyDescent="0.25">
      <c r="B10" s="4">
        <v>1905</v>
      </c>
      <c r="C10" s="2">
        <v>21</v>
      </c>
      <c r="D10" s="2">
        <v>21.3</v>
      </c>
      <c r="E10" s="2">
        <v>21.3</v>
      </c>
      <c r="F10" s="2">
        <v>21.2</v>
      </c>
      <c r="G10" s="2">
        <v>21</v>
      </c>
      <c r="H10" s="2">
        <v>21</v>
      </c>
      <c r="I10" s="2">
        <v>21.3</v>
      </c>
      <c r="J10" s="2">
        <v>21.1</v>
      </c>
      <c r="K10" s="2">
        <v>20.9</v>
      </c>
      <c r="L10" s="2">
        <v>20.399999999999999</v>
      </c>
      <c r="M10" s="2">
        <v>20.6</v>
      </c>
      <c r="N10" s="2">
        <v>20.6</v>
      </c>
      <c r="O10" s="2">
        <v>251.7</v>
      </c>
      <c r="Q10" s="7" t="s">
        <v>11</v>
      </c>
      <c r="R10" s="9">
        <f>R7</f>
        <v>105.49222990675723</v>
      </c>
      <c r="S10" s="9">
        <f t="shared" ref="S10:AC10" si="4">S7</f>
        <v>96.544529895245816</v>
      </c>
      <c r="T10" s="9">
        <f t="shared" si="4"/>
        <v>107.27973479912518</v>
      </c>
      <c r="U10" s="9">
        <f t="shared" si="4"/>
        <v>103.46905928398759</v>
      </c>
      <c r="V10" s="9">
        <f t="shared" si="4"/>
        <v>105.58055367790956</v>
      </c>
      <c r="W10" s="9">
        <f t="shared" si="4"/>
        <v>102.16251870611265</v>
      </c>
      <c r="X10" s="9">
        <f t="shared" si="4"/>
        <v>106.96849865315986</v>
      </c>
      <c r="Y10" s="9">
        <f t="shared" si="4"/>
        <v>106.33340867963625</v>
      </c>
      <c r="Z10" s="9">
        <f t="shared" si="4"/>
        <v>102.28055508230688</v>
      </c>
      <c r="AA10" s="9">
        <f t="shared" si="4"/>
        <v>102.96028180039144</v>
      </c>
      <c r="AB10" s="9">
        <f t="shared" si="4"/>
        <v>100.5344307586048</v>
      </c>
      <c r="AC10" s="9">
        <f t="shared" si="4"/>
        <v>104.04119652354098</v>
      </c>
      <c r="AD10" s="11">
        <f>SUM(R10:AC10)</f>
        <v>1243.6469977667782</v>
      </c>
    </row>
    <row r="11" spans="2:31" x14ac:dyDescent="0.25">
      <c r="B11" s="4">
        <v>1906</v>
      </c>
      <c r="C11" s="2">
        <v>21</v>
      </c>
      <c r="D11" s="2">
        <v>21.3</v>
      </c>
      <c r="E11" s="2">
        <v>21.4</v>
      </c>
      <c r="F11" s="2">
        <v>21.2</v>
      </c>
      <c r="G11" s="2">
        <v>21</v>
      </c>
      <c r="H11" s="2">
        <v>21</v>
      </c>
      <c r="I11" s="2">
        <v>21.3</v>
      </c>
      <c r="J11" s="2">
        <v>21.1</v>
      </c>
      <c r="K11" s="2">
        <v>20.9</v>
      </c>
      <c r="L11" s="2">
        <v>20.399999999999999</v>
      </c>
      <c r="M11" s="2">
        <v>20.6</v>
      </c>
      <c r="N11" s="2">
        <v>20.5</v>
      </c>
      <c r="O11" s="2">
        <v>251.7</v>
      </c>
      <c r="Q11" s="7" t="s">
        <v>12</v>
      </c>
      <c r="R11" s="9">
        <f>R7-R10</f>
        <v>0</v>
      </c>
      <c r="S11" s="9">
        <f t="shared" ref="S11:AC11" si="5">S7-S10</f>
        <v>0</v>
      </c>
      <c r="T11" s="9">
        <f t="shared" si="5"/>
        <v>0</v>
      </c>
      <c r="U11" s="9">
        <f t="shared" si="5"/>
        <v>0</v>
      </c>
      <c r="V11" s="9">
        <f t="shared" si="5"/>
        <v>0</v>
      </c>
      <c r="W11" s="9">
        <f t="shared" si="5"/>
        <v>0</v>
      </c>
      <c r="X11" s="9">
        <f t="shared" si="5"/>
        <v>0</v>
      </c>
      <c r="Y11" s="9">
        <f t="shared" si="5"/>
        <v>0</v>
      </c>
      <c r="Z11" s="9">
        <f t="shared" si="5"/>
        <v>0</v>
      </c>
      <c r="AA11" s="9">
        <f t="shared" si="5"/>
        <v>0</v>
      </c>
      <c r="AB11" s="9">
        <f t="shared" si="5"/>
        <v>0</v>
      </c>
      <c r="AC11" s="9">
        <f t="shared" si="5"/>
        <v>0</v>
      </c>
      <c r="AD11" s="12"/>
      <c r="AE11" s="206">
        <f>AD10+AD12</f>
        <v>2334.0020618395301</v>
      </c>
    </row>
    <row r="12" spans="2:31" x14ac:dyDescent="0.25">
      <c r="B12" s="4">
        <v>1907</v>
      </c>
      <c r="C12" s="2">
        <v>21</v>
      </c>
      <c r="D12" s="2">
        <v>21.3</v>
      </c>
      <c r="E12" s="2">
        <v>21.4</v>
      </c>
      <c r="F12" s="2">
        <v>21.2</v>
      </c>
      <c r="G12" s="2">
        <v>21</v>
      </c>
      <c r="H12" s="2">
        <v>21</v>
      </c>
      <c r="I12" s="2">
        <v>21.3</v>
      </c>
      <c r="J12" s="2">
        <v>21.1</v>
      </c>
      <c r="K12" s="2">
        <v>20.9</v>
      </c>
      <c r="L12" s="2">
        <v>20.399999999999999</v>
      </c>
      <c r="M12" s="2">
        <v>20.6</v>
      </c>
      <c r="N12" s="2">
        <v>20.6</v>
      </c>
      <c r="O12" s="2">
        <v>251.79999999999998</v>
      </c>
      <c r="Q12" s="7" t="s">
        <v>16</v>
      </c>
      <c r="R12" s="9">
        <v>5.53</v>
      </c>
      <c r="S12" s="9">
        <f>S13</f>
        <v>8.4100919534936622</v>
      </c>
      <c r="T12" s="9">
        <f t="shared" ref="T12:AC12" si="6">T13</f>
        <v>47.393374444572288</v>
      </c>
      <c r="U12" s="9">
        <f t="shared" si="6"/>
        <v>121.66203315298718</v>
      </c>
      <c r="V12" s="9">
        <f t="shared" si="6"/>
        <v>157.54213539772076</v>
      </c>
      <c r="W12" s="9">
        <f t="shared" si="6"/>
        <v>101.03580062161853</v>
      </c>
      <c r="X12" s="9">
        <f t="shared" si="6"/>
        <v>79.781081178772922</v>
      </c>
      <c r="Y12" s="9">
        <f t="shared" si="6"/>
        <v>88.181717370783929</v>
      </c>
      <c r="Z12" s="9">
        <f t="shared" si="6"/>
        <v>122.1614617244158</v>
      </c>
      <c r="AA12" s="9">
        <f t="shared" si="6"/>
        <v>161.43551651893637</v>
      </c>
      <c r="AB12" s="9">
        <f t="shared" si="6"/>
        <v>140.59750201450436</v>
      </c>
      <c r="AC12" s="9">
        <f t="shared" si="6"/>
        <v>56.62434969494646</v>
      </c>
      <c r="AD12" s="11">
        <f>SUM(R12:AC12)</f>
        <v>1090.3550640727522</v>
      </c>
    </row>
    <row r="13" spans="2:31" x14ac:dyDescent="0.25">
      <c r="B13" s="4">
        <v>1908</v>
      </c>
      <c r="C13" s="2">
        <v>21</v>
      </c>
      <c r="D13" s="2">
        <v>21.3</v>
      </c>
      <c r="E13" s="2">
        <v>21.3</v>
      </c>
      <c r="F13" s="2">
        <v>21.2</v>
      </c>
      <c r="G13" s="2">
        <v>21</v>
      </c>
      <c r="H13" s="2">
        <v>21</v>
      </c>
      <c r="I13" s="2">
        <v>21.3</v>
      </c>
      <c r="J13" s="2">
        <v>21.1</v>
      </c>
      <c r="K13" s="2">
        <v>20.9</v>
      </c>
      <c r="L13" s="2">
        <v>20.399999999999999</v>
      </c>
      <c r="M13" s="2">
        <v>20.6</v>
      </c>
      <c r="N13" s="2">
        <v>20.6</v>
      </c>
      <c r="O13" s="2">
        <v>251.7</v>
      </c>
      <c r="Q13" s="7" t="s">
        <v>13</v>
      </c>
      <c r="R13" s="9">
        <f>R6-R7</f>
        <v>5.5270978243352431</v>
      </c>
      <c r="S13" s="9">
        <f t="shared" ref="S13:AB13" si="7">S6-S7</f>
        <v>8.4100919534936622</v>
      </c>
      <c r="T13" s="9">
        <f t="shared" si="7"/>
        <v>47.393374444572288</v>
      </c>
      <c r="U13" s="9">
        <f t="shared" si="7"/>
        <v>121.66203315298718</v>
      </c>
      <c r="V13" s="9">
        <f>V6-V7</f>
        <v>157.54213539772076</v>
      </c>
      <c r="W13" s="9">
        <f t="shared" si="7"/>
        <v>101.03580062161853</v>
      </c>
      <c r="X13" s="9">
        <f t="shared" si="7"/>
        <v>79.781081178772922</v>
      </c>
      <c r="Y13" s="9">
        <f t="shared" si="7"/>
        <v>88.181717370783929</v>
      </c>
      <c r="Z13" s="9">
        <f t="shared" si="7"/>
        <v>122.1614617244158</v>
      </c>
      <c r="AA13" s="9">
        <f t="shared" si="7"/>
        <v>161.43551651893637</v>
      </c>
      <c r="AB13" s="9">
        <f t="shared" si="7"/>
        <v>140.59750201450436</v>
      </c>
      <c r="AC13" s="9">
        <f>AC6-AC7</f>
        <v>56.62434969494646</v>
      </c>
      <c r="AD13" s="12"/>
    </row>
    <row r="14" spans="2:31" x14ac:dyDescent="0.25">
      <c r="B14" s="4">
        <v>1909</v>
      </c>
      <c r="C14" s="2">
        <v>21</v>
      </c>
      <c r="D14" s="2">
        <v>21.3</v>
      </c>
      <c r="E14" s="2">
        <v>21.4</v>
      </c>
      <c r="F14" s="2">
        <v>21.2</v>
      </c>
      <c r="G14" s="2">
        <v>21</v>
      </c>
      <c r="H14" s="2">
        <v>21</v>
      </c>
      <c r="I14" s="2">
        <v>21.3</v>
      </c>
      <c r="J14" s="2">
        <v>21.1</v>
      </c>
      <c r="K14" s="2">
        <v>20.9</v>
      </c>
      <c r="L14" s="2">
        <v>20.399999999999999</v>
      </c>
      <c r="M14" s="2">
        <v>20.6</v>
      </c>
      <c r="N14" s="2">
        <v>20.6</v>
      </c>
      <c r="O14" s="2">
        <v>251.79999999999998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2:31" x14ac:dyDescent="0.25">
      <c r="B15" s="4">
        <v>1910</v>
      </c>
      <c r="C15" s="2">
        <v>20.9</v>
      </c>
      <c r="D15" s="2">
        <v>21.3</v>
      </c>
      <c r="E15" s="2">
        <v>21.3</v>
      </c>
      <c r="F15" s="2">
        <v>21.2</v>
      </c>
      <c r="G15" s="2">
        <v>21</v>
      </c>
      <c r="H15" s="2">
        <v>21</v>
      </c>
      <c r="I15" s="2">
        <v>21.3</v>
      </c>
      <c r="J15" s="2">
        <v>21.1</v>
      </c>
      <c r="K15" s="2">
        <v>20.9</v>
      </c>
      <c r="L15" s="2">
        <v>20.399999999999999</v>
      </c>
      <c r="M15" s="2">
        <v>20.6</v>
      </c>
      <c r="N15" s="2">
        <v>20.6</v>
      </c>
      <c r="O15" s="2">
        <v>251.6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2:31" x14ac:dyDescent="0.25">
      <c r="B16" s="4">
        <v>1911</v>
      </c>
      <c r="C16" s="2">
        <v>21</v>
      </c>
      <c r="D16" s="2">
        <v>21.3</v>
      </c>
      <c r="E16" s="2">
        <v>21.4</v>
      </c>
      <c r="F16" s="2">
        <v>21.2</v>
      </c>
      <c r="G16" s="2">
        <v>21</v>
      </c>
      <c r="H16" s="2">
        <v>21</v>
      </c>
      <c r="I16" s="2">
        <v>21.3</v>
      </c>
      <c r="J16" s="2">
        <v>21.1</v>
      </c>
      <c r="K16" s="2">
        <v>20.9</v>
      </c>
      <c r="L16" s="2">
        <v>20.399999999999999</v>
      </c>
      <c r="M16" s="2">
        <v>20.6</v>
      </c>
      <c r="N16" s="2">
        <v>20.6</v>
      </c>
      <c r="O16" s="2">
        <v>251.79999999999998</v>
      </c>
      <c r="Q16" s="7" t="s">
        <v>14</v>
      </c>
      <c r="R16" s="9">
        <f>0+R13</f>
        <v>5.5270978243352431</v>
      </c>
      <c r="S16" s="9">
        <f>R16+S13</f>
        <v>13.937189777828905</v>
      </c>
      <c r="T16" s="9">
        <f>S16+T13</f>
        <v>61.330564222401193</v>
      </c>
      <c r="U16" s="9">
        <v>100</v>
      </c>
      <c r="V16" s="5"/>
      <c r="W16" s="5"/>
      <c r="X16" s="5"/>
      <c r="Y16" s="5"/>
      <c r="Z16" s="5"/>
      <c r="AA16" s="5"/>
      <c r="AB16" s="5"/>
      <c r="AC16" s="5"/>
    </row>
    <row r="17" spans="2:29" x14ac:dyDescent="0.25">
      <c r="B17" s="4">
        <v>1912</v>
      </c>
      <c r="C17" s="2">
        <v>21</v>
      </c>
      <c r="D17" s="2">
        <v>21.3</v>
      </c>
      <c r="E17" s="2">
        <v>21.3</v>
      </c>
      <c r="F17" s="2">
        <v>21.2</v>
      </c>
      <c r="G17" s="2">
        <v>21</v>
      </c>
      <c r="H17" s="2">
        <v>21</v>
      </c>
      <c r="I17" s="2">
        <v>21.3</v>
      </c>
      <c r="J17" s="2">
        <v>21.1</v>
      </c>
      <c r="K17" s="2">
        <v>20.9</v>
      </c>
      <c r="L17" s="2">
        <v>20.399999999999999</v>
      </c>
      <c r="M17" s="2">
        <v>20.6</v>
      </c>
      <c r="N17" s="2">
        <v>20.6</v>
      </c>
      <c r="O17" s="2">
        <v>251.7</v>
      </c>
      <c r="Q17" s="7" t="s">
        <v>15</v>
      </c>
      <c r="R17" s="7">
        <v>100</v>
      </c>
      <c r="S17" s="7">
        <v>100</v>
      </c>
      <c r="T17" s="7">
        <v>100</v>
      </c>
      <c r="U17" s="7">
        <v>100</v>
      </c>
      <c r="V17" s="5"/>
      <c r="W17" s="5"/>
      <c r="X17" s="5"/>
      <c r="Y17" s="5"/>
      <c r="Z17" s="5"/>
      <c r="AA17" s="5"/>
      <c r="AB17" s="5"/>
      <c r="AC17" s="5"/>
    </row>
    <row r="18" spans="2:29" x14ac:dyDescent="0.25">
      <c r="B18" s="4">
        <v>1913</v>
      </c>
      <c r="C18" s="2">
        <v>21</v>
      </c>
      <c r="D18" s="2">
        <v>21.3</v>
      </c>
      <c r="E18" s="2">
        <v>21.4</v>
      </c>
      <c r="F18" s="2">
        <v>21.2</v>
      </c>
      <c r="G18" s="2">
        <v>21</v>
      </c>
      <c r="H18" s="2">
        <v>21</v>
      </c>
      <c r="I18" s="2">
        <v>21.3</v>
      </c>
      <c r="J18" s="2">
        <v>21.1</v>
      </c>
      <c r="K18" s="2">
        <v>20.9</v>
      </c>
      <c r="L18" s="2">
        <v>20.399999999999999</v>
      </c>
      <c r="M18" s="2">
        <v>20.6</v>
      </c>
      <c r="N18" s="2">
        <v>20.6</v>
      </c>
      <c r="O18" s="2">
        <v>251.79999999999998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2:29" x14ac:dyDescent="0.25">
      <c r="B19" s="4">
        <v>1914</v>
      </c>
      <c r="C19" s="2">
        <v>21</v>
      </c>
      <c r="D19" s="2">
        <v>21.3</v>
      </c>
      <c r="E19" s="2">
        <v>21.4</v>
      </c>
      <c r="F19" s="2">
        <v>21.2</v>
      </c>
      <c r="G19" s="2">
        <v>21</v>
      </c>
      <c r="H19" s="2">
        <v>21</v>
      </c>
      <c r="I19" s="2">
        <v>21.3</v>
      </c>
      <c r="J19" s="2">
        <v>21.1</v>
      </c>
      <c r="K19" s="2">
        <v>20.9</v>
      </c>
      <c r="L19" s="2">
        <v>20.399999999999999</v>
      </c>
      <c r="M19" s="2">
        <v>20.6</v>
      </c>
      <c r="N19" s="2">
        <v>20.6</v>
      </c>
      <c r="O19" s="2">
        <v>251.79999999999998</v>
      </c>
      <c r="Q19" s="116" t="s">
        <v>31</v>
      </c>
      <c r="R19" s="116"/>
      <c r="S19" s="116"/>
      <c r="T19" s="116"/>
      <c r="U19" s="116"/>
      <c r="V19" s="5"/>
      <c r="W19" s="5"/>
      <c r="X19" s="5"/>
      <c r="Y19" s="5"/>
      <c r="Z19" s="5"/>
      <c r="AA19" s="5"/>
      <c r="AB19" s="5"/>
      <c r="AC19" s="5"/>
    </row>
    <row r="20" spans="2:29" x14ac:dyDescent="0.25">
      <c r="B20" s="4">
        <v>1915</v>
      </c>
      <c r="C20" s="2">
        <v>21</v>
      </c>
      <c r="D20" s="2">
        <v>21.3</v>
      </c>
      <c r="E20" s="2">
        <v>21.4</v>
      </c>
      <c r="F20" s="2">
        <v>21.2</v>
      </c>
      <c r="G20" s="2">
        <v>21.9</v>
      </c>
      <c r="H20" s="2">
        <v>21.7</v>
      </c>
      <c r="I20" s="2">
        <v>22.1</v>
      </c>
      <c r="J20" s="2">
        <v>22.2</v>
      </c>
      <c r="K20" s="2">
        <v>21.4</v>
      </c>
      <c r="L20" s="2">
        <v>21.5</v>
      </c>
      <c r="M20" s="2">
        <v>21.1</v>
      </c>
      <c r="N20" s="2">
        <v>21.2</v>
      </c>
      <c r="O20" s="2">
        <v>257.99999999999994</v>
      </c>
      <c r="Q20" s="7"/>
      <c r="R20" s="7" t="s">
        <v>35</v>
      </c>
      <c r="S20" s="7" t="s">
        <v>36</v>
      </c>
      <c r="T20" s="7" t="s">
        <v>37</v>
      </c>
      <c r="U20" s="7" t="s">
        <v>36</v>
      </c>
      <c r="V20" s="5"/>
      <c r="W20" s="5"/>
      <c r="X20" s="5"/>
      <c r="Y20" s="5"/>
      <c r="Z20" s="5"/>
      <c r="AA20" s="5"/>
      <c r="AB20" s="5"/>
      <c r="AC20" s="5"/>
    </row>
    <row r="21" spans="2:29" x14ac:dyDescent="0.25">
      <c r="B21" s="4">
        <v>1916</v>
      </c>
      <c r="C21" s="2">
        <v>21.2</v>
      </c>
      <c r="D21" s="2">
        <v>21.3</v>
      </c>
      <c r="E21" s="2">
        <v>21.3</v>
      </c>
      <c r="F21" s="2">
        <v>21.8</v>
      </c>
      <c r="G21" s="2">
        <v>21.6</v>
      </c>
      <c r="H21" s="2">
        <v>21.4</v>
      </c>
      <c r="I21" s="2">
        <v>21.8</v>
      </c>
      <c r="J21" s="2">
        <v>21</v>
      </c>
      <c r="K21" s="2">
        <v>21.4</v>
      </c>
      <c r="L21" s="2">
        <v>20.399999999999999</v>
      </c>
      <c r="M21" s="2">
        <v>20.5</v>
      </c>
      <c r="N21" s="2">
        <v>20.3</v>
      </c>
      <c r="O21" s="2">
        <v>254.00000000000003</v>
      </c>
      <c r="Q21" s="14" t="s">
        <v>32</v>
      </c>
      <c r="R21" s="9">
        <f>AD12</f>
        <v>1090.3550640727522</v>
      </c>
      <c r="S21" s="7" t="s">
        <v>38</v>
      </c>
      <c r="T21" s="9">
        <f>R21*0.001</f>
        <v>1.0903550640727522</v>
      </c>
      <c r="U21" s="7" t="s">
        <v>39</v>
      </c>
      <c r="V21" s="5"/>
      <c r="W21" s="5"/>
      <c r="X21" s="5"/>
      <c r="Y21" s="5"/>
      <c r="Z21" s="5"/>
      <c r="AA21" s="5"/>
      <c r="AB21" s="5"/>
      <c r="AC21" s="5"/>
    </row>
    <row r="22" spans="2:29" x14ac:dyDescent="0.25">
      <c r="B22" s="4">
        <v>1917</v>
      </c>
      <c r="C22" s="2">
        <v>20.5</v>
      </c>
      <c r="D22" s="2">
        <v>20.3</v>
      </c>
      <c r="E22" s="2">
        <v>21.2</v>
      </c>
      <c r="F22" s="2">
        <v>21.2</v>
      </c>
      <c r="G22" s="2">
        <v>21</v>
      </c>
      <c r="H22" s="2">
        <v>20.5</v>
      </c>
      <c r="I22" s="2">
        <v>21.4</v>
      </c>
      <c r="J22" s="2">
        <v>21</v>
      </c>
      <c r="K22" s="2">
        <v>20.9</v>
      </c>
      <c r="L22" s="2">
        <v>20.399999999999999</v>
      </c>
      <c r="M22" s="2">
        <v>20.5</v>
      </c>
      <c r="N22" s="2">
        <v>20.6</v>
      </c>
      <c r="O22" s="2">
        <v>249.5</v>
      </c>
      <c r="Q22" s="14" t="s">
        <v>33</v>
      </c>
      <c r="R22" s="7">
        <v>1.1000000000000001</v>
      </c>
      <c r="S22" s="7" t="s">
        <v>40</v>
      </c>
      <c r="T22" s="7">
        <f>R22*1000000</f>
        <v>1100000</v>
      </c>
      <c r="U22" s="7" t="s">
        <v>41</v>
      </c>
      <c r="V22" s="5"/>
      <c r="W22" s="5"/>
      <c r="X22" s="5"/>
      <c r="Y22" s="5"/>
      <c r="Z22" s="5"/>
      <c r="AA22" s="5"/>
      <c r="AB22" s="5"/>
      <c r="AC22" s="5"/>
    </row>
    <row r="23" spans="2:29" x14ac:dyDescent="0.25">
      <c r="B23" s="4">
        <v>1918</v>
      </c>
      <c r="C23" s="2">
        <v>20.9</v>
      </c>
      <c r="D23" s="2">
        <v>21</v>
      </c>
      <c r="E23" s="2">
        <v>20.399999999999999</v>
      </c>
      <c r="F23" s="2">
        <v>20.8</v>
      </c>
      <c r="G23" s="2">
        <v>20</v>
      </c>
      <c r="H23" s="2">
        <v>20.2</v>
      </c>
      <c r="I23" s="2">
        <v>21.3</v>
      </c>
      <c r="J23" s="2">
        <v>21.5</v>
      </c>
      <c r="K23" s="2">
        <v>21</v>
      </c>
      <c r="L23" s="2">
        <v>20.8</v>
      </c>
      <c r="M23" s="2">
        <v>20.399999999999999</v>
      </c>
      <c r="N23" s="2">
        <v>20.6</v>
      </c>
      <c r="O23" s="2">
        <v>248.9</v>
      </c>
      <c r="Q23" s="14" t="s">
        <v>34</v>
      </c>
      <c r="R23" s="112">
        <f>T22*T21</f>
        <v>1199390.5704800275</v>
      </c>
      <c r="S23" s="112"/>
      <c r="T23" s="112"/>
      <c r="U23" s="7" t="s">
        <v>42</v>
      </c>
      <c r="V23" s="5"/>
      <c r="W23" s="5"/>
      <c r="X23" s="5"/>
      <c r="Y23" s="5"/>
      <c r="Z23" s="5"/>
      <c r="AA23" s="5"/>
      <c r="AB23" s="5"/>
      <c r="AC23" s="5"/>
    </row>
    <row r="24" spans="2:29" x14ac:dyDescent="0.25">
      <c r="B24" s="4">
        <v>1919</v>
      </c>
      <c r="C24" s="2">
        <v>20.9</v>
      </c>
      <c r="D24" s="2">
        <v>21.3</v>
      </c>
      <c r="E24" s="2">
        <v>21.4</v>
      </c>
      <c r="F24" s="2">
        <v>21.2</v>
      </c>
      <c r="G24" s="2">
        <v>21</v>
      </c>
      <c r="H24" s="2">
        <v>21</v>
      </c>
      <c r="I24" s="2">
        <v>21.3</v>
      </c>
      <c r="J24" s="2">
        <v>21.1</v>
      </c>
      <c r="K24" s="2">
        <v>20.9</v>
      </c>
      <c r="L24" s="2">
        <v>20.399999999999999</v>
      </c>
      <c r="M24" s="2">
        <v>20.6</v>
      </c>
      <c r="N24" s="2">
        <v>20.6</v>
      </c>
      <c r="O24" s="2">
        <v>251.7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29" x14ac:dyDescent="0.25">
      <c r="B25" s="4">
        <v>1920</v>
      </c>
      <c r="C25" s="2">
        <v>20.9</v>
      </c>
      <c r="D25" s="2">
        <v>21.3</v>
      </c>
      <c r="E25" s="2">
        <v>21.4</v>
      </c>
      <c r="F25" s="2">
        <v>21.2</v>
      </c>
      <c r="G25" s="2">
        <v>21</v>
      </c>
      <c r="H25" s="2">
        <v>21</v>
      </c>
      <c r="I25" s="2">
        <v>21.3</v>
      </c>
      <c r="J25" s="2">
        <v>21.1</v>
      </c>
      <c r="K25" s="2">
        <v>20.9</v>
      </c>
      <c r="L25" s="2">
        <v>20.399999999999999</v>
      </c>
      <c r="M25" s="2">
        <v>20.6</v>
      </c>
      <c r="N25" s="2">
        <v>20.5</v>
      </c>
      <c r="O25" s="2">
        <v>251.6</v>
      </c>
      <c r="Q25" s="113" t="s">
        <v>49</v>
      </c>
      <c r="R25" s="113"/>
      <c r="S25" s="113"/>
      <c r="T25" s="17"/>
      <c r="U25" s="15"/>
      <c r="Y25" s="5"/>
    </row>
    <row r="26" spans="2:29" x14ac:dyDescent="0.25">
      <c r="B26" s="4">
        <v>1921</v>
      </c>
      <c r="C26" s="2">
        <v>21</v>
      </c>
      <c r="D26" s="2">
        <v>21.1</v>
      </c>
      <c r="E26" s="2">
        <v>20.5</v>
      </c>
      <c r="F26" s="2">
        <v>20.6</v>
      </c>
      <c r="G26" s="2">
        <v>20.3</v>
      </c>
      <c r="H26" s="2">
        <v>20.5</v>
      </c>
      <c r="I26" s="2">
        <v>21.3</v>
      </c>
      <c r="J26" s="2">
        <v>20.7</v>
      </c>
      <c r="K26" s="2">
        <v>20.8</v>
      </c>
      <c r="L26" s="2">
        <v>19.600000000000001</v>
      </c>
      <c r="M26" s="2">
        <v>20.3</v>
      </c>
      <c r="N26" s="2">
        <v>20.3</v>
      </c>
      <c r="O26" s="2">
        <v>247.00000000000003</v>
      </c>
      <c r="Q26" s="16" t="s">
        <v>45</v>
      </c>
      <c r="R26" s="112">
        <v>0.25</v>
      </c>
      <c r="S26" s="112"/>
      <c r="T26" s="17"/>
      <c r="U26" s="15"/>
      <c r="Y26" s="5"/>
    </row>
    <row r="27" spans="2:29" x14ac:dyDescent="0.25">
      <c r="B27" s="4">
        <v>1922</v>
      </c>
      <c r="C27" s="2">
        <v>20.8</v>
      </c>
      <c r="D27" s="2">
        <v>20.8</v>
      </c>
      <c r="E27" s="2">
        <v>20.6</v>
      </c>
      <c r="F27" s="2">
        <v>21</v>
      </c>
      <c r="G27" s="2">
        <v>20.5</v>
      </c>
      <c r="H27" s="2">
        <v>20.2</v>
      </c>
      <c r="I27" s="2">
        <v>20.8</v>
      </c>
      <c r="J27" s="2">
        <v>20.9</v>
      </c>
      <c r="K27" s="2">
        <v>20.7</v>
      </c>
      <c r="L27" s="2">
        <v>19.899999999999999</v>
      </c>
      <c r="M27" s="2">
        <v>19.899999999999999</v>
      </c>
      <c r="N27" s="2">
        <v>20</v>
      </c>
      <c r="O27" s="2">
        <v>246.10000000000002</v>
      </c>
      <c r="Q27" s="16" t="s">
        <v>44</v>
      </c>
      <c r="R27" s="112">
        <f>R23</f>
        <v>1199390.5704800275</v>
      </c>
      <c r="S27" s="112"/>
      <c r="Y27" s="5"/>
    </row>
    <row r="28" spans="2:29" x14ac:dyDescent="0.25">
      <c r="B28" s="4">
        <v>1923</v>
      </c>
      <c r="C28" s="2">
        <v>20.2</v>
      </c>
      <c r="D28" s="2">
        <v>20.8</v>
      </c>
      <c r="E28" s="2">
        <v>21.1</v>
      </c>
      <c r="F28" s="2">
        <v>20.9</v>
      </c>
      <c r="G28" s="2">
        <v>20.5</v>
      </c>
      <c r="H28" s="2">
        <v>21</v>
      </c>
      <c r="I28" s="2">
        <v>20.6</v>
      </c>
      <c r="J28" s="2">
        <v>20.8</v>
      </c>
      <c r="K28" s="2">
        <v>21.1</v>
      </c>
      <c r="L28" s="2">
        <v>20</v>
      </c>
      <c r="M28" s="2">
        <v>20.7</v>
      </c>
      <c r="N28" s="2">
        <v>20.399999999999999</v>
      </c>
      <c r="O28" s="2">
        <v>248.1</v>
      </c>
      <c r="Q28" s="16" t="s">
        <v>43</v>
      </c>
      <c r="R28" s="112">
        <f>R26*R27</f>
        <v>299847.64262000687</v>
      </c>
      <c r="S28" s="112"/>
      <c r="Y28" s="5"/>
    </row>
    <row r="29" spans="2:29" x14ac:dyDescent="0.25">
      <c r="B29" s="4">
        <v>1924</v>
      </c>
      <c r="C29" s="2">
        <v>21.6</v>
      </c>
      <c r="D29" s="2">
        <v>21.4</v>
      </c>
      <c r="E29" s="2">
        <v>22.2</v>
      </c>
      <c r="F29" s="2">
        <v>21.6</v>
      </c>
      <c r="G29" s="2">
        <v>21.2</v>
      </c>
      <c r="H29" s="2">
        <v>20.399999999999999</v>
      </c>
      <c r="I29" s="2">
        <v>20.7</v>
      </c>
      <c r="J29" s="2">
        <v>21.3</v>
      </c>
      <c r="K29" s="2">
        <v>20.100000000000001</v>
      </c>
      <c r="L29" s="2">
        <v>19.899999999999999</v>
      </c>
      <c r="M29" s="2">
        <v>20.100000000000001</v>
      </c>
      <c r="N29" s="2">
        <v>20.2</v>
      </c>
      <c r="O29" s="2">
        <v>250.7</v>
      </c>
    </row>
    <row r="30" spans="2:29" x14ac:dyDescent="0.25">
      <c r="B30" s="4">
        <v>1925</v>
      </c>
      <c r="C30" s="2">
        <v>20.2</v>
      </c>
      <c r="D30" s="2">
        <v>20.2</v>
      </c>
      <c r="E30" s="2">
        <v>20.2</v>
      </c>
      <c r="F30" s="2">
        <v>20.8</v>
      </c>
      <c r="G30" s="2">
        <v>21</v>
      </c>
      <c r="H30" s="2">
        <v>20.7</v>
      </c>
      <c r="I30" s="2">
        <v>20.9</v>
      </c>
      <c r="J30" s="2">
        <v>20.7</v>
      </c>
      <c r="K30" s="2">
        <v>20.7</v>
      </c>
      <c r="L30" s="2">
        <v>20.6</v>
      </c>
      <c r="M30" s="2">
        <v>20.399999999999999</v>
      </c>
      <c r="N30" s="2">
        <v>20.8</v>
      </c>
      <c r="O30" s="2">
        <v>247.2</v>
      </c>
      <c r="Q30" s="113" t="s">
        <v>46</v>
      </c>
      <c r="R30" s="113"/>
      <c r="S30" s="113"/>
      <c r="T30" s="113"/>
      <c r="U30" s="113"/>
    </row>
    <row r="31" spans="2:29" ht="23.25" customHeight="1" x14ac:dyDescent="0.25">
      <c r="B31" s="4">
        <v>1926</v>
      </c>
      <c r="C31" s="2">
        <v>21.4</v>
      </c>
      <c r="D31" s="2">
        <v>21.9</v>
      </c>
      <c r="E31" s="2">
        <v>22</v>
      </c>
      <c r="F31" s="2">
        <v>22.3</v>
      </c>
      <c r="G31" s="2">
        <v>21.7</v>
      </c>
      <c r="H31" s="2">
        <v>21.5</v>
      </c>
      <c r="I31" s="2">
        <v>21.3</v>
      </c>
      <c r="J31" s="2">
        <v>21</v>
      </c>
      <c r="K31" s="2">
        <v>20.6</v>
      </c>
      <c r="L31" s="2">
        <v>20.399999999999999</v>
      </c>
      <c r="M31" s="2">
        <v>20.7</v>
      </c>
      <c r="N31" s="2">
        <v>20.2</v>
      </c>
      <c r="O31" s="2">
        <v>255</v>
      </c>
      <c r="Q31" s="112" t="s">
        <v>47</v>
      </c>
      <c r="R31" s="112"/>
      <c r="S31" s="112"/>
      <c r="T31" s="112">
        <v>0.25</v>
      </c>
      <c r="U31" s="112"/>
    </row>
    <row r="32" spans="2:29" ht="24" customHeight="1" x14ac:dyDescent="0.25">
      <c r="B32" s="4">
        <v>1927</v>
      </c>
      <c r="C32" s="2">
        <v>20.6</v>
      </c>
      <c r="D32" s="2">
        <v>20.8</v>
      </c>
      <c r="E32" s="2">
        <v>21.2</v>
      </c>
      <c r="F32" s="2">
        <v>20.7</v>
      </c>
      <c r="G32" s="2">
        <v>20.5</v>
      </c>
      <c r="H32" s="2">
        <v>20.6</v>
      </c>
      <c r="I32" s="2">
        <v>20.399999999999999</v>
      </c>
      <c r="J32" s="2">
        <v>21.2</v>
      </c>
      <c r="K32" s="2">
        <v>20.7</v>
      </c>
      <c r="L32" s="2">
        <v>20.2</v>
      </c>
      <c r="M32" s="2">
        <v>20.9</v>
      </c>
      <c r="N32" s="2">
        <v>20.6</v>
      </c>
      <c r="O32" s="2">
        <v>248.39999999999998</v>
      </c>
      <c r="Q32" s="117" t="s">
        <v>48</v>
      </c>
      <c r="R32" s="117"/>
      <c r="S32" s="117"/>
      <c r="T32" s="112">
        <v>0.25</v>
      </c>
      <c r="U32" s="112"/>
    </row>
    <row r="33" spans="2:30" x14ac:dyDescent="0.25">
      <c r="B33" s="4">
        <v>1928</v>
      </c>
      <c r="C33" s="2">
        <v>20.9</v>
      </c>
      <c r="D33" s="2">
        <v>21.5</v>
      </c>
      <c r="E33" s="2">
        <v>21.1</v>
      </c>
      <c r="F33" s="2">
        <v>21.4</v>
      </c>
      <c r="G33" s="2">
        <v>20.9</v>
      </c>
      <c r="H33" s="2">
        <v>20.8</v>
      </c>
      <c r="I33" s="2">
        <v>21.1</v>
      </c>
      <c r="J33" s="2">
        <v>20.9</v>
      </c>
      <c r="K33" s="2">
        <v>20.8</v>
      </c>
      <c r="L33" s="2">
        <v>20.399999999999999</v>
      </c>
      <c r="M33" s="2">
        <v>20.5</v>
      </c>
      <c r="N33" s="2">
        <v>20.3</v>
      </c>
      <c r="O33" s="2">
        <v>250.60000000000005</v>
      </c>
      <c r="Q33" s="112" t="s">
        <v>18</v>
      </c>
      <c r="R33" s="112"/>
      <c r="S33" s="112"/>
      <c r="T33" s="112">
        <f>R23*(1-T31-T32)</f>
        <v>599695.28524001373</v>
      </c>
      <c r="U33" s="112"/>
    </row>
    <row r="34" spans="2:30" x14ac:dyDescent="0.25">
      <c r="B34" s="4">
        <v>1929</v>
      </c>
      <c r="C34" s="2">
        <v>21.1</v>
      </c>
      <c r="D34" s="2">
        <v>21.5</v>
      </c>
      <c r="E34" s="2">
        <v>21.2</v>
      </c>
      <c r="F34" s="2">
        <v>21.1</v>
      </c>
      <c r="G34" s="2">
        <v>20.7</v>
      </c>
      <c r="H34" s="2">
        <v>20.7</v>
      </c>
      <c r="I34" s="2">
        <v>20.8</v>
      </c>
      <c r="J34" s="2">
        <v>21</v>
      </c>
      <c r="K34" s="2">
        <v>21</v>
      </c>
      <c r="L34" s="2">
        <v>20.5</v>
      </c>
      <c r="M34" s="2">
        <v>20.8</v>
      </c>
      <c r="N34" s="2">
        <v>20.7</v>
      </c>
      <c r="O34" s="2">
        <v>251.10000000000002</v>
      </c>
      <c r="T34" s="114"/>
      <c r="U34" s="114"/>
    </row>
    <row r="35" spans="2:30" x14ac:dyDescent="0.25">
      <c r="B35" s="4">
        <v>1930</v>
      </c>
      <c r="C35" s="2">
        <v>20.8</v>
      </c>
      <c r="D35" s="2">
        <v>21.2</v>
      </c>
      <c r="E35" s="2">
        <v>21.8</v>
      </c>
      <c r="F35" s="2">
        <v>21.4</v>
      </c>
      <c r="G35" s="2">
        <v>20.7</v>
      </c>
      <c r="H35" s="2">
        <v>20.8</v>
      </c>
      <c r="I35" s="2">
        <v>21.2</v>
      </c>
      <c r="J35" s="2">
        <v>20.8</v>
      </c>
      <c r="K35" s="2">
        <v>20.9</v>
      </c>
      <c r="L35" s="2">
        <v>20.2</v>
      </c>
      <c r="M35" s="2">
        <v>21.1</v>
      </c>
      <c r="N35" s="2">
        <v>21.1</v>
      </c>
      <c r="O35" s="2">
        <v>251.99999999999997</v>
      </c>
    </row>
    <row r="36" spans="2:30" x14ac:dyDescent="0.25">
      <c r="B36" s="4">
        <v>1931</v>
      </c>
      <c r="C36" s="2">
        <v>21.6</v>
      </c>
      <c r="D36" s="2">
        <v>21.9</v>
      </c>
      <c r="E36" s="2">
        <v>22.2</v>
      </c>
      <c r="F36" s="2">
        <v>22.1</v>
      </c>
      <c r="G36" s="2">
        <v>21.4</v>
      </c>
      <c r="H36" s="2">
        <v>21.3</v>
      </c>
      <c r="I36" s="2">
        <v>21</v>
      </c>
      <c r="J36" s="2">
        <v>21.1</v>
      </c>
      <c r="K36" s="2">
        <v>20.9</v>
      </c>
      <c r="L36" s="2">
        <v>20.7</v>
      </c>
      <c r="M36" s="2">
        <v>20.7</v>
      </c>
      <c r="N36" s="2">
        <v>20.6</v>
      </c>
      <c r="O36" s="2">
        <v>255.5</v>
      </c>
    </row>
    <row r="37" spans="2:30" x14ac:dyDescent="0.25">
      <c r="B37" s="4">
        <v>1932</v>
      </c>
      <c r="C37" s="2">
        <v>21.1</v>
      </c>
      <c r="D37" s="2">
        <v>21.4</v>
      </c>
      <c r="E37" s="2">
        <v>21.1</v>
      </c>
      <c r="F37" s="2">
        <v>22.2</v>
      </c>
      <c r="G37" s="2">
        <v>20.6</v>
      </c>
      <c r="H37" s="2">
        <v>20.8</v>
      </c>
      <c r="I37" s="2">
        <v>20.9</v>
      </c>
      <c r="J37" s="2">
        <v>21.1</v>
      </c>
      <c r="K37" s="2">
        <v>20.7</v>
      </c>
      <c r="L37" s="2">
        <v>19.899999999999999</v>
      </c>
      <c r="M37" s="2">
        <v>20.7</v>
      </c>
      <c r="N37" s="2">
        <v>20.5</v>
      </c>
      <c r="O37" s="2">
        <v>250.99999999999997</v>
      </c>
      <c r="Q37" s="113" t="s">
        <v>181</v>
      </c>
      <c r="R37" s="113"/>
      <c r="S37" s="113"/>
      <c r="T37" s="113"/>
      <c r="U37" s="113"/>
    </row>
    <row r="38" spans="2:30" x14ac:dyDescent="0.25">
      <c r="B38" s="4">
        <v>1933</v>
      </c>
      <c r="C38" s="2">
        <v>21.4</v>
      </c>
      <c r="D38" s="2">
        <v>21.2</v>
      </c>
      <c r="E38" s="2">
        <v>21.5</v>
      </c>
      <c r="F38" s="2">
        <v>21.3</v>
      </c>
      <c r="G38" s="2">
        <v>21.4</v>
      </c>
      <c r="H38" s="2">
        <v>21.1</v>
      </c>
      <c r="I38" s="2">
        <v>21.9</v>
      </c>
      <c r="J38" s="2">
        <v>21.2</v>
      </c>
      <c r="K38" s="2">
        <v>21.4</v>
      </c>
      <c r="L38" s="2">
        <v>20.2</v>
      </c>
      <c r="M38" s="2">
        <v>20.399999999999999</v>
      </c>
      <c r="N38" s="2">
        <v>20.399999999999999</v>
      </c>
      <c r="O38" s="2">
        <v>253.39999999999998</v>
      </c>
      <c r="Q38" s="112">
        <f>(T33*68)/100</f>
        <v>407792.79396320932</v>
      </c>
      <c r="R38" s="112"/>
      <c r="S38" s="112"/>
      <c r="T38" s="112"/>
      <c r="U38" s="112"/>
    </row>
    <row r="39" spans="2:30" x14ac:dyDescent="0.25">
      <c r="B39" s="4">
        <v>1934</v>
      </c>
      <c r="C39" s="2">
        <v>20.8</v>
      </c>
      <c r="D39" s="2">
        <v>20.6</v>
      </c>
      <c r="E39" s="2">
        <v>20.7</v>
      </c>
      <c r="F39" s="2">
        <v>21.7</v>
      </c>
      <c r="G39" s="2">
        <v>21.3</v>
      </c>
      <c r="H39" s="2">
        <v>21.5</v>
      </c>
      <c r="I39" s="2">
        <v>21.3</v>
      </c>
      <c r="J39" s="2">
        <v>21.6</v>
      </c>
      <c r="K39" s="2">
        <v>22</v>
      </c>
      <c r="L39" s="2">
        <v>20.5</v>
      </c>
      <c r="M39" s="2">
        <v>20.8</v>
      </c>
      <c r="N39" s="2">
        <v>21</v>
      </c>
      <c r="O39" s="2">
        <v>253.8</v>
      </c>
      <c r="Q39" s="112"/>
      <c r="R39" s="112"/>
      <c r="S39" s="112"/>
      <c r="T39" s="112"/>
      <c r="U39" s="112"/>
    </row>
    <row r="40" spans="2:30" x14ac:dyDescent="0.25">
      <c r="B40" s="4">
        <v>1935</v>
      </c>
      <c r="C40" s="2">
        <v>21</v>
      </c>
      <c r="D40" s="2">
        <v>21</v>
      </c>
      <c r="E40" s="2">
        <v>21.6</v>
      </c>
      <c r="F40" s="2">
        <v>21.4</v>
      </c>
      <c r="G40" s="2">
        <v>20.8</v>
      </c>
      <c r="H40" s="2">
        <v>21.3</v>
      </c>
      <c r="I40" s="2">
        <v>21.5</v>
      </c>
      <c r="J40" s="2">
        <v>21.1</v>
      </c>
      <c r="K40" s="2">
        <v>21.1</v>
      </c>
      <c r="L40" s="2">
        <v>20.7</v>
      </c>
      <c r="M40" s="2">
        <v>20.6</v>
      </c>
      <c r="N40" s="2">
        <v>21</v>
      </c>
      <c r="O40" s="2">
        <v>253.09999999999997</v>
      </c>
    </row>
    <row r="41" spans="2:30" x14ac:dyDescent="0.25">
      <c r="B41" s="4">
        <v>1936</v>
      </c>
      <c r="C41" s="2">
        <v>21.3</v>
      </c>
      <c r="D41" s="2">
        <v>21.6</v>
      </c>
      <c r="E41" s="2">
        <v>22</v>
      </c>
      <c r="F41" s="2">
        <v>21.9</v>
      </c>
      <c r="G41" s="2">
        <v>21.5</v>
      </c>
      <c r="H41" s="2">
        <v>21.1</v>
      </c>
      <c r="I41" s="2">
        <v>21.5</v>
      </c>
      <c r="J41" s="2">
        <v>21.7</v>
      </c>
      <c r="K41" s="2">
        <v>21.5</v>
      </c>
      <c r="L41" s="2">
        <v>20.7</v>
      </c>
      <c r="M41" s="2">
        <v>21.5</v>
      </c>
      <c r="N41" s="2">
        <v>20.7</v>
      </c>
      <c r="O41" s="2">
        <v>257</v>
      </c>
    </row>
    <row r="42" spans="2:30" x14ac:dyDescent="0.25">
      <c r="B42" s="4">
        <v>1937</v>
      </c>
      <c r="C42" s="2">
        <v>21</v>
      </c>
      <c r="D42" s="2">
        <v>21.3</v>
      </c>
      <c r="E42" s="2">
        <v>22</v>
      </c>
      <c r="F42" s="2">
        <v>21.9</v>
      </c>
      <c r="G42" s="2">
        <v>21.1</v>
      </c>
      <c r="H42" s="2">
        <v>21</v>
      </c>
      <c r="I42" s="2">
        <v>21.4</v>
      </c>
      <c r="J42" s="2">
        <v>21.2</v>
      </c>
      <c r="K42" s="2">
        <v>20.9</v>
      </c>
      <c r="L42" s="2">
        <v>20.6</v>
      </c>
      <c r="M42" s="2">
        <v>21</v>
      </c>
      <c r="N42" s="2">
        <v>21.2</v>
      </c>
      <c r="O42" s="2">
        <v>254.59999999999997</v>
      </c>
    </row>
    <row r="43" spans="2:30" x14ac:dyDescent="0.25">
      <c r="B43" s="4">
        <v>1938</v>
      </c>
      <c r="C43" s="2">
        <v>21.3</v>
      </c>
      <c r="D43" s="2">
        <v>21.5</v>
      </c>
      <c r="E43" s="2">
        <v>20.9</v>
      </c>
      <c r="F43" s="2">
        <v>20.8</v>
      </c>
      <c r="G43" s="2">
        <v>20.8</v>
      </c>
      <c r="H43" s="2">
        <v>21.1</v>
      </c>
      <c r="I43" s="2">
        <v>21.4</v>
      </c>
      <c r="J43" s="2">
        <v>20.9</v>
      </c>
      <c r="K43" s="2">
        <v>21.2</v>
      </c>
      <c r="L43" s="2">
        <v>20.7</v>
      </c>
      <c r="M43" s="2">
        <v>20.5</v>
      </c>
      <c r="N43" s="2">
        <v>20.6</v>
      </c>
      <c r="O43" s="2">
        <v>251.7</v>
      </c>
    </row>
    <row r="44" spans="2:30" x14ac:dyDescent="0.25">
      <c r="B44" s="4">
        <v>1939</v>
      </c>
      <c r="C44" s="2">
        <v>20.9</v>
      </c>
      <c r="D44" s="2">
        <v>20.7</v>
      </c>
      <c r="E44" s="2">
        <v>20.9</v>
      </c>
      <c r="F44" s="2">
        <v>21</v>
      </c>
      <c r="G44" s="2">
        <v>21.3</v>
      </c>
      <c r="H44" s="2">
        <v>21</v>
      </c>
      <c r="I44" s="2">
        <v>21.4</v>
      </c>
      <c r="J44" s="2">
        <v>21.7</v>
      </c>
      <c r="K44" s="2">
        <v>21.5</v>
      </c>
      <c r="L44" s="2">
        <v>20.7</v>
      </c>
      <c r="M44" s="2">
        <v>20.9</v>
      </c>
      <c r="N44" s="2">
        <v>21.4</v>
      </c>
      <c r="O44" s="2">
        <v>253.39999999999998</v>
      </c>
    </row>
    <row r="45" spans="2:30" x14ac:dyDescent="0.25">
      <c r="B45" s="4">
        <v>1940</v>
      </c>
      <c r="C45" s="2">
        <v>20.5</v>
      </c>
      <c r="D45" s="2">
        <v>21.6</v>
      </c>
      <c r="E45" s="2">
        <v>21.3</v>
      </c>
      <c r="F45" s="2">
        <v>22</v>
      </c>
      <c r="G45" s="2">
        <v>22</v>
      </c>
      <c r="H45" s="2">
        <v>21.5</v>
      </c>
      <c r="I45" s="2">
        <v>22</v>
      </c>
      <c r="J45" s="2">
        <v>21.9</v>
      </c>
      <c r="K45" s="2">
        <v>21.5</v>
      </c>
      <c r="L45" s="2">
        <v>20.8</v>
      </c>
      <c r="M45" s="2">
        <v>20.9</v>
      </c>
      <c r="N45" s="2">
        <v>20.2</v>
      </c>
      <c r="O45" s="2">
        <v>256.20000000000005</v>
      </c>
      <c r="Q45" s="184" t="s">
        <v>197</v>
      </c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</row>
    <row r="46" spans="2:30" x14ac:dyDescent="0.25">
      <c r="B46" s="4">
        <v>1941</v>
      </c>
      <c r="C46" s="2">
        <v>21.1</v>
      </c>
      <c r="D46" s="2">
        <v>21.4</v>
      </c>
      <c r="E46" s="2">
        <v>22.1</v>
      </c>
      <c r="F46" s="2">
        <v>21.8</v>
      </c>
      <c r="G46" s="2">
        <v>22.3</v>
      </c>
      <c r="H46" s="2">
        <v>21.6</v>
      </c>
      <c r="I46" s="2">
        <v>21.7</v>
      </c>
      <c r="J46" s="2">
        <v>22</v>
      </c>
      <c r="K46" s="2">
        <v>22</v>
      </c>
      <c r="L46" s="2">
        <v>21.7</v>
      </c>
      <c r="M46" s="2">
        <v>22</v>
      </c>
      <c r="N46" s="2">
        <v>22.2</v>
      </c>
      <c r="O46" s="2">
        <v>261.89999999999998</v>
      </c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</row>
    <row r="47" spans="2:30" x14ac:dyDescent="0.25">
      <c r="B47" s="4">
        <v>1942</v>
      </c>
      <c r="C47" s="2">
        <v>21.1</v>
      </c>
      <c r="D47" s="2">
        <v>21.2</v>
      </c>
      <c r="E47" s="2">
        <v>21.5</v>
      </c>
      <c r="F47" s="2">
        <v>21.1</v>
      </c>
      <c r="G47" s="2">
        <v>21</v>
      </c>
      <c r="H47" s="2">
        <v>21</v>
      </c>
      <c r="I47" s="2">
        <v>21.2</v>
      </c>
      <c r="J47" s="2">
        <v>21.3</v>
      </c>
      <c r="K47" s="2">
        <v>21.4</v>
      </c>
      <c r="L47" s="2">
        <v>20.399999999999999</v>
      </c>
      <c r="M47" s="2">
        <v>20.3</v>
      </c>
      <c r="N47" s="2">
        <v>20.7</v>
      </c>
      <c r="O47" s="2">
        <v>252.20000000000002</v>
      </c>
      <c r="Q47" s="185" t="s">
        <v>17</v>
      </c>
      <c r="R47" s="185" t="s">
        <v>19</v>
      </c>
      <c r="S47" s="185" t="s">
        <v>20</v>
      </c>
      <c r="T47" s="185" t="s">
        <v>21</v>
      </c>
      <c r="U47" s="185" t="s">
        <v>22</v>
      </c>
      <c r="V47" s="185" t="s">
        <v>23</v>
      </c>
      <c r="W47" s="185" t="s">
        <v>24</v>
      </c>
      <c r="X47" s="185" t="s">
        <v>25</v>
      </c>
      <c r="Y47" s="185" t="s">
        <v>26</v>
      </c>
      <c r="Z47" s="185" t="s">
        <v>27</v>
      </c>
      <c r="AA47" s="185" t="s">
        <v>28</v>
      </c>
      <c r="AB47" s="185" t="s">
        <v>29</v>
      </c>
      <c r="AC47" s="185" t="s">
        <v>30</v>
      </c>
      <c r="AD47" s="185" t="s">
        <v>18</v>
      </c>
    </row>
    <row r="48" spans="2:30" x14ac:dyDescent="0.25">
      <c r="B48" s="4">
        <v>1943</v>
      </c>
      <c r="C48" s="2">
        <v>21</v>
      </c>
      <c r="D48" s="2">
        <v>20.9</v>
      </c>
      <c r="E48" s="2">
        <v>20.399999999999999</v>
      </c>
      <c r="F48" s="2">
        <v>20.9</v>
      </c>
      <c r="G48" s="2">
        <v>20.6</v>
      </c>
      <c r="H48" s="2">
        <v>20.6</v>
      </c>
      <c r="I48" s="2">
        <v>21</v>
      </c>
      <c r="J48" s="2">
        <v>21.1</v>
      </c>
      <c r="K48" s="2">
        <v>21.7</v>
      </c>
      <c r="L48" s="2">
        <v>20.7</v>
      </c>
      <c r="M48" s="2">
        <v>21</v>
      </c>
      <c r="N48" s="2">
        <v>20.5</v>
      </c>
      <c r="O48" s="2">
        <v>250.39999999999995</v>
      </c>
      <c r="Q48" s="70" t="s">
        <v>8</v>
      </c>
      <c r="R48" s="70">
        <v>31</v>
      </c>
      <c r="S48" s="70">
        <v>28</v>
      </c>
      <c r="T48" s="70">
        <v>31</v>
      </c>
      <c r="U48" s="70">
        <v>30</v>
      </c>
      <c r="V48" s="70">
        <v>31</v>
      </c>
      <c r="W48" s="70">
        <v>30</v>
      </c>
      <c r="X48" s="70">
        <v>31</v>
      </c>
      <c r="Y48" s="70">
        <v>31</v>
      </c>
      <c r="Z48" s="70">
        <v>30</v>
      </c>
      <c r="AA48" s="70">
        <v>31</v>
      </c>
      <c r="AB48" s="70">
        <v>30</v>
      </c>
      <c r="AC48" s="9">
        <v>31</v>
      </c>
      <c r="AD48" s="12"/>
    </row>
    <row r="49" spans="2:31" x14ac:dyDescent="0.25">
      <c r="B49" s="4">
        <v>1944</v>
      </c>
      <c r="C49" s="2">
        <v>20.7</v>
      </c>
      <c r="D49" s="2">
        <v>20.6</v>
      </c>
      <c r="E49" s="2">
        <v>21</v>
      </c>
      <c r="F49" s="2">
        <v>21.1</v>
      </c>
      <c r="G49" s="2">
        <v>20.7</v>
      </c>
      <c r="H49" s="2">
        <v>20.6</v>
      </c>
      <c r="I49" s="2">
        <v>21.6</v>
      </c>
      <c r="J49" s="2">
        <v>21.3</v>
      </c>
      <c r="K49" s="2">
        <v>20.9</v>
      </c>
      <c r="L49" s="2">
        <v>20.8</v>
      </c>
      <c r="M49" s="2">
        <v>20.399999999999999</v>
      </c>
      <c r="N49" s="2">
        <v>20.5</v>
      </c>
      <c r="O49" s="2">
        <v>250.20000000000005</v>
      </c>
      <c r="Q49" s="70" t="s">
        <v>4</v>
      </c>
      <c r="R49" s="9">
        <f>AVERAGE(C257:C296)</f>
        <v>21.28717948717949</v>
      </c>
      <c r="S49" s="9">
        <f>AVERAGE(D257:D296)</f>
        <v>21.592307692307688</v>
      </c>
      <c r="T49" s="9">
        <f>AVERAGE(E257:E296)</f>
        <v>21.584615384615379</v>
      </c>
      <c r="U49" s="9">
        <f>AVERAGE(F257:F296)</f>
        <v>21.556410256410256</v>
      </c>
      <c r="V49" s="9">
        <f>AVERAGE(G257:G296)</f>
        <v>21.251282051282054</v>
      </c>
      <c r="W49" s="9">
        <f>AVERAGE(H257:H296)</f>
        <v>21.374358974358969</v>
      </c>
      <c r="X49" s="9">
        <f>AVERAGE(I257:I296)</f>
        <v>21.630769230769236</v>
      </c>
      <c r="Y49" s="9">
        <f>AVERAGE(J257:J296)</f>
        <v>21.44358974358974</v>
      </c>
      <c r="Z49" s="9">
        <f>AVERAGE(K257:K296)</f>
        <v>21.285</v>
      </c>
      <c r="AA49" s="9">
        <f>AVERAGE(L257:L296)</f>
        <v>20.774999999999995</v>
      </c>
      <c r="AB49" s="9">
        <f>AVERAGE(M257:M296)</f>
        <v>20.93</v>
      </c>
      <c r="AC49" s="9">
        <f>AVERAGE(N257:N296)</f>
        <v>21.541025641025637</v>
      </c>
      <c r="AD49" s="9">
        <f>SUM(Tabla59[[#This Row],[ENE]:[DIC]])</f>
        <v>256.25153846153842</v>
      </c>
    </row>
    <row r="50" spans="2:31" x14ac:dyDescent="0.25">
      <c r="B50" s="4">
        <v>1945</v>
      </c>
      <c r="C50" s="2">
        <v>20.7</v>
      </c>
      <c r="D50" s="2">
        <v>20.9</v>
      </c>
      <c r="E50" s="2">
        <v>21.4</v>
      </c>
      <c r="F50" s="2">
        <v>20.3</v>
      </c>
      <c r="G50" s="2">
        <v>20</v>
      </c>
      <c r="H50" s="2">
        <v>21</v>
      </c>
      <c r="I50" s="2">
        <v>21.2</v>
      </c>
      <c r="J50" s="2">
        <v>21.3</v>
      </c>
      <c r="K50" s="2">
        <v>21.4</v>
      </c>
      <c r="L50" s="2">
        <v>20.5</v>
      </c>
      <c r="M50" s="2">
        <v>20.7</v>
      </c>
      <c r="N50" s="2">
        <v>21</v>
      </c>
      <c r="O50" s="2">
        <v>250.4</v>
      </c>
      <c r="Q50" s="70" t="s">
        <v>6</v>
      </c>
      <c r="R50" s="9">
        <f>AVERAGE(C301:C340)</f>
        <v>121.76923076923077</v>
      </c>
      <c r="S50" s="9">
        <f>AVERAGE(D301:D340)</f>
        <v>152.30769230769232</v>
      </c>
      <c r="T50" s="9">
        <f>AVERAGE(E301:E340)</f>
        <v>204.24102564102563</v>
      </c>
      <c r="U50" s="9">
        <f>AVERAGE(F301:F340)</f>
        <v>307.60769230769233</v>
      </c>
      <c r="V50" s="9">
        <f>AVERAGE(G301:G340)</f>
        <v>322.92307692307691</v>
      </c>
      <c r="W50" s="9">
        <f>AVERAGE(H301:H340)</f>
        <v>219.14358974358976</v>
      </c>
      <c r="X50" s="9">
        <f>AVERAGE(I301:I340)</f>
        <v>213.56410256410257</v>
      </c>
      <c r="Y50" s="9">
        <f>AVERAGE(J301:J340)</f>
        <v>226.17948717948718</v>
      </c>
      <c r="Z50" s="9">
        <f>AVERAGE(K301:K340)</f>
        <v>254.22499999999999</v>
      </c>
      <c r="AA50" s="9">
        <f>AVERAGE(L301:L340)</f>
        <v>299.60000000000002</v>
      </c>
      <c r="AB50" s="9">
        <f>AVERAGE(M301:M340)</f>
        <v>238.74</v>
      </c>
      <c r="AC50" s="9">
        <f>AVERAGE(N301:N340)</f>
        <v>166.82051282051282</v>
      </c>
      <c r="AD50" s="204">
        <f>SUM(Tabla59[[#This Row],[ENE]:[DIC]])</f>
        <v>2727.1214102564099</v>
      </c>
    </row>
    <row r="51" spans="2:31" x14ac:dyDescent="0.25">
      <c r="B51" s="4">
        <v>1946</v>
      </c>
      <c r="C51" s="2">
        <v>21</v>
      </c>
      <c r="D51" s="2">
        <v>20.7</v>
      </c>
      <c r="E51" s="2">
        <v>21</v>
      </c>
      <c r="F51" s="2">
        <v>20.7</v>
      </c>
      <c r="G51" s="2">
        <v>20.8</v>
      </c>
      <c r="H51" s="2">
        <v>21.1</v>
      </c>
      <c r="I51" s="2">
        <v>21.3</v>
      </c>
      <c r="J51" s="2">
        <v>21.2</v>
      </c>
      <c r="K51" s="2">
        <v>21.4</v>
      </c>
      <c r="L51" s="2">
        <v>20.7</v>
      </c>
      <c r="M51" s="2">
        <v>20.7</v>
      </c>
      <c r="N51" s="2">
        <v>20.6</v>
      </c>
      <c r="O51" s="2">
        <v>251.2</v>
      </c>
      <c r="Q51" s="70" t="s">
        <v>7</v>
      </c>
      <c r="R51" s="9">
        <f>R49*R48*58.93/365</f>
        <v>106.5426249385318</v>
      </c>
      <c r="S51" s="9">
        <f>S49*S48*58.93/365</f>
        <v>97.611428451001046</v>
      </c>
      <c r="T51" s="9">
        <f t="shared" ref="T51:AC51" si="8">T49*T48*58.93/365</f>
        <v>108.03129567966278</v>
      </c>
      <c r="U51" s="9">
        <f t="shared" si="8"/>
        <v>104.4098018967334</v>
      </c>
      <c r="V51" s="9">
        <f t="shared" si="8"/>
        <v>106.36295778011944</v>
      </c>
      <c r="W51" s="9">
        <f t="shared" si="8"/>
        <v>103.52802528977868</v>
      </c>
      <c r="X51" s="9">
        <f t="shared" si="8"/>
        <v>108.26229631190729</v>
      </c>
      <c r="Y51" s="9">
        <f t="shared" si="8"/>
        <v>107.32546041447137</v>
      </c>
      <c r="Z51" s="9">
        <f t="shared" si="8"/>
        <v>103.09520958904109</v>
      </c>
      <c r="AA51" s="9">
        <f t="shared" si="8"/>
        <v>103.97915958904107</v>
      </c>
      <c r="AB51" s="9">
        <f t="shared" si="8"/>
        <v>101.37574520547945</v>
      </c>
      <c r="AC51" s="9">
        <f t="shared" si="8"/>
        <v>107.81312841587633</v>
      </c>
      <c r="AD51" s="13">
        <f>SUM(Tabla59[[#This Row],[ENE]:[DIC]])</f>
        <v>1258.3371335616439</v>
      </c>
    </row>
    <row r="52" spans="2:31" x14ac:dyDescent="0.25">
      <c r="B52" s="4">
        <v>1947</v>
      </c>
      <c r="C52" s="2">
        <v>21.4</v>
      </c>
      <c r="D52" s="2">
        <v>21.8</v>
      </c>
      <c r="E52" s="2">
        <v>22</v>
      </c>
      <c r="F52" s="2">
        <v>21.6</v>
      </c>
      <c r="G52" s="2">
        <v>21.2</v>
      </c>
      <c r="H52" s="2">
        <v>21.2</v>
      </c>
      <c r="I52" s="2">
        <v>21.1</v>
      </c>
      <c r="J52" s="2">
        <v>21.3</v>
      </c>
      <c r="K52" s="2">
        <v>21.3</v>
      </c>
      <c r="L52" s="2">
        <v>20.5</v>
      </c>
      <c r="M52" s="2">
        <v>21.2</v>
      </c>
      <c r="N52" s="2">
        <v>21.3</v>
      </c>
      <c r="O52" s="2">
        <v>255.90000000000003</v>
      </c>
      <c r="Q52" s="70" t="s">
        <v>9</v>
      </c>
      <c r="R52" s="70">
        <v>0</v>
      </c>
      <c r="S52" s="70">
        <f>R53-S53</f>
        <v>0</v>
      </c>
      <c r="T52" s="70">
        <f t="shared" ref="T52:AC52" si="9">S53-T53</f>
        <v>0</v>
      </c>
      <c r="U52" s="70">
        <f t="shared" si="9"/>
        <v>0</v>
      </c>
      <c r="V52" s="70">
        <f t="shared" si="9"/>
        <v>0</v>
      </c>
      <c r="W52" s="70">
        <f t="shared" si="9"/>
        <v>0</v>
      </c>
      <c r="X52" s="70">
        <f t="shared" si="9"/>
        <v>0</v>
      </c>
      <c r="Y52" s="70">
        <f t="shared" si="9"/>
        <v>0</v>
      </c>
      <c r="Z52" s="70">
        <f t="shared" si="9"/>
        <v>0</v>
      </c>
      <c r="AA52" s="70">
        <f t="shared" si="9"/>
        <v>0</v>
      </c>
      <c r="AB52" s="70">
        <f t="shared" si="9"/>
        <v>0</v>
      </c>
      <c r="AC52" s="70">
        <f t="shared" si="9"/>
        <v>0</v>
      </c>
      <c r="AD52" s="12"/>
    </row>
    <row r="53" spans="2:31" x14ac:dyDescent="0.25">
      <c r="B53" s="4">
        <v>1948</v>
      </c>
      <c r="C53" s="2">
        <v>21.4</v>
      </c>
      <c r="D53" s="2">
        <v>21.6</v>
      </c>
      <c r="E53" s="2">
        <v>21.8</v>
      </c>
      <c r="F53" s="2">
        <v>21.1</v>
      </c>
      <c r="G53" s="2">
        <v>21.3</v>
      </c>
      <c r="H53" s="2">
        <v>21</v>
      </c>
      <c r="I53" s="2">
        <v>21</v>
      </c>
      <c r="J53" s="2">
        <v>21.3</v>
      </c>
      <c r="K53" s="2">
        <v>21.7</v>
      </c>
      <c r="L53" s="2">
        <v>20.7</v>
      </c>
      <c r="M53" s="2">
        <v>21.3</v>
      </c>
      <c r="N53" s="2">
        <v>21.3</v>
      </c>
      <c r="O53" s="2">
        <v>255.5</v>
      </c>
      <c r="Q53" s="70" t="s">
        <v>10</v>
      </c>
      <c r="R53" s="70">
        <v>100</v>
      </c>
      <c r="S53" s="70">
        <v>100</v>
      </c>
      <c r="T53" s="70">
        <v>100</v>
      </c>
      <c r="U53" s="70">
        <v>100</v>
      </c>
      <c r="V53" s="70">
        <v>100</v>
      </c>
      <c r="W53" s="70">
        <v>100</v>
      </c>
      <c r="X53" s="70">
        <v>100</v>
      </c>
      <c r="Y53" s="70">
        <v>100</v>
      </c>
      <c r="Z53" s="70">
        <v>100</v>
      </c>
      <c r="AA53" s="70">
        <v>100</v>
      </c>
      <c r="AB53" s="70">
        <v>100</v>
      </c>
      <c r="AC53" s="70">
        <v>100</v>
      </c>
      <c r="AD53" s="12"/>
    </row>
    <row r="54" spans="2:31" x14ac:dyDescent="0.25">
      <c r="B54" s="4">
        <v>1949</v>
      </c>
      <c r="C54" s="2">
        <v>21</v>
      </c>
      <c r="D54" s="2">
        <v>21.4</v>
      </c>
      <c r="E54" s="2">
        <v>21.6</v>
      </c>
      <c r="F54" s="2">
        <v>21.5</v>
      </c>
      <c r="G54" s="2">
        <v>21.2</v>
      </c>
      <c r="H54" s="2">
        <v>20.5</v>
      </c>
      <c r="I54" s="2">
        <v>20.6</v>
      </c>
      <c r="J54" s="2">
        <v>20.8</v>
      </c>
      <c r="K54" s="2">
        <v>20.9</v>
      </c>
      <c r="L54" s="2">
        <v>20.6</v>
      </c>
      <c r="M54" s="2">
        <v>20.8</v>
      </c>
      <c r="N54" s="2">
        <v>20.5</v>
      </c>
      <c r="O54" s="2">
        <v>251.40000000000003</v>
      </c>
      <c r="Q54" s="70" t="s">
        <v>11</v>
      </c>
      <c r="R54" s="9">
        <f>R51</f>
        <v>106.5426249385318</v>
      </c>
      <c r="S54" s="9">
        <f t="shared" ref="S54:AC54" si="10">S51</f>
        <v>97.611428451001046</v>
      </c>
      <c r="T54" s="9">
        <f t="shared" si="10"/>
        <v>108.03129567966278</v>
      </c>
      <c r="U54" s="9">
        <f t="shared" si="10"/>
        <v>104.4098018967334</v>
      </c>
      <c r="V54" s="9">
        <f t="shared" si="10"/>
        <v>106.36295778011944</v>
      </c>
      <c r="W54" s="9">
        <f t="shared" si="10"/>
        <v>103.52802528977868</v>
      </c>
      <c r="X54" s="9">
        <f t="shared" si="10"/>
        <v>108.26229631190729</v>
      </c>
      <c r="Y54" s="9">
        <f t="shared" si="10"/>
        <v>107.32546041447137</v>
      </c>
      <c r="Z54" s="9">
        <f t="shared" si="10"/>
        <v>103.09520958904109</v>
      </c>
      <c r="AA54" s="9">
        <f t="shared" si="10"/>
        <v>103.97915958904107</v>
      </c>
      <c r="AB54" s="9">
        <f t="shared" si="10"/>
        <v>101.37574520547945</v>
      </c>
      <c r="AC54" s="9">
        <f t="shared" si="10"/>
        <v>107.81312841587633</v>
      </c>
      <c r="AD54" s="11">
        <f>SUM(Tabla59[[#This Row],[ENE]:[DIC]])</f>
        <v>1258.3371335616439</v>
      </c>
    </row>
    <row r="55" spans="2:31" x14ac:dyDescent="0.25">
      <c r="B55" s="4">
        <v>1950</v>
      </c>
      <c r="C55" s="2">
        <v>20.2</v>
      </c>
      <c r="D55" s="2">
        <v>20.399999999999999</v>
      </c>
      <c r="E55" s="2">
        <v>20.399999999999999</v>
      </c>
      <c r="F55" s="2">
        <v>20.7</v>
      </c>
      <c r="G55" s="2">
        <v>20.399999999999999</v>
      </c>
      <c r="H55" s="2">
        <v>20.100000000000001</v>
      </c>
      <c r="I55" s="2">
        <v>20.5</v>
      </c>
      <c r="J55" s="2">
        <v>20.5</v>
      </c>
      <c r="K55" s="2">
        <v>21.3</v>
      </c>
      <c r="L55" s="2">
        <v>20.2</v>
      </c>
      <c r="M55" s="2">
        <v>20.6</v>
      </c>
      <c r="N55" s="2">
        <v>20.8</v>
      </c>
      <c r="O55" s="2">
        <v>246.1</v>
      </c>
      <c r="Q55" s="70" t="s">
        <v>12</v>
      </c>
      <c r="R55" s="9">
        <f>R51-R54</f>
        <v>0</v>
      </c>
      <c r="S55" s="9">
        <f t="shared" ref="S55:AC55" si="11">S51-S54</f>
        <v>0</v>
      </c>
      <c r="T55" s="9">
        <f t="shared" si="11"/>
        <v>0</v>
      </c>
      <c r="U55" s="9">
        <f t="shared" si="11"/>
        <v>0</v>
      </c>
      <c r="V55" s="9">
        <f t="shared" si="11"/>
        <v>0</v>
      </c>
      <c r="W55" s="9">
        <f t="shared" si="11"/>
        <v>0</v>
      </c>
      <c r="X55" s="9">
        <f t="shared" si="11"/>
        <v>0</v>
      </c>
      <c r="Y55" s="9">
        <f t="shared" si="11"/>
        <v>0</v>
      </c>
      <c r="Z55" s="9">
        <f t="shared" si="11"/>
        <v>0</v>
      </c>
      <c r="AA55" s="9">
        <f t="shared" si="11"/>
        <v>0</v>
      </c>
      <c r="AB55" s="9">
        <f t="shared" si="11"/>
        <v>0</v>
      </c>
      <c r="AC55" s="9">
        <f t="shared" si="11"/>
        <v>0</v>
      </c>
      <c r="AD55" s="12"/>
      <c r="AE55" s="205">
        <f>AD54+AD56</f>
        <v>2727.1214102564104</v>
      </c>
    </row>
    <row r="56" spans="2:31" x14ac:dyDescent="0.25">
      <c r="B56" s="4">
        <v>1951</v>
      </c>
      <c r="C56" s="2">
        <v>20.2</v>
      </c>
      <c r="D56" s="2">
        <v>20.399999999999999</v>
      </c>
      <c r="E56" s="2">
        <v>20.9</v>
      </c>
      <c r="F56" s="2">
        <v>21.7</v>
      </c>
      <c r="G56" s="2">
        <v>21.4</v>
      </c>
      <c r="H56" s="2">
        <v>21.3</v>
      </c>
      <c r="I56" s="2">
        <v>21.1</v>
      </c>
      <c r="J56" s="2">
        <v>21.8</v>
      </c>
      <c r="K56" s="2">
        <v>21.6</v>
      </c>
      <c r="L56" s="2">
        <v>21.1</v>
      </c>
      <c r="M56" s="2">
        <v>21</v>
      </c>
      <c r="N56" s="2">
        <v>21</v>
      </c>
      <c r="O56" s="2">
        <v>253.5</v>
      </c>
      <c r="Q56" s="70" t="s">
        <v>16</v>
      </c>
      <c r="R56" s="9">
        <f>R57</f>
        <v>15.226605830698972</v>
      </c>
      <c r="S56" s="9">
        <f t="shared" ref="S56:AC56" si="12">S57</f>
        <v>54.696263856691274</v>
      </c>
      <c r="T56" s="9">
        <f t="shared" si="12"/>
        <v>96.209729961362854</v>
      </c>
      <c r="U56" s="9">
        <f t="shared" si="12"/>
        <v>203.19789041095893</v>
      </c>
      <c r="V56" s="9">
        <f t="shared" si="12"/>
        <v>216.56011914295746</v>
      </c>
      <c r="W56" s="9">
        <f t="shared" si="12"/>
        <v>115.61556445381107</v>
      </c>
      <c r="X56" s="9">
        <f t="shared" si="12"/>
        <v>105.30180625219528</v>
      </c>
      <c r="Y56" s="9">
        <f t="shared" si="12"/>
        <v>118.85402676501582</v>
      </c>
      <c r="Z56" s="9">
        <f t="shared" si="12"/>
        <v>151.12979041095889</v>
      </c>
      <c r="AA56" s="9">
        <f t="shared" si="12"/>
        <v>195.62084041095895</v>
      </c>
      <c r="AB56" s="9">
        <f t="shared" si="12"/>
        <v>137.36425479452055</v>
      </c>
      <c r="AC56" s="9">
        <f t="shared" si="12"/>
        <v>59.007384404636483</v>
      </c>
      <c r="AD56" s="11">
        <f>SUM(Tabla59[[#This Row],[ENE]:[DIC]])</f>
        <v>1468.7842766947665</v>
      </c>
    </row>
    <row r="57" spans="2:31" x14ac:dyDescent="0.25">
      <c r="B57" s="4">
        <v>1952</v>
      </c>
      <c r="C57" s="2">
        <v>21.3</v>
      </c>
      <c r="D57" s="2">
        <v>21.6</v>
      </c>
      <c r="E57" s="2">
        <v>21.8</v>
      </c>
      <c r="F57" s="2">
        <v>21.6</v>
      </c>
      <c r="G57" s="2">
        <v>21.4</v>
      </c>
      <c r="H57" s="2">
        <v>21.2</v>
      </c>
      <c r="I57" s="2">
        <v>21.3</v>
      </c>
      <c r="J57" s="2">
        <v>21.4</v>
      </c>
      <c r="K57" s="2">
        <v>21.3</v>
      </c>
      <c r="L57" s="2">
        <v>20.9</v>
      </c>
      <c r="M57" s="2">
        <v>20.7</v>
      </c>
      <c r="N57" s="2">
        <v>20.8</v>
      </c>
      <c r="O57" s="2">
        <v>255.30000000000004</v>
      </c>
      <c r="Q57" s="70" t="s">
        <v>13</v>
      </c>
      <c r="R57" s="9">
        <f>R50-R51</f>
        <v>15.226605830698972</v>
      </c>
      <c r="S57" s="9">
        <f t="shared" ref="S57:AB57" si="13">S50-S51</f>
        <v>54.696263856691274</v>
      </c>
      <c r="T57" s="9">
        <f t="shared" si="13"/>
        <v>96.209729961362854</v>
      </c>
      <c r="U57" s="9">
        <f t="shared" si="13"/>
        <v>203.19789041095893</v>
      </c>
      <c r="V57" s="9">
        <f>V50-V51</f>
        <v>216.56011914295746</v>
      </c>
      <c r="W57" s="9">
        <f t="shared" si="13"/>
        <v>115.61556445381107</v>
      </c>
      <c r="X57" s="9">
        <f t="shared" si="13"/>
        <v>105.30180625219528</v>
      </c>
      <c r="Y57" s="9">
        <f t="shared" si="13"/>
        <v>118.85402676501582</v>
      </c>
      <c r="Z57" s="9">
        <f t="shared" si="13"/>
        <v>151.12979041095889</v>
      </c>
      <c r="AA57" s="9">
        <f t="shared" si="13"/>
        <v>195.62084041095895</v>
      </c>
      <c r="AB57" s="9">
        <f t="shared" si="13"/>
        <v>137.36425479452055</v>
      </c>
      <c r="AC57" s="9">
        <f>AC50-AC51</f>
        <v>59.007384404636483</v>
      </c>
      <c r="AD57" s="12"/>
    </row>
    <row r="58" spans="2:31" x14ac:dyDescent="0.25">
      <c r="B58" s="4">
        <v>1953</v>
      </c>
      <c r="C58" s="2">
        <v>21</v>
      </c>
      <c r="D58" s="2">
        <v>21.2</v>
      </c>
      <c r="E58" s="2">
        <v>21</v>
      </c>
      <c r="F58" s="2">
        <v>21.9</v>
      </c>
      <c r="G58" s="2">
        <v>21</v>
      </c>
      <c r="H58" s="2">
        <v>21.5</v>
      </c>
      <c r="I58" s="2">
        <v>21.7</v>
      </c>
      <c r="J58" s="2">
        <v>21.8</v>
      </c>
      <c r="K58" s="2">
        <v>21.1</v>
      </c>
      <c r="L58" s="2">
        <v>20.6</v>
      </c>
      <c r="M58" s="2">
        <v>21</v>
      </c>
      <c r="N58" s="2">
        <v>20.9</v>
      </c>
      <c r="O58" s="2">
        <v>254.7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2:31" x14ac:dyDescent="0.25">
      <c r="B59" s="4">
        <v>1954</v>
      </c>
      <c r="C59" s="2">
        <v>20.9</v>
      </c>
      <c r="D59" s="2">
        <v>21.1</v>
      </c>
      <c r="E59" s="2">
        <v>21.6</v>
      </c>
      <c r="F59" s="2">
        <v>20.7</v>
      </c>
      <c r="G59" s="2">
        <v>20.7</v>
      </c>
      <c r="H59" s="2">
        <v>20.2</v>
      </c>
      <c r="I59" s="2">
        <v>20.3</v>
      </c>
      <c r="J59" s="2">
        <v>20.100000000000001</v>
      </c>
      <c r="K59" s="2">
        <v>20.8</v>
      </c>
      <c r="L59" s="2">
        <v>19.600000000000001</v>
      </c>
      <c r="M59" s="2">
        <v>20.2</v>
      </c>
      <c r="N59" s="2">
        <v>20.3</v>
      </c>
      <c r="O59" s="2">
        <v>246.5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2:31" x14ac:dyDescent="0.25">
      <c r="B60" s="4">
        <v>1955</v>
      </c>
      <c r="C60" s="2">
        <v>20.8</v>
      </c>
      <c r="D60" s="2">
        <v>21.2</v>
      </c>
      <c r="E60" s="2">
        <v>20.8</v>
      </c>
      <c r="F60" s="2">
        <v>20.5</v>
      </c>
      <c r="G60" s="2">
        <v>21</v>
      </c>
      <c r="H60" s="2">
        <v>20.5</v>
      </c>
      <c r="I60" s="2">
        <v>20.7</v>
      </c>
      <c r="J60" s="2">
        <v>20.9</v>
      </c>
      <c r="K60" s="2">
        <v>20.6</v>
      </c>
      <c r="L60" s="2">
        <v>19.7</v>
      </c>
      <c r="M60" s="2">
        <v>20.5</v>
      </c>
      <c r="N60" s="2">
        <v>20.3</v>
      </c>
      <c r="O60" s="2">
        <v>247.5</v>
      </c>
      <c r="Q60" s="70" t="s">
        <v>14</v>
      </c>
      <c r="R60" s="9">
        <f>0+R57</f>
        <v>15.226605830698972</v>
      </c>
      <c r="S60" s="9">
        <f>R60+S57</f>
        <v>69.922869687390246</v>
      </c>
      <c r="T60" s="9">
        <f>S60+T57</f>
        <v>166.13259964875311</v>
      </c>
      <c r="U60" s="9">
        <v>100</v>
      </c>
      <c r="V60" s="5"/>
      <c r="W60" s="5"/>
      <c r="X60" s="5"/>
      <c r="Y60" s="5"/>
      <c r="Z60" s="5"/>
      <c r="AA60" s="5"/>
      <c r="AB60" s="5"/>
      <c r="AC60" s="5"/>
    </row>
    <row r="61" spans="2:31" x14ac:dyDescent="0.25">
      <c r="B61" s="4">
        <v>1956</v>
      </c>
      <c r="C61" s="2">
        <v>19.899999999999999</v>
      </c>
      <c r="D61" s="2">
        <v>20.7</v>
      </c>
      <c r="E61" s="2">
        <v>21.3</v>
      </c>
      <c r="F61" s="2">
        <v>21.6</v>
      </c>
      <c r="G61" s="2">
        <v>20.8</v>
      </c>
      <c r="H61" s="2">
        <v>20.7</v>
      </c>
      <c r="I61" s="2">
        <v>21.1</v>
      </c>
      <c r="J61" s="2">
        <v>21.1</v>
      </c>
      <c r="K61" s="2">
        <v>20.8</v>
      </c>
      <c r="L61" s="2">
        <v>20.3</v>
      </c>
      <c r="M61" s="2">
        <v>20.6</v>
      </c>
      <c r="N61" s="2">
        <v>20.399999999999999</v>
      </c>
      <c r="O61" s="2">
        <v>249.3</v>
      </c>
      <c r="Q61" s="70" t="s">
        <v>15</v>
      </c>
      <c r="R61" s="70">
        <v>100</v>
      </c>
      <c r="S61" s="70">
        <v>100</v>
      </c>
      <c r="T61" s="70">
        <v>100</v>
      </c>
      <c r="U61" s="70">
        <v>100</v>
      </c>
      <c r="V61" s="5"/>
      <c r="W61" s="5"/>
      <c r="X61" s="5"/>
      <c r="Y61" s="5"/>
      <c r="Z61" s="5"/>
      <c r="AA61" s="5"/>
      <c r="AB61" s="5"/>
      <c r="AC61" s="5"/>
    </row>
    <row r="62" spans="2:31" x14ac:dyDescent="0.25">
      <c r="B62" s="4">
        <v>1957</v>
      </c>
      <c r="C62" s="2">
        <v>20.8</v>
      </c>
      <c r="D62" s="2">
        <v>21.4</v>
      </c>
      <c r="E62" s="2">
        <v>21.4</v>
      </c>
      <c r="F62" s="2">
        <v>21.3</v>
      </c>
      <c r="G62" s="2">
        <v>21.1</v>
      </c>
      <c r="H62" s="2">
        <v>21.5</v>
      </c>
      <c r="I62" s="2">
        <v>21.7</v>
      </c>
      <c r="J62" s="2">
        <v>21.9</v>
      </c>
      <c r="K62" s="2">
        <v>21.7</v>
      </c>
      <c r="L62" s="2">
        <v>20.9</v>
      </c>
      <c r="M62" s="2">
        <v>21.5</v>
      </c>
      <c r="N62" s="2">
        <v>21.5</v>
      </c>
      <c r="O62" s="2">
        <v>256.7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2:31" x14ac:dyDescent="0.25">
      <c r="B63" s="4">
        <v>1958</v>
      </c>
      <c r="C63" s="2">
        <v>22.2</v>
      </c>
      <c r="D63" s="2">
        <v>22.6</v>
      </c>
      <c r="E63" s="2">
        <v>23.2</v>
      </c>
      <c r="F63" s="2">
        <v>22.5</v>
      </c>
      <c r="G63" s="2">
        <v>21.8</v>
      </c>
      <c r="H63" s="2">
        <v>21.9</v>
      </c>
      <c r="I63" s="2">
        <v>21.8</v>
      </c>
      <c r="J63" s="2">
        <v>21.5</v>
      </c>
      <c r="K63" s="2">
        <v>21.9</v>
      </c>
      <c r="L63" s="2">
        <v>21.2</v>
      </c>
      <c r="M63" s="2">
        <v>21.2</v>
      </c>
      <c r="N63" s="2">
        <v>21.1</v>
      </c>
      <c r="O63" s="2">
        <v>262.89999999999998</v>
      </c>
      <c r="Q63" s="201" t="s">
        <v>31</v>
      </c>
      <c r="R63" s="201"/>
      <c r="S63" s="201"/>
      <c r="T63" s="201"/>
      <c r="U63" s="201"/>
      <c r="V63" s="5"/>
      <c r="W63" s="5"/>
      <c r="X63" s="5"/>
      <c r="Y63" s="5"/>
      <c r="Z63" s="5"/>
      <c r="AA63" s="5"/>
      <c r="AB63" s="5"/>
      <c r="AC63" s="5"/>
    </row>
    <row r="64" spans="2:31" x14ac:dyDescent="0.25">
      <c r="B64" s="4">
        <v>1959</v>
      </c>
      <c r="C64" s="2">
        <v>21.7</v>
      </c>
      <c r="D64" s="2">
        <v>21.8</v>
      </c>
      <c r="E64" s="2">
        <v>22.3</v>
      </c>
      <c r="F64" s="2">
        <v>21.9</v>
      </c>
      <c r="G64" s="2">
        <v>21.2</v>
      </c>
      <c r="H64" s="2">
        <v>20.9</v>
      </c>
      <c r="I64" s="2">
        <v>21.5</v>
      </c>
      <c r="J64" s="2">
        <v>21.1</v>
      </c>
      <c r="K64" s="2">
        <v>21.5</v>
      </c>
      <c r="L64" s="2">
        <v>20.6</v>
      </c>
      <c r="M64" s="2">
        <v>20.8</v>
      </c>
      <c r="N64" s="2">
        <v>21.4</v>
      </c>
      <c r="O64" s="2">
        <v>256.7</v>
      </c>
      <c r="Q64" s="70"/>
      <c r="R64" s="70" t="s">
        <v>35</v>
      </c>
      <c r="S64" s="70" t="s">
        <v>36</v>
      </c>
      <c r="T64" s="70" t="s">
        <v>37</v>
      </c>
      <c r="U64" s="70" t="s">
        <v>36</v>
      </c>
      <c r="V64" s="5"/>
      <c r="W64" s="5"/>
      <c r="X64" s="5"/>
      <c r="Y64" s="5"/>
      <c r="Z64" s="5"/>
      <c r="AA64" s="5"/>
      <c r="AB64" s="5"/>
      <c r="AC64" s="5"/>
    </row>
    <row r="65" spans="2:29" x14ac:dyDescent="0.25">
      <c r="B65" s="4">
        <v>1960</v>
      </c>
      <c r="C65" s="2">
        <v>21.3</v>
      </c>
      <c r="D65" s="2">
        <v>21.9</v>
      </c>
      <c r="E65" s="2">
        <v>21.5</v>
      </c>
      <c r="F65" s="2">
        <v>21.5</v>
      </c>
      <c r="G65" s="2">
        <v>21.5</v>
      </c>
      <c r="H65" s="2">
        <v>21.3</v>
      </c>
      <c r="I65" s="2">
        <v>21.3</v>
      </c>
      <c r="J65" s="2">
        <v>21.2</v>
      </c>
      <c r="K65" s="2">
        <v>21.2</v>
      </c>
      <c r="L65" s="2">
        <v>20.8</v>
      </c>
      <c r="M65" s="2">
        <v>21</v>
      </c>
      <c r="N65" s="2">
        <v>20.6</v>
      </c>
      <c r="O65" s="2">
        <v>255.1</v>
      </c>
      <c r="Q65" s="14" t="s">
        <v>32</v>
      </c>
      <c r="R65" s="9">
        <f>AD56</f>
        <v>1468.7842766947665</v>
      </c>
      <c r="S65" s="70" t="s">
        <v>38</v>
      </c>
      <c r="T65" s="9">
        <f>R65*0.001</f>
        <v>1.4687842766947665</v>
      </c>
      <c r="U65" s="70" t="s">
        <v>39</v>
      </c>
      <c r="V65" s="5"/>
      <c r="W65" s="5"/>
      <c r="X65" s="5"/>
      <c r="Y65" s="5"/>
      <c r="Z65" s="5"/>
      <c r="AA65" s="5"/>
      <c r="AB65" s="5"/>
      <c r="AC65" s="5"/>
    </row>
    <row r="66" spans="2:29" x14ac:dyDescent="0.25">
      <c r="B66" s="4">
        <v>1961</v>
      </c>
      <c r="C66" s="2">
        <v>21.3</v>
      </c>
      <c r="D66" s="2">
        <v>21.4</v>
      </c>
      <c r="E66" s="2">
        <v>21.8</v>
      </c>
      <c r="F66" s="2">
        <v>21.6</v>
      </c>
      <c r="G66" s="2">
        <v>21.8</v>
      </c>
      <c r="H66" s="2">
        <v>21.1</v>
      </c>
      <c r="I66" s="2">
        <v>21.1</v>
      </c>
      <c r="J66" s="2">
        <v>21.5</v>
      </c>
      <c r="K66" s="2">
        <v>21</v>
      </c>
      <c r="L66" s="2">
        <v>20.7</v>
      </c>
      <c r="M66" s="2">
        <v>20.2</v>
      </c>
      <c r="N66" s="2">
        <v>21.1</v>
      </c>
      <c r="O66" s="2">
        <v>254.59999999999997</v>
      </c>
      <c r="Q66" s="14" t="s">
        <v>33</v>
      </c>
      <c r="R66" s="9">
        <f>'Geometría y Forma'!L3</f>
        <v>7.1705625681700003</v>
      </c>
      <c r="S66" s="70" t="s">
        <v>40</v>
      </c>
      <c r="T66" s="70">
        <f>R66*1000000</f>
        <v>7170562.5681699999</v>
      </c>
      <c r="U66" s="70" t="s">
        <v>41</v>
      </c>
      <c r="V66" s="5"/>
      <c r="W66" s="5"/>
      <c r="X66" s="5"/>
      <c r="Y66" s="5"/>
      <c r="Z66" s="5"/>
      <c r="AA66" s="5"/>
      <c r="AB66" s="5"/>
      <c r="AC66" s="5"/>
    </row>
    <row r="67" spans="2:29" x14ac:dyDescent="0.25">
      <c r="B67" s="4">
        <v>1962</v>
      </c>
      <c r="C67" s="2">
        <v>21.1</v>
      </c>
      <c r="D67" s="2">
        <v>21.5</v>
      </c>
      <c r="E67" s="2">
        <v>21.1</v>
      </c>
      <c r="F67" s="2">
        <v>21.1</v>
      </c>
      <c r="G67" s="2">
        <v>20.7</v>
      </c>
      <c r="H67" s="2">
        <v>20.399999999999999</v>
      </c>
      <c r="I67" s="2">
        <v>21.7</v>
      </c>
      <c r="J67" s="2">
        <v>21.1</v>
      </c>
      <c r="K67" s="2">
        <v>21.3</v>
      </c>
      <c r="L67" s="2">
        <v>20.8</v>
      </c>
      <c r="M67" s="2">
        <v>20.8</v>
      </c>
      <c r="N67" s="2">
        <v>21.2</v>
      </c>
      <c r="O67" s="2">
        <v>252.8</v>
      </c>
      <c r="Q67" s="14" t="s">
        <v>34</v>
      </c>
      <c r="R67" s="112">
        <f>T66*T65</f>
        <v>10532009.555184141</v>
      </c>
      <c r="S67" s="112"/>
      <c r="T67" s="112"/>
      <c r="U67" s="70" t="s">
        <v>42</v>
      </c>
      <c r="V67" s="5"/>
      <c r="W67" s="5"/>
      <c r="X67" s="5"/>
      <c r="Y67" s="5"/>
      <c r="Z67" s="5"/>
      <c r="AA67" s="5"/>
      <c r="AB67" s="5"/>
      <c r="AC67" s="5"/>
    </row>
    <row r="68" spans="2:29" x14ac:dyDescent="0.25">
      <c r="B68" s="4">
        <v>1963</v>
      </c>
      <c r="C68" s="2">
        <v>21.2</v>
      </c>
      <c r="D68" s="2">
        <v>21.1</v>
      </c>
      <c r="E68" s="2">
        <v>21.5</v>
      </c>
      <c r="F68" s="2">
        <v>21.2</v>
      </c>
      <c r="G68" s="2">
        <v>20.9</v>
      </c>
      <c r="H68" s="2">
        <v>21.5</v>
      </c>
      <c r="I68" s="2">
        <v>21.5</v>
      </c>
      <c r="J68" s="2">
        <v>21.7</v>
      </c>
      <c r="K68" s="2">
        <v>21.6</v>
      </c>
      <c r="L68" s="2">
        <v>21.3</v>
      </c>
      <c r="M68" s="2">
        <v>20.7</v>
      </c>
      <c r="N68" s="2">
        <v>21.7</v>
      </c>
      <c r="O68" s="2">
        <v>255.89999999999998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2:29" x14ac:dyDescent="0.25">
      <c r="B69" s="4">
        <v>1964</v>
      </c>
      <c r="C69" s="2">
        <v>21.8</v>
      </c>
      <c r="D69" s="2">
        <v>22.2</v>
      </c>
      <c r="E69" s="2">
        <v>22</v>
      </c>
      <c r="F69" s="2">
        <v>21.2</v>
      </c>
      <c r="G69" s="2">
        <v>21.3</v>
      </c>
      <c r="H69" s="2">
        <v>20.2</v>
      </c>
      <c r="I69" s="2">
        <v>20.8</v>
      </c>
      <c r="J69" s="2">
        <v>20.7</v>
      </c>
      <c r="K69" s="2">
        <v>20.8</v>
      </c>
      <c r="L69" s="2">
        <v>20.2</v>
      </c>
      <c r="M69" s="2">
        <v>20.399999999999999</v>
      </c>
      <c r="N69" s="2">
        <v>19.8</v>
      </c>
      <c r="O69" s="2">
        <v>251.4</v>
      </c>
      <c r="Q69" s="202" t="s">
        <v>49</v>
      </c>
      <c r="R69" s="202"/>
      <c r="S69" s="202"/>
      <c r="T69" s="17"/>
      <c r="U69" s="15"/>
      <c r="X69" s="5"/>
    </row>
    <row r="70" spans="2:29" x14ac:dyDescent="0.25">
      <c r="B70" s="4">
        <v>1965</v>
      </c>
      <c r="C70" s="2">
        <v>20.2</v>
      </c>
      <c r="D70" s="2">
        <v>21.1</v>
      </c>
      <c r="E70" s="2">
        <v>21.5</v>
      </c>
      <c r="F70" s="2">
        <v>20.7</v>
      </c>
      <c r="G70" s="2">
        <v>20.7</v>
      </c>
      <c r="H70" s="2">
        <v>21.3</v>
      </c>
      <c r="I70" s="2">
        <v>21.6</v>
      </c>
      <c r="J70" s="2">
        <v>21.2</v>
      </c>
      <c r="K70" s="2">
        <v>21.1</v>
      </c>
      <c r="L70" s="2">
        <v>20.7</v>
      </c>
      <c r="M70" s="2">
        <v>20.6</v>
      </c>
      <c r="N70" s="2">
        <v>21</v>
      </c>
      <c r="O70" s="2">
        <v>251.69999999999996</v>
      </c>
      <c r="Q70" s="16" t="s">
        <v>45</v>
      </c>
      <c r="R70" s="112">
        <v>0.25</v>
      </c>
      <c r="S70" s="112"/>
      <c r="T70" s="17"/>
      <c r="U70" s="15"/>
      <c r="X70" s="5"/>
    </row>
    <row r="71" spans="2:29" x14ac:dyDescent="0.25">
      <c r="B71" s="4">
        <v>1966</v>
      </c>
      <c r="C71" s="2">
        <v>22.1</v>
      </c>
      <c r="D71" s="2">
        <v>21.9</v>
      </c>
      <c r="E71" s="2">
        <v>21.5</v>
      </c>
      <c r="F71" s="2">
        <v>21.5</v>
      </c>
      <c r="G71" s="2">
        <v>21.1</v>
      </c>
      <c r="H71" s="2">
        <v>20.9</v>
      </c>
      <c r="I71" s="2">
        <v>21.4</v>
      </c>
      <c r="J71" s="2">
        <v>21.1</v>
      </c>
      <c r="K71" s="2">
        <v>21</v>
      </c>
      <c r="L71" s="2">
        <v>20.3</v>
      </c>
      <c r="M71" s="2">
        <v>20.2</v>
      </c>
      <c r="N71" s="2">
        <v>20.399999999999999</v>
      </c>
      <c r="O71" s="2">
        <v>253.4</v>
      </c>
      <c r="Q71" s="16" t="s">
        <v>44</v>
      </c>
      <c r="R71" s="112">
        <f>R67</f>
        <v>10532009.555184141</v>
      </c>
      <c r="S71" s="112"/>
      <c r="X71" s="5"/>
    </row>
    <row r="72" spans="2:29" x14ac:dyDescent="0.25">
      <c r="B72" s="4">
        <v>1967</v>
      </c>
      <c r="C72" s="2">
        <v>20.7</v>
      </c>
      <c r="D72" s="2">
        <v>20.9</v>
      </c>
      <c r="E72" s="2">
        <v>20.7</v>
      </c>
      <c r="F72" s="2">
        <v>20.7</v>
      </c>
      <c r="G72" s="2">
        <v>20.7</v>
      </c>
      <c r="H72" s="2">
        <v>20.5</v>
      </c>
      <c r="I72" s="2">
        <v>20.7</v>
      </c>
      <c r="J72" s="2">
        <v>20.9</v>
      </c>
      <c r="K72" s="2">
        <v>20.6</v>
      </c>
      <c r="L72" s="2">
        <v>20.6</v>
      </c>
      <c r="M72" s="2">
        <v>20.7</v>
      </c>
      <c r="N72" s="2">
        <v>20.7</v>
      </c>
      <c r="O72" s="2">
        <v>248.39999999999998</v>
      </c>
      <c r="Q72" s="16" t="s">
        <v>43</v>
      </c>
      <c r="R72" s="112">
        <f>R70*R71</f>
        <v>2633002.3887960352</v>
      </c>
      <c r="S72" s="112"/>
      <c r="X72" s="5"/>
    </row>
    <row r="73" spans="2:29" x14ac:dyDescent="0.25">
      <c r="B73" s="4">
        <v>1968</v>
      </c>
      <c r="C73" s="2">
        <v>20.5</v>
      </c>
      <c r="D73" s="2">
        <v>20.9</v>
      </c>
      <c r="E73" s="2">
        <v>20.9</v>
      </c>
      <c r="F73" s="2">
        <v>20.8</v>
      </c>
      <c r="G73" s="2">
        <v>20.6</v>
      </c>
      <c r="H73" s="2">
        <v>20.3</v>
      </c>
      <c r="I73" s="2">
        <v>21.2</v>
      </c>
      <c r="J73" s="2">
        <v>21.1</v>
      </c>
      <c r="K73" s="2">
        <v>20.8</v>
      </c>
      <c r="L73" s="2">
        <v>20.3</v>
      </c>
      <c r="M73" s="2">
        <v>20.8</v>
      </c>
      <c r="N73" s="2">
        <v>20.6</v>
      </c>
      <c r="O73" s="2">
        <v>248.8</v>
      </c>
    </row>
    <row r="74" spans="2:29" x14ac:dyDescent="0.25">
      <c r="B74" s="4">
        <v>1969</v>
      </c>
      <c r="C74" s="2">
        <v>20.9</v>
      </c>
      <c r="D74" s="2">
        <v>21.6</v>
      </c>
      <c r="E74" s="2">
        <v>22.3</v>
      </c>
      <c r="F74" s="2">
        <v>21.6</v>
      </c>
      <c r="G74" s="2">
        <v>21.9</v>
      </c>
      <c r="H74" s="2">
        <v>21.6</v>
      </c>
      <c r="I74" s="2">
        <v>21.9</v>
      </c>
      <c r="J74" s="2">
        <v>21.1</v>
      </c>
      <c r="K74" s="2">
        <v>21.2</v>
      </c>
      <c r="L74" s="2">
        <v>20.100000000000001</v>
      </c>
      <c r="M74" s="2">
        <v>20.6</v>
      </c>
      <c r="N74" s="2">
        <v>21.1</v>
      </c>
      <c r="O74" s="2">
        <v>255.89999999999998</v>
      </c>
      <c r="Q74" s="202" t="s">
        <v>46</v>
      </c>
      <c r="R74" s="202"/>
      <c r="S74" s="202"/>
      <c r="T74" s="202"/>
      <c r="U74" s="202"/>
    </row>
    <row r="75" spans="2:29" x14ac:dyDescent="0.25">
      <c r="B75" s="4">
        <v>1970</v>
      </c>
      <c r="C75" s="2">
        <v>21.3</v>
      </c>
      <c r="D75" s="2">
        <v>21.6</v>
      </c>
      <c r="E75" s="2">
        <v>21.7</v>
      </c>
      <c r="F75" s="2">
        <v>21.6</v>
      </c>
      <c r="G75" s="2">
        <v>21</v>
      </c>
      <c r="H75" s="2">
        <v>21.2</v>
      </c>
      <c r="I75" s="2">
        <v>21.2</v>
      </c>
      <c r="J75" s="2">
        <v>20.9</v>
      </c>
      <c r="K75" s="2">
        <v>20.5</v>
      </c>
      <c r="L75" s="2">
        <v>20.2</v>
      </c>
      <c r="M75" s="2">
        <v>20.100000000000001</v>
      </c>
      <c r="N75" s="2">
        <v>20.7</v>
      </c>
      <c r="O75" s="2">
        <v>251.99999999999997</v>
      </c>
      <c r="Q75" s="112" t="s">
        <v>47</v>
      </c>
      <c r="R75" s="112"/>
      <c r="S75" s="112"/>
      <c r="T75" s="112">
        <v>0.25</v>
      </c>
      <c r="U75" s="112"/>
    </row>
    <row r="76" spans="2:29" x14ac:dyDescent="0.25">
      <c r="B76" s="4">
        <v>1971</v>
      </c>
      <c r="C76" s="2">
        <v>20.399999999999999</v>
      </c>
      <c r="D76" s="2">
        <v>20.399999999999999</v>
      </c>
      <c r="E76" s="2">
        <v>20.399999999999999</v>
      </c>
      <c r="F76" s="2">
        <v>20.7</v>
      </c>
      <c r="G76" s="2">
        <v>20.3</v>
      </c>
      <c r="H76" s="2">
        <v>20.6</v>
      </c>
      <c r="I76" s="2">
        <v>21</v>
      </c>
      <c r="J76" s="2">
        <v>20.3</v>
      </c>
      <c r="K76" s="2">
        <v>20.100000000000001</v>
      </c>
      <c r="L76" s="2">
        <v>19.899999999999999</v>
      </c>
      <c r="M76" s="2">
        <v>20.2</v>
      </c>
      <c r="N76" s="2">
        <v>20.100000000000001</v>
      </c>
      <c r="O76" s="2">
        <v>244.39999999999998</v>
      </c>
      <c r="Q76" s="117" t="s">
        <v>48</v>
      </c>
      <c r="R76" s="117"/>
      <c r="S76" s="117"/>
      <c r="T76" s="112">
        <v>0.25</v>
      </c>
      <c r="U76" s="112"/>
    </row>
    <row r="77" spans="2:29" x14ac:dyDescent="0.25">
      <c r="B77" s="4">
        <v>1972</v>
      </c>
      <c r="C77" s="2">
        <v>20.6</v>
      </c>
      <c r="D77" s="2">
        <v>21</v>
      </c>
      <c r="E77" s="2">
        <v>21.2</v>
      </c>
      <c r="F77" s="2">
        <v>21</v>
      </c>
      <c r="G77" s="2">
        <v>21.1</v>
      </c>
      <c r="H77" s="2">
        <v>21.4</v>
      </c>
      <c r="I77" s="2">
        <v>22</v>
      </c>
      <c r="J77" s="2">
        <v>21.1</v>
      </c>
      <c r="K77" s="2">
        <v>21.5</v>
      </c>
      <c r="L77" s="2">
        <v>20.8</v>
      </c>
      <c r="M77" s="2">
        <v>21</v>
      </c>
      <c r="N77" s="2">
        <v>21</v>
      </c>
      <c r="O77" s="2">
        <v>253.70000000000002</v>
      </c>
      <c r="Q77" s="112" t="s">
        <v>18</v>
      </c>
      <c r="R77" s="112"/>
      <c r="S77" s="112"/>
      <c r="T77" s="112">
        <f>R67*(1-T75-T76)</f>
        <v>5266004.7775920704</v>
      </c>
      <c r="U77" s="112"/>
    </row>
    <row r="78" spans="2:29" x14ac:dyDescent="0.25">
      <c r="B78" s="4">
        <v>1973</v>
      </c>
      <c r="C78" s="2">
        <v>22.2</v>
      </c>
      <c r="D78" s="2">
        <v>22</v>
      </c>
      <c r="E78" s="2">
        <v>22.3</v>
      </c>
      <c r="F78" s="2">
        <v>21.7</v>
      </c>
      <c r="G78" s="2">
        <v>21.2</v>
      </c>
      <c r="H78" s="2">
        <v>20.7</v>
      </c>
      <c r="I78" s="2">
        <v>21.2</v>
      </c>
      <c r="J78" s="2">
        <v>20.6</v>
      </c>
      <c r="K78" s="2">
        <v>20.100000000000001</v>
      </c>
      <c r="L78" s="2">
        <v>20.100000000000001</v>
      </c>
      <c r="M78" s="2">
        <v>20.100000000000001</v>
      </c>
      <c r="N78" s="2">
        <v>19.600000000000001</v>
      </c>
      <c r="O78" s="2">
        <v>251.79999999999995</v>
      </c>
    </row>
    <row r="79" spans="2:29" x14ac:dyDescent="0.25">
      <c r="B79" s="4">
        <v>1974</v>
      </c>
      <c r="C79" s="2">
        <v>19.899999999999999</v>
      </c>
      <c r="D79" s="2">
        <v>20.5</v>
      </c>
      <c r="E79" s="2">
        <v>20.2</v>
      </c>
      <c r="F79" s="2">
        <v>20.5</v>
      </c>
      <c r="G79" s="2">
        <v>20.3</v>
      </c>
      <c r="H79" s="2">
        <v>20.8</v>
      </c>
      <c r="I79" s="2">
        <v>20.9</v>
      </c>
      <c r="J79" s="2">
        <v>21</v>
      </c>
      <c r="K79" s="2">
        <v>20</v>
      </c>
      <c r="L79" s="2">
        <v>19.899999999999999</v>
      </c>
      <c r="M79" s="2">
        <v>20.3</v>
      </c>
      <c r="N79" s="2">
        <v>20.2</v>
      </c>
      <c r="O79" s="2">
        <v>244.5</v>
      </c>
    </row>
    <row r="80" spans="2:29" x14ac:dyDescent="0.25">
      <c r="B80" s="4">
        <v>1975</v>
      </c>
      <c r="C80" s="2">
        <v>20.5</v>
      </c>
      <c r="D80" s="2">
        <v>20.7</v>
      </c>
      <c r="E80" s="2">
        <v>21</v>
      </c>
      <c r="F80" s="2">
        <v>20.8</v>
      </c>
      <c r="G80" s="2">
        <v>20.5</v>
      </c>
      <c r="H80" s="2">
        <v>20.8</v>
      </c>
      <c r="I80" s="2">
        <v>20.2</v>
      </c>
      <c r="J80" s="2">
        <v>21</v>
      </c>
      <c r="K80" s="2">
        <v>20.2</v>
      </c>
      <c r="L80" s="2">
        <v>19.600000000000001</v>
      </c>
      <c r="M80" s="2">
        <v>19.8</v>
      </c>
      <c r="N80" s="2">
        <v>19.2</v>
      </c>
      <c r="O80" s="2">
        <v>244.29999999999998</v>
      </c>
      <c r="Q80" s="202" t="s">
        <v>181</v>
      </c>
      <c r="R80" s="202"/>
      <c r="S80" s="202"/>
      <c r="T80" s="202"/>
      <c r="U80" s="202"/>
    </row>
    <row r="81" spans="2:30" x14ac:dyDescent="0.25">
      <c r="B81" s="4">
        <v>1976</v>
      </c>
      <c r="C81" s="2">
        <v>20.2</v>
      </c>
      <c r="D81" s="2">
        <v>20.100000000000001</v>
      </c>
      <c r="E81" s="2">
        <v>20.399999999999999</v>
      </c>
      <c r="F81" s="2">
        <v>20.7</v>
      </c>
      <c r="G81" s="2">
        <v>20.7</v>
      </c>
      <c r="H81" s="2">
        <v>20.6</v>
      </c>
      <c r="I81" s="2">
        <v>21.1</v>
      </c>
      <c r="J81" s="2">
        <v>21</v>
      </c>
      <c r="K81" s="2">
        <v>21.4</v>
      </c>
      <c r="L81" s="2">
        <v>20.2</v>
      </c>
      <c r="M81" s="2">
        <v>20.6</v>
      </c>
      <c r="N81" s="2">
        <v>20.5</v>
      </c>
      <c r="O81" s="2">
        <v>247.49999999999997</v>
      </c>
      <c r="Q81" s="112">
        <f>(T77*368)/717</f>
        <v>2702775.1159747308</v>
      </c>
      <c r="R81" s="112"/>
      <c r="S81" s="112"/>
      <c r="T81" s="112"/>
      <c r="U81" s="112"/>
    </row>
    <row r="82" spans="2:30" x14ac:dyDescent="0.25">
      <c r="B82" s="4">
        <v>1977</v>
      </c>
      <c r="C82" s="2">
        <v>21.3</v>
      </c>
      <c r="D82" s="2">
        <v>21.8</v>
      </c>
      <c r="E82" s="2">
        <v>22</v>
      </c>
      <c r="F82" s="2">
        <v>21.4</v>
      </c>
      <c r="G82" s="2">
        <v>20.9</v>
      </c>
      <c r="H82" s="2">
        <v>20.9</v>
      </c>
      <c r="I82" s="2">
        <v>21.5</v>
      </c>
      <c r="J82" s="2">
        <v>21.1</v>
      </c>
      <c r="K82" s="2">
        <v>21.1</v>
      </c>
      <c r="L82" s="2">
        <v>20.7</v>
      </c>
      <c r="M82" s="2">
        <v>20.9</v>
      </c>
      <c r="N82" s="2">
        <v>21.3</v>
      </c>
      <c r="O82" s="2">
        <v>254.9</v>
      </c>
      <c r="Q82" s="112"/>
      <c r="R82" s="112"/>
      <c r="S82" s="112"/>
      <c r="T82" s="112"/>
      <c r="U82" s="112"/>
    </row>
    <row r="83" spans="2:30" x14ac:dyDescent="0.25">
      <c r="B83" s="4">
        <v>1978</v>
      </c>
      <c r="C83" s="2">
        <v>21.1</v>
      </c>
      <c r="D83" s="2">
        <v>22</v>
      </c>
      <c r="E83" s="2">
        <v>21.4</v>
      </c>
      <c r="F83" s="2">
        <v>20.9</v>
      </c>
      <c r="G83" s="2">
        <v>21</v>
      </c>
      <c r="H83" s="2">
        <v>20.7</v>
      </c>
      <c r="I83" s="2">
        <v>21.1</v>
      </c>
      <c r="J83" s="2">
        <v>21.1</v>
      </c>
      <c r="K83" s="2">
        <v>20.9</v>
      </c>
      <c r="L83" s="2">
        <v>20.7</v>
      </c>
      <c r="M83" s="2">
        <v>21</v>
      </c>
      <c r="N83" s="2">
        <v>20.7</v>
      </c>
      <c r="O83" s="2">
        <v>252.6</v>
      </c>
    </row>
    <row r="84" spans="2:30" x14ac:dyDescent="0.25">
      <c r="B84" s="4">
        <v>1979</v>
      </c>
      <c r="C84" s="2">
        <v>20.9</v>
      </c>
      <c r="D84" s="2">
        <v>21.7</v>
      </c>
      <c r="E84" s="2">
        <v>21.4</v>
      </c>
      <c r="F84" s="2">
        <v>21.5</v>
      </c>
      <c r="G84" s="2">
        <v>20.9</v>
      </c>
      <c r="H84" s="2">
        <v>20.9</v>
      </c>
      <c r="I84" s="2">
        <v>21.5</v>
      </c>
      <c r="J84" s="2">
        <v>21.2</v>
      </c>
      <c r="K84" s="2">
        <v>20.6</v>
      </c>
      <c r="L84" s="2">
        <v>20.7</v>
      </c>
      <c r="M84" s="2">
        <v>20.8</v>
      </c>
      <c r="N84" s="2">
        <v>20.7</v>
      </c>
      <c r="O84" s="2">
        <v>252.79999999999998</v>
      </c>
    </row>
    <row r="85" spans="2:30" x14ac:dyDescent="0.25">
      <c r="B85" s="4">
        <v>1980</v>
      </c>
      <c r="C85" s="2">
        <v>21.3</v>
      </c>
      <c r="D85" s="2">
        <v>21.4</v>
      </c>
      <c r="E85" s="2">
        <v>22.2</v>
      </c>
      <c r="F85" s="2">
        <v>21.9</v>
      </c>
      <c r="G85" s="2">
        <v>21.8</v>
      </c>
      <c r="H85" s="2">
        <v>21.6</v>
      </c>
      <c r="I85" s="2">
        <v>21.6</v>
      </c>
      <c r="J85" s="2">
        <v>21.2</v>
      </c>
      <c r="K85" s="2">
        <v>21.4</v>
      </c>
      <c r="L85" s="2">
        <v>20.7</v>
      </c>
      <c r="M85" s="2">
        <v>20.6</v>
      </c>
      <c r="N85" s="2">
        <v>20.7</v>
      </c>
      <c r="O85" s="2">
        <v>256.39999999999998</v>
      </c>
    </row>
    <row r="86" spans="2:30" x14ac:dyDescent="0.25">
      <c r="B86" s="4">
        <v>1981</v>
      </c>
      <c r="C86" s="2">
        <v>21.2</v>
      </c>
      <c r="D86" s="2">
        <v>21.7</v>
      </c>
      <c r="E86" s="2">
        <v>21.7</v>
      </c>
      <c r="F86" s="2">
        <v>21.1</v>
      </c>
      <c r="G86" s="2">
        <v>20.6</v>
      </c>
      <c r="H86" s="2">
        <v>20.6</v>
      </c>
      <c r="I86" s="2">
        <v>21.2</v>
      </c>
      <c r="J86" s="2">
        <v>20.8</v>
      </c>
      <c r="K86" s="2">
        <v>20.7</v>
      </c>
      <c r="L86" s="2">
        <v>20.399999999999999</v>
      </c>
      <c r="M86" s="2">
        <v>20.9</v>
      </c>
      <c r="N86" s="2">
        <v>21</v>
      </c>
      <c r="O86" s="2">
        <v>251.89999999999998</v>
      </c>
    </row>
    <row r="87" spans="2:30" x14ac:dyDescent="0.25">
      <c r="B87" s="4">
        <v>1982</v>
      </c>
      <c r="C87" s="2">
        <v>20.8</v>
      </c>
      <c r="D87" s="2">
        <v>21.2</v>
      </c>
      <c r="E87" s="2">
        <v>21.1</v>
      </c>
      <c r="F87" s="2">
        <v>20.8</v>
      </c>
      <c r="G87" s="2">
        <v>20.7</v>
      </c>
      <c r="H87" s="2">
        <v>21.4</v>
      </c>
      <c r="I87" s="2">
        <v>21.4</v>
      </c>
      <c r="J87" s="2">
        <v>21.7</v>
      </c>
      <c r="K87" s="2">
        <v>21.3</v>
      </c>
      <c r="L87" s="2">
        <v>20.3</v>
      </c>
      <c r="M87" s="2">
        <v>20.8</v>
      </c>
      <c r="N87" s="2">
        <v>20.9</v>
      </c>
      <c r="O87" s="2">
        <v>252.40000000000003</v>
      </c>
      <c r="Q87" s="186" t="s">
        <v>196</v>
      </c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</row>
    <row r="88" spans="2:30" x14ac:dyDescent="0.25">
      <c r="B88" s="4">
        <v>1983</v>
      </c>
      <c r="C88" s="2">
        <v>22.3</v>
      </c>
      <c r="D88" s="2">
        <v>22.7</v>
      </c>
      <c r="E88" s="2">
        <v>22.7</v>
      </c>
      <c r="F88" s="2">
        <v>21.8</v>
      </c>
      <c r="G88" s="2">
        <v>21.7</v>
      </c>
      <c r="H88" s="2">
        <v>21.7</v>
      </c>
      <c r="I88" s="2">
        <v>22</v>
      </c>
      <c r="J88" s="2">
        <v>21.7</v>
      </c>
      <c r="K88" s="2">
        <v>21.5</v>
      </c>
      <c r="L88" s="2">
        <v>20.6</v>
      </c>
      <c r="M88" s="2">
        <v>21.2</v>
      </c>
      <c r="N88" s="2">
        <v>20.5</v>
      </c>
      <c r="O88" s="2">
        <v>260.39999999999998</v>
      </c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</row>
    <row r="89" spans="2:30" x14ac:dyDescent="0.25">
      <c r="B89" s="4">
        <v>1984</v>
      </c>
      <c r="C89" s="2">
        <v>20.399999999999999</v>
      </c>
      <c r="D89" s="2">
        <v>21.1</v>
      </c>
      <c r="E89" s="2">
        <v>21.3</v>
      </c>
      <c r="F89" s="2">
        <v>21.2</v>
      </c>
      <c r="G89" s="2">
        <v>20.7</v>
      </c>
      <c r="H89" s="2">
        <v>20.9</v>
      </c>
      <c r="I89" s="2">
        <v>20.8</v>
      </c>
      <c r="J89" s="2">
        <v>20.6</v>
      </c>
      <c r="K89" s="2">
        <v>20.2</v>
      </c>
      <c r="L89" s="2">
        <v>20.3</v>
      </c>
      <c r="M89" s="2">
        <v>20.399999999999999</v>
      </c>
      <c r="N89" s="2">
        <v>20.2</v>
      </c>
      <c r="O89" s="2">
        <v>248.1</v>
      </c>
      <c r="Q89" s="187" t="s">
        <v>17</v>
      </c>
      <c r="R89" s="187" t="s">
        <v>19</v>
      </c>
      <c r="S89" s="187" t="s">
        <v>20</v>
      </c>
      <c r="T89" s="187" t="s">
        <v>21</v>
      </c>
      <c r="U89" s="187" t="s">
        <v>22</v>
      </c>
      <c r="V89" s="187" t="s">
        <v>23</v>
      </c>
      <c r="W89" s="187" t="s">
        <v>24</v>
      </c>
      <c r="X89" s="187" t="s">
        <v>25</v>
      </c>
      <c r="Y89" s="187" t="s">
        <v>26</v>
      </c>
      <c r="Z89" s="187" t="s">
        <v>27</v>
      </c>
      <c r="AA89" s="187" t="s">
        <v>28</v>
      </c>
      <c r="AB89" s="187" t="s">
        <v>29</v>
      </c>
      <c r="AC89" s="187" t="s">
        <v>30</v>
      </c>
      <c r="AD89" s="187" t="s">
        <v>18</v>
      </c>
    </row>
    <row r="90" spans="2:30" x14ac:dyDescent="0.25">
      <c r="B90" s="4">
        <v>1985</v>
      </c>
      <c r="C90" s="2">
        <v>20.3</v>
      </c>
      <c r="D90" s="2">
        <v>21.2</v>
      </c>
      <c r="E90" s="2">
        <v>21.2</v>
      </c>
      <c r="F90" s="2">
        <v>21.1</v>
      </c>
      <c r="G90" s="2">
        <v>20.9</v>
      </c>
      <c r="H90" s="2">
        <v>21.1</v>
      </c>
      <c r="I90" s="2">
        <v>21.2</v>
      </c>
      <c r="J90" s="2">
        <v>20.7</v>
      </c>
      <c r="K90" s="2">
        <v>20.7</v>
      </c>
      <c r="L90" s="2">
        <v>20.399999999999999</v>
      </c>
      <c r="M90" s="2">
        <v>20.2</v>
      </c>
      <c r="N90" s="2">
        <v>20.2</v>
      </c>
      <c r="O90" s="2">
        <v>249.19999999999996</v>
      </c>
      <c r="Q90" s="8" t="s">
        <v>8</v>
      </c>
      <c r="R90" s="70">
        <v>31</v>
      </c>
      <c r="S90" s="70">
        <v>28</v>
      </c>
      <c r="T90" s="70">
        <v>31</v>
      </c>
      <c r="U90" s="70">
        <v>30</v>
      </c>
      <c r="V90" s="70">
        <v>31</v>
      </c>
      <c r="W90" s="70">
        <v>30</v>
      </c>
      <c r="X90" s="70">
        <v>31</v>
      </c>
      <c r="Y90" s="70">
        <v>31</v>
      </c>
      <c r="Z90" s="70">
        <v>30</v>
      </c>
      <c r="AA90" s="70">
        <v>31</v>
      </c>
      <c r="AB90" s="70">
        <v>30</v>
      </c>
      <c r="AC90" s="9">
        <v>31</v>
      </c>
      <c r="AD90" s="70"/>
    </row>
    <row r="91" spans="2:30" x14ac:dyDescent="0.25">
      <c r="B91" s="4">
        <v>1986</v>
      </c>
      <c r="C91" s="2">
        <v>20.9</v>
      </c>
      <c r="D91" s="2">
        <v>20.6</v>
      </c>
      <c r="E91" s="2">
        <v>20.9</v>
      </c>
      <c r="F91" s="2">
        <v>21.2</v>
      </c>
      <c r="G91" s="2">
        <v>20.9</v>
      </c>
      <c r="H91" s="2">
        <v>20.9</v>
      </c>
      <c r="I91" s="2">
        <v>21.4</v>
      </c>
      <c r="J91" s="2">
        <v>21.3</v>
      </c>
      <c r="K91" s="2">
        <v>21.1</v>
      </c>
      <c r="L91" s="2">
        <v>20.100000000000001</v>
      </c>
      <c r="M91" s="2">
        <v>20.6</v>
      </c>
      <c r="N91" s="2">
        <v>21</v>
      </c>
      <c r="O91" s="2">
        <v>250.9</v>
      </c>
      <c r="Q91" s="70" t="s">
        <v>4</v>
      </c>
      <c r="R91" s="9">
        <f>AVERAGE(C350:C468)</f>
        <v>20.468067226890756</v>
      </c>
      <c r="S91" s="9">
        <f>AVERAGE(D350:D468)</f>
        <v>20.751260504201685</v>
      </c>
      <c r="T91" s="9">
        <f>AVERAGE(E350:E468)</f>
        <v>20.935294117647064</v>
      </c>
      <c r="U91" s="9">
        <f>AVERAGE(F350:F468)</f>
        <v>20.857142857142858</v>
      </c>
      <c r="V91" s="9">
        <f>AVERAGE(G350:G468)</f>
        <v>20.600000000000005</v>
      </c>
      <c r="W91" s="9">
        <f>AVERAGE(H350:H468)</f>
        <v>20.598319327731101</v>
      </c>
      <c r="X91" s="9">
        <f>AVERAGE(I350:I468)</f>
        <v>20.774789915966384</v>
      </c>
      <c r="Y91" s="9">
        <f>AVERAGE(J350:J468)</f>
        <v>20.646218487394961</v>
      </c>
      <c r="Z91" s="9">
        <f>AVERAGE(K350:K468)</f>
        <v>20.521848739495795</v>
      </c>
      <c r="AA91" s="9">
        <f>AVERAGE(L350:L468)</f>
        <v>19.968067226890742</v>
      </c>
      <c r="AB91" s="9">
        <f>AVERAGE(M350:M468)</f>
        <v>20.161344537815133</v>
      </c>
      <c r="AC91" s="9">
        <f>AVERAGE(N350:N468)</f>
        <v>20.289075630252103</v>
      </c>
      <c r="AD91" s="9">
        <f>SUM(Tabla56[[#This Row],[ENE]:[DIC]])</f>
        <v>246.57142857142861</v>
      </c>
    </row>
    <row r="92" spans="2:30" x14ac:dyDescent="0.25">
      <c r="B92" s="4">
        <v>1987</v>
      </c>
      <c r="C92" s="2">
        <v>21.3</v>
      </c>
      <c r="D92" s="2">
        <v>22.1</v>
      </c>
      <c r="E92" s="2">
        <v>21.8</v>
      </c>
      <c r="F92" s="2">
        <v>22.1</v>
      </c>
      <c r="G92" s="2">
        <v>21.3</v>
      </c>
      <c r="H92" s="2">
        <v>21.7</v>
      </c>
      <c r="I92" s="2">
        <v>21.8</v>
      </c>
      <c r="J92" s="2">
        <v>21.5</v>
      </c>
      <c r="K92" s="2">
        <v>21.2</v>
      </c>
      <c r="L92" s="2">
        <v>20.9</v>
      </c>
      <c r="M92" s="2">
        <v>21.2</v>
      </c>
      <c r="N92" s="2">
        <v>21.3</v>
      </c>
      <c r="O92" s="2">
        <v>258.2</v>
      </c>
      <c r="Q92" s="70" t="s">
        <v>6</v>
      </c>
      <c r="R92" s="9">
        <f>AVERAGE(C473:C591)</f>
        <v>172.14705882352942</v>
      </c>
      <c r="S92" s="9">
        <f>AVERAGE(D473:D591)</f>
        <v>145.59243697478985</v>
      </c>
      <c r="T92" s="9">
        <f>AVERAGE(E473:E591)</f>
        <v>177.23529411764716</v>
      </c>
      <c r="U92" s="9">
        <f>AVERAGE(F473:F591)</f>
        <v>253.34201680672263</v>
      </c>
      <c r="V92" s="9">
        <f>AVERAGE(G473:G591)</f>
        <v>275.72857142857146</v>
      </c>
      <c r="W92" s="9">
        <f>AVERAGE(H473:H591)</f>
        <v>250.6042016806723</v>
      </c>
      <c r="X92" s="9">
        <f>AVERAGE(I473:I591)</f>
        <v>237.1394957983193</v>
      </c>
      <c r="Y92" s="9">
        <f>AVERAGE(J473:J591)</f>
        <v>248.59579831932768</v>
      </c>
      <c r="Z92" s="9">
        <f>AVERAGE(K473:K591)</f>
        <v>247.35210084033616</v>
      </c>
      <c r="AA92" s="9">
        <f>AVERAGE(L473:L591)</f>
        <v>312.21848739495795</v>
      </c>
      <c r="AB92" s="9">
        <f>AVERAGE(M473:M591)</f>
        <v>301.14453781512623</v>
      </c>
      <c r="AC92" s="9">
        <f>AVERAGE(N473:N591)</f>
        <v>235.20168067226902</v>
      </c>
      <c r="AD92" s="207">
        <f>SUM(Tabla56[[#This Row],[ENE]:[DIC]])</f>
        <v>2856.301680672269</v>
      </c>
    </row>
    <row r="93" spans="2:30" x14ac:dyDescent="0.25">
      <c r="B93" s="4">
        <v>1988</v>
      </c>
      <c r="C93" s="2">
        <v>21.4</v>
      </c>
      <c r="D93" s="2">
        <v>21.7</v>
      </c>
      <c r="E93" s="2">
        <v>21.8</v>
      </c>
      <c r="F93" s="2">
        <v>21.4</v>
      </c>
      <c r="G93" s="2">
        <v>21.5</v>
      </c>
      <c r="H93" s="2">
        <v>20.7</v>
      </c>
      <c r="I93" s="2">
        <v>21.2</v>
      </c>
      <c r="J93" s="2">
        <v>20.2</v>
      </c>
      <c r="K93" s="2">
        <v>20.399999999999999</v>
      </c>
      <c r="L93" s="2">
        <v>20.3</v>
      </c>
      <c r="M93" s="2">
        <v>20.3</v>
      </c>
      <c r="N93" s="2">
        <v>19.899999999999999</v>
      </c>
      <c r="O93" s="2">
        <v>250.79999999999998</v>
      </c>
      <c r="Q93" s="70" t="s">
        <v>7</v>
      </c>
      <c r="R93" s="9">
        <f>R91*R90*58.93/365</f>
        <v>102.44295685507079</v>
      </c>
      <c r="S93" s="9">
        <f>S91*S90*58.93/365</f>
        <v>93.809342143432744</v>
      </c>
      <c r="T93" s="9">
        <f>T91*T90*58.93/365</f>
        <v>104.78143384367448</v>
      </c>
      <c r="U93" s="9">
        <f>U91*U90*58.93/365</f>
        <v>101.02285714285715</v>
      </c>
      <c r="V93" s="9">
        <f>V91*V90*58.93/365</f>
        <v>103.10328219178085</v>
      </c>
      <c r="W93" s="9">
        <f t="shared" ref="W93:AC93" si="14">W91*W90*58.93/365</f>
        <v>99.769229423276215</v>
      </c>
      <c r="X93" s="9">
        <f t="shared" si="14"/>
        <v>103.97810811557498</v>
      </c>
      <c r="Y93" s="9">
        <f>Y91*Y90*58.93/365</f>
        <v>103.33460635432255</v>
      </c>
      <c r="Z93" s="9">
        <f t="shared" si="14"/>
        <v>99.398839415218134</v>
      </c>
      <c r="AA93" s="9">
        <f t="shared" si="14"/>
        <v>99.940450005755665</v>
      </c>
      <c r="AB93" s="9">
        <f t="shared" si="14"/>
        <v>97.6527150915161</v>
      </c>
      <c r="AC93" s="9">
        <f t="shared" si="14"/>
        <v>101.54710146195465</v>
      </c>
      <c r="AD93" s="208">
        <f>SUM(Tabla56[[#This Row],[ENE]:[DIC]])</f>
        <v>1210.7809220444344</v>
      </c>
    </row>
    <row r="94" spans="2:30" x14ac:dyDescent="0.25">
      <c r="B94" s="4">
        <v>1989</v>
      </c>
      <c r="C94" s="2">
        <v>20.6</v>
      </c>
      <c r="D94" s="2">
        <v>20.399999999999999</v>
      </c>
      <c r="E94" s="2">
        <v>20.5</v>
      </c>
      <c r="F94" s="2">
        <v>21.4</v>
      </c>
      <c r="G94" s="2">
        <v>20.8</v>
      </c>
      <c r="H94" s="2">
        <v>20.9</v>
      </c>
      <c r="I94" s="2">
        <v>21.5</v>
      </c>
      <c r="J94" s="2">
        <v>21.3</v>
      </c>
      <c r="K94" s="2">
        <v>20.8</v>
      </c>
      <c r="L94" s="2">
        <v>20.399999999999999</v>
      </c>
      <c r="M94" s="2">
        <v>21</v>
      </c>
      <c r="N94" s="2">
        <v>20.6</v>
      </c>
      <c r="O94" s="2">
        <v>250.20000000000002</v>
      </c>
      <c r="Q94" s="70" t="s">
        <v>9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0</v>
      </c>
      <c r="AA94" s="70">
        <v>0</v>
      </c>
      <c r="AB94" s="70">
        <v>0</v>
      </c>
      <c r="AC94" s="70">
        <v>0</v>
      </c>
      <c r="AD94" s="70"/>
    </row>
    <row r="95" spans="2:30" x14ac:dyDescent="0.25">
      <c r="B95" s="4">
        <v>1990</v>
      </c>
      <c r="C95" s="2">
        <v>21</v>
      </c>
      <c r="D95" s="2">
        <v>20.8</v>
      </c>
      <c r="E95" s="2">
        <v>21.3</v>
      </c>
      <c r="F95" s="2">
        <v>21.3</v>
      </c>
      <c r="G95" s="2">
        <v>21.2</v>
      </c>
      <c r="H95" s="2">
        <v>21.7</v>
      </c>
      <c r="I95" s="2">
        <v>21.6</v>
      </c>
      <c r="J95" s="2">
        <v>21.7</v>
      </c>
      <c r="K95" s="2">
        <v>21.5</v>
      </c>
      <c r="L95" s="2">
        <v>20.7</v>
      </c>
      <c r="M95" s="2">
        <v>21.1</v>
      </c>
      <c r="N95" s="2">
        <v>20.7</v>
      </c>
      <c r="O95" s="2">
        <v>254.59999999999997</v>
      </c>
      <c r="Q95" s="70" t="s">
        <v>10</v>
      </c>
      <c r="R95" s="70">
        <v>100</v>
      </c>
      <c r="S95" s="70">
        <v>100</v>
      </c>
      <c r="T95" s="70">
        <v>100</v>
      </c>
      <c r="U95" s="70">
        <v>100</v>
      </c>
      <c r="V95" s="70">
        <v>100</v>
      </c>
      <c r="W95" s="70">
        <v>100</v>
      </c>
      <c r="X95" s="70">
        <v>100</v>
      </c>
      <c r="Y95" s="70">
        <v>100</v>
      </c>
      <c r="Z95" s="70">
        <v>100</v>
      </c>
      <c r="AA95" s="70">
        <v>100</v>
      </c>
      <c r="AB95" s="70">
        <v>100</v>
      </c>
      <c r="AC95" s="70">
        <v>100</v>
      </c>
      <c r="AD95" s="70"/>
    </row>
    <row r="96" spans="2:30" x14ac:dyDescent="0.25">
      <c r="B96" s="4">
        <v>1991</v>
      </c>
      <c r="C96" s="2">
        <v>21.1</v>
      </c>
      <c r="D96" s="2">
        <v>21.9</v>
      </c>
      <c r="E96" s="2">
        <v>21.6</v>
      </c>
      <c r="F96" s="2">
        <v>21.4</v>
      </c>
      <c r="G96" s="2">
        <v>21.3</v>
      </c>
      <c r="H96" s="2">
        <v>21.6</v>
      </c>
      <c r="I96" s="2">
        <v>21.5</v>
      </c>
      <c r="J96" s="2">
        <v>21.1</v>
      </c>
      <c r="K96" s="2">
        <v>21.4</v>
      </c>
      <c r="L96" s="2">
        <v>20.8</v>
      </c>
      <c r="M96" s="2">
        <v>20.9</v>
      </c>
      <c r="N96" s="2">
        <v>21</v>
      </c>
      <c r="O96" s="2">
        <v>255.60000000000002</v>
      </c>
      <c r="Q96" s="70" t="s">
        <v>11</v>
      </c>
      <c r="R96" s="9">
        <f>R93</f>
        <v>102.44295685507079</v>
      </c>
      <c r="S96" s="9">
        <f t="shared" ref="S96:AC96" si="15">S93</f>
        <v>93.809342143432744</v>
      </c>
      <c r="T96" s="9">
        <f t="shared" si="15"/>
        <v>104.78143384367448</v>
      </c>
      <c r="U96" s="9">
        <f t="shared" si="15"/>
        <v>101.02285714285715</v>
      </c>
      <c r="V96" s="9">
        <f t="shared" si="15"/>
        <v>103.10328219178085</v>
      </c>
      <c r="W96" s="9">
        <f t="shared" si="15"/>
        <v>99.769229423276215</v>
      </c>
      <c r="X96" s="9">
        <f t="shared" si="15"/>
        <v>103.97810811557498</v>
      </c>
      <c r="Y96" s="9">
        <f t="shared" si="15"/>
        <v>103.33460635432255</v>
      </c>
      <c r="Z96" s="9">
        <f t="shared" si="15"/>
        <v>99.398839415218134</v>
      </c>
      <c r="AA96" s="9">
        <f t="shared" si="15"/>
        <v>99.940450005755665</v>
      </c>
      <c r="AB96" s="9">
        <f t="shared" si="15"/>
        <v>97.6527150915161</v>
      </c>
      <c r="AC96" s="9">
        <f t="shared" si="15"/>
        <v>101.54710146195465</v>
      </c>
      <c r="AD96" s="209">
        <f>SUM(Tabla56[[#This Row],[ENE]:[DIC]])</f>
        <v>1210.7809220444344</v>
      </c>
    </row>
    <row r="97" spans="2:31" x14ac:dyDescent="0.25">
      <c r="B97" s="4">
        <v>1992</v>
      </c>
      <c r="C97" s="2">
        <v>21.6</v>
      </c>
      <c r="D97" s="2">
        <v>22.1</v>
      </c>
      <c r="E97" s="2">
        <v>22.4</v>
      </c>
      <c r="F97" s="2">
        <v>22.2</v>
      </c>
      <c r="G97" s="2">
        <v>21.4</v>
      </c>
      <c r="H97" s="2">
        <v>21.9</v>
      </c>
      <c r="I97" s="2">
        <v>21.4</v>
      </c>
      <c r="J97" s="2">
        <v>21.4</v>
      </c>
      <c r="K97" s="2">
        <v>21</v>
      </c>
      <c r="L97" s="2">
        <v>20.8</v>
      </c>
      <c r="M97" s="2">
        <v>20.9</v>
      </c>
      <c r="N97" s="2">
        <v>20.9</v>
      </c>
      <c r="O97" s="2">
        <v>258</v>
      </c>
      <c r="Q97" s="70" t="s">
        <v>12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/>
      <c r="AE97" s="211">
        <f>AD96+AD98</f>
        <v>2856.301680672269</v>
      </c>
    </row>
    <row r="98" spans="2:31" x14ac:dyDescent="0.25">
      <c r="B98" s="4">
        <v>1993</v>
      </c>
      <c r="C98" s="2">
        <v>21.3</v>
      </c>
      <c r="D98" s="2">
        <v>21.5</v>
      </c>
      <c r="E98" s="2">
        <v>21.6</v>
      </c>
      <c r="F98" s="2">
        <v>21.6</v>
      </c>
      <c r="G98" s="2">
        <v>21.1</v>
      </c>
      <c r="H98" s="2">
        <v>21.7</v>
      </c>
      <c r="I98" s="2">
        <v>21.8</v>
      </c>
      <c r="J98" s="2">
        <v>21.6</v>
      </c>
      <c r="K98" s="2">
        <v>21.1</v>
      </c>
      <c r="L98" s="2">
        <v>21.2</v>
      </c>
      <c r="M98" s="2">
        <v>21</v>
      </c>
      <c r="N98" s="2">
        <v>21.2</v>
      </c>
      <c r="O98" s="2">
        <v>256.7</v>
      </c>
      <c r="Q98" s="70" t="s">
        <v>16</v>
      </c>
      <c r="R98" s="9">
        <f>AC97+R99</f>
        <v>69.70410196845863</v>
      </c>
      <c r="S98" s="9">
        <f>S99</f>
        <v>51.783094831357104</v>
      </c>
      <c r="T98" s="9">
        <f t="shared" ref="T98:AC98" si="16">T99</f>
        <v>72.45386027397268</v>
      </c>
      <c r="U98" s="9">
        <f t="shared" si="16"/>
        <v>152.31915966386549</v>
      </c>
      <c r="V98" s="9">
        <f t="shared" si="16"/>
        <v>172.62528923679059</v>
      </c>
      <c r="W98" s="9">
        <f t="shared" si="16"/>
        <v>150.83497225739609</v>
      </c>
      <c r="X98" s="9">
        <f t="shared" si="16"/>
        <v>133.16138768274431</v>
      </c>
      <c r="Y98" s="9">
        <f t="shared" si="16"/>
        <v>145.26119196500514</v>
      </c>
      <c r="Z98" s="9">
        <f t="shared" si="16"/>
        <v>147.95326142511803</v>
      </c>
      <c r="AA98" s="9">
        <f t="shared" si="16"/>
        <v>212.27803738920227</v>
      </c>
      <c r="AB98" s="9">
        <f t="shared" si="16"/>
        <v>203.49182272361014</v>
      </c>
      <c r="AC98" s="9">
        <f t="shared" si="16"/>
        <v>133.65457921031435</v>
      </c>
      <c r="AD98" s="209">
        <f>SUM(Tabla56[[#This Row],[ENE]:[DIC]])</f>
        <v>1645.5207586278345</v>
      </c>
    </row>
    <row r="99" spans="2:31" x14ac:dyDescent="0.25">
      <c r="B99" s="4">
        <v>1994</v>
      </c>
      <c r="C99" s="2">
        <v>21</v>
      </c>
      <c r="D99" s="2">
        <v>21.6</v>
      </c>
      <c r="E99" s="2">
        <v>21.5</v>
      </c>
      <c r="F99" s="2">
        <v>21.4</v>
      </c>
      <c r="G99" s="2">
        <v>21.1</v>
      </c>
      <c r="H99" s="2">
        <v>21.4</v>
      </c>
      <c r="I99" s="2">
        <v>21.4</v>
      </c>
      <c r="J99" s="2">
        <v>21.4</v>
      </c>
      <c r="K99" s="2">
        <v>21.5</v>
      </c>
      <c r="L99" s="2">
        <v>20.5</v>
      </c>
      <c r="M99" s="2">
        <v>20.9</v>
      </c>
      <c r="N99" s="2">
        <v>20.9</v>
      </c>
      <c r="O99" s="2">
        <v>254.60000000000002</v>
      </c>
      <c r="Q99" s="70" t="s">
        <v>13</v>
      </c>
      <c r="R99" s="9">
        <f>R92-R93</f>
        <v>69.70410196845863</v>
      </c>
      <c r="S99" s="9">
        <f t="shared" ref="S99:AD99" si="17">S92-S93</f>
        <v>51.783094831357104</v>
      </c>
      <c r="T99" s="9">
        <f t="shared" si="17"/>
        <v>72.45386027397268</v>
      </c>
      <c r="U99" s="9">
        <f t="shared" si="17"/>
        <v>152.31915966386549</v>
      </c>
      <c r="V99" s="9">
        <f t="shared" si="17"/>
        <v>172.62528923679059</v>
      </c>
      <c r="W99" s="9">
        <f t="shared" si="17"/>
        <v>150.83497225739609</v>
      </c>
      <c r="X99" s="9">
        <f t="shared" si="17"/>
        <v>133.16138768274431</v>
      </c>
      <c r="Y99" s="9">
        <f t="shared" si="17"/>
        <v>145.26119196500514</v>
      </c>
      <c r="Z99" s="9">
        <f t="shared" si="17"/>
        <v>147.95326142511803</v>
      </c>
      <c r="AA99" s="9">
        <f t="shared" si="17"/>
        <v>212.27803738920227</v>
      </c>
      <c r="AB99" s="9">
        <f t="shared" si="17"/>
        <v>203.49182272361014</v>
      </c>
      <c r="AC99" s="9">
        <f t="shared" si="17"/>
        <v>133.65457921031435</v>
      </c>
      <c r="AD99" s="9">
        <f t="shared" si="17"/>
        <v>1645.5207586278345</v>
      </c>
    </row>
    <row r="100" spans="2:31" x14ac:dyDescent="0.25">
      <c r="B100" s="4">
        <v>1995</v>
      </c>
      <c r="C100" s="2">
        <v>21.6</v>
      </c>
      <c r="D100" s="2">
        <v>21.9</v>
      </c>
      <c r="E100" s="2">
        <v>21.8</v>
      </c>
      <c r="F100" s="2">
        <v>21.8</v>
      </c>
      <c r="G100" s="2">
        <v>21.3</v>
      </c>
      <c r="H100" s="2">
        <v>21.5</v>
      </c>
      <c r="I100" s="2">
        <v>21.6</v>
      </c>
      <c r="J100" s="2">
        <v>20.9</v>
      </c>
      <c r="K100" s="2">
        <v>21.6</v>
      </c>
      <c r="L100" s="2">
        <v>20.6</v>
      </c>
      <c r="M100" s="2">
        <v>20.9</v>
      </c>
      <c r="N100" s="2">
        <v>21</v>
      </c>
      <c r="O100" s="2">
        <v>256.5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2:31" x14ac:dyDescent="0.25">
      <c r="B101" s="4">
        <v>1996</v>
      </c>
      <c r="C101" s="2">
        <v>21</v>
      </c>
      <c r="D101" s="2">
        <v>21.4</v>
      </c>
      <c r="E101" s="2">
        <v>21.4</v>
      </c>
      <c r="F101" s="2">
        <v>21.2</v>
      </c>
      <c r="G101" s="2">
        <v>20.8</v>
      </c>
      <c r="H101" s="2">
        <v>20.9</v>
      </c>
      <c r="I101" s="2">
        <v>21.2</v>
      </c>
      <c r="J101" s="2">
        <v>21</v>
      </c>
      <c r="K101" s="2">
        <v>21.2</v>
      </c>
      <c r="L101" s="2">
        <v>20.399999999999999</v>
      </c>
      <c r="M101" s="2">
        <v>20.5</v>
      </c>
      <c r="N101" s="2">
        <v>20.6</v>
      </c>
      <c r="O101" s="2">
        <v>251.59999999999997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2:31" x14ac:dyDescent="0.25">
      <c r="B102" s="4">
        <v>1997</v>
      </c>
      <c r="C102" s="2">
        <v>20.9</v>
      </c>
      <c r="D102" s="2">
        <v>21.5</v>
      </c>
      <c r="E102" s="2">
        <v>21.1</v>
      </c>
      <c r="F102" s="2">
        <v>21.4</v>
      </c>
      <c r="G102" s="2">
        <v>21.5</v>
      </c>
      <c r="H102" s="2">
        <v>21.3</v>
      </c>
      <c r="I102" s="2">
        <v>21.9</v>
      </c>
      <c r="J102" s="2">
        <v>21.8</v>
      </c>
      <c r="K102" s="2">
        <v>21.5</v>
      </c>
      <c r="L102" s="2">
        <v>21.4</v>
      </c>
      <c r="M102" s="2">
        <v>21.3</v>
      </c>
      <c r="N102" s="2">
        <v>21.9</v>
      </c>
      <c r="O102" s="2">
        <v>257.5</v>
      </c>
      <c r="Q102" s="70" t="s">
        <v>14</v>
      </c>
      <c r="R102" s="9">
        <f>0+R99</f>
        <v>69.70410196845863</v>
      </c>
      <c r="S102" s="9">
        <f>R102+S99</f>
        <v>121.48719679981573</v>
      </c>
      <c r="T102" s="9">
        <f>S102+T99</f>
        <v>193.94105707378841</v>
      </c>
      <c r="U102" s="9">
        <v>100</v>
      </c>
      <c r="V102" s="5"/>
      <c r="W102" s="5"/>
      <c r="X102" s="5"/>
      <c r="Y102" s="5"/>
      <c r="Z102" s="5"/>
      <c r="AA102" s="5"/>
      <c r="AB102" s="5"/>
      <c r="AC102" s="5"/>
    </row>
    <row r="103" spans="2:31" x14ac:dyDescent="0.25">
      <c r="B103" s="4">
        <v>1998</v>
      </c>
      <c r="C103" s="2">
        <v>22.7</v>
      </c>
      <c r="D103" s="2">
        <v>22.8</v>
      </c>
      <c r="E103" s="2">
        <v>22.6</v>
      </c>
      <c r="F103" s="2">
        <v>22.3</v>
      </c>
      <c r="G103" s="2">
        <v>21.8</v>
      </c>
      <c r="H103" s="2">
        <v>21.3</v>
      </c>
      <c r="I103" s="2">
        <v>21.6</v>
      </c>
      <c r="J103" s="2">
        <v>21.4</v>
      </c>
      <c r="K103" s="2">
        <v>21.2</v>
      </c>
      <c r="L103" s="2">
        <v>20.9</v>
      </c>
      <c r="M103" s="2">
        <v>20.9</v>
      </c>
      <c r="N103" s="2">
        <v>20.8</v>
      </c>
      <c r="O103" s="2">
        <v>260.3</v>
      </c>
      <c r="Q103" s="70" t="s">
        <v>15</v>
      </c>
      <c r="R103" s="70">
        <v>100</v>
      </c>
      <c r="S103" s="70">
        <v>100</v>
      </c>
      <c r="T103" s="70">
        <v>100</v>
      </c>
      <c r="U103" s="70">
        <v>100</v>
      </c>
      <c r="V103" s="5"/>
      <c r="W103" s="5"/>
      <c r="X103" s="5"/>
      <c r="Y103" s="5"/>
      <c r="Z103" s="5"/>
      <c r="AA103" s="5"/>
      <c r="AB103" s="5"/>
      <c r="AC103" s="5"/>
    </row>
    <row r="104" spans="2:31" x14ac:dyDescent="0.25">
      <c r="B104" s="4">
        <v>1999</v>
      </c>
      <c r="C104" s="2">
        <v>21</v>
      </c>
      <c r="D104" s="2">
        <v>20.7</v>
      </c>
      <c r="E104" s="2">
        <v>21.1</v>
      </c>
      <c r="F104" s="2">
        <v>21.1</v>
      </c>
      <c r="G104" s="2">
        <v>20.9</v>
      </c>
      <c r="H104" s="2">
        <v>20.9</v>
      </c>
      <c r="I104" s="2">
        <v>21.3</v>
      </c>
      <c r="J104" s="2">
        <v>20.9</v>
      </c>
      <c r="K104" s="2">
        <v>20.399999999999999</v>
      </c>
      <c r="L104" s="2">
        <v>20.100000000000001</v>
      </c>
      <c r="M104" s="2">
        <v>20.6</v>
      </c>
      <c r="N104" s="2">
        <v>20.6</v>
      </c>
      <c r="O104" s="2">
        <v>249.60000000000002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2:31" x14ac:dyDescent="0.25">
      <c r="B105" s="4">
        <v>2000</v>
      </c>
      <c r="C105" s="2">
        <v>20.3</v>
      </c>
      <c r="D105" s="2">
        <v>20.6</v>
      </c>
      <c r="E105" s="2">
        <v>20.6</v>
      </c>
      <c r="F105" s="2">
        <v>20.9</v>
      </c>
      <c r="G105" s="2">
        <v>20.8</v>
      </c>
      <c r="H105" s="2">
        <v>20.9</v>
      </c>
      <c r="I105" s="2">
        <v>20.9</v>
      </c>
      <c r="J105" s="2">
        <v>21.1</v>
      </c>
      <c r="K105" s="2">
        <v>20.399999999999999</v>
      </c>
      <c r="L105" s="2">
        <v>20.7</v>
      </c>
      <c r="M105" s="2">
        <v>20.6</v>
      </c>
      <c r="N105" s="2">
        <v>20.8</v>
      </c>
      <c r="O105" s="2">
        <v>248.6</v>
      </c>
      <c r="Q105" s="188" t="s">
        <v>31</v>
      </c>
      <c r="R105" s="188"/>
      <c r="S105" s="188"/>
      <c r="T105" s="188"/>
      <c r="U105" s="188"/>
      <c r="V105" s="5"/>
      <c r="W105" s="5"/>
      <c r="X105" s="5"/>
      <c r="Y105" s="5"/>
      <c r="Z105" s="5"/>
      <c r="AA105" s="5"/>
      <c r="AB105" s="5"/>
      <c r="AC105" s="5"/>
    </row>
    <row r="106" spans="2:31" x14ac:dyDescent="0.25">
      <c r="B106" s="4">
        <v>2001</v>
      </c>
      <c r="C106" s="2">
        <v>20.8</v>
      </c>
      <c r="D106" s="2">
        <v>21</v>
      </c>
      <c r="E106" s="2">
        <v>21.3</v>
      </c>
      <c r="F106" s="2">
        <v>21.4</v>
      </c>
      <c r="G106" s="2">
        <v>21.3</v>
      </c>
      <c r="H106" s="2">
        <v>21</v>
      </c>
      <c r="I106" s="2">
        <v>21.5</v>
      </c>
      <c r="J106" s="2">
        <v>22</v>
      </c>
      <c r="K106" s="2">
        <v>21.1</v>
      </c>
      <c r="L106" s="2">
        <v>21.1</v>
      </c>
      <c r="M106" s="2">
        <v>21</v>
      </c>
      <c r="N106" s="2">
        <v>21.5</v>
      </c>
      <c r="O106" s="2">
        <v>255</v>
      </c>
      <c r="Q106" s="70"/>
      <c r="R106" s="70" t="s">
        <v>35</v>
      </c>
      <c r="S106" s="70" t="s">
        <v>36</v>
      </c>
      <c r="T106" s="70" t="s">
        <v>37</v>
      </c>
      <c r="U106" s="70" t="s">
        <v>36</v>
      </c>
      <c r="V106" s="5"/>
      <c r="W106" s="5"/>
      <c r="X106" s="5"/>
      <c r="Y106" s="5"/>
      <c r="Z106" s="5"/>
      <c r="AA106" s="5"/>
      <c r="AB106" s="5"/>
      <c r="AC106" s="5"/>
    </row>
    <row r="107" spans="2:31" x14ac:dyDescent="0.25">
      <c r="B107" s="4">
        <v>2002</v>
      </c>
      <c r="C107" s="2">
        <v>21.5</v>
      </c>
      <c r="D107" s="2">
        <v>21.7</v>
      </c>
      <c r="E107" s="2">
        <v>21.4</v>
      </c>
      <c r="F107" s="2">
        <v>21.1</v>
      </c>
      <c r="G107" s="2">
        <v>21.4</v>
      </c>
      <c r="H107" s="2">
        <v>20.9</v>
      </c>
      <c r="I107" s="2">
        <v>21.7</v>
      </c>
      <c r="J107" s="2">
        <v>21.7</v>
      </c>
      <c r="K107" s="2">
        <v>21.4</v>
      </c>
      <c r="L107" s="2">
        <v>21</v>
      </c>
      <c r="M107" s="2">
        <v>21.2</v>
      </c>
      <c r="N107" s="2">
        <v>21.7</v>
      </c>
      <c r="O107" s="2">
        <v>256.7</v>
      </c>
      <c r="Q107" s="14" t="s">
        <v>32</v>
      </c>
      <c r="R107" s="9">
        <f>AD98</f>
        <v>1645.5207586278345</v>
      </c>
      <c r="S107" s="70" t="s">
        <v>38</v>
      </c>
      <c r="T107" s="9">
        <f>R107*0.001</f>
        <v>1.6455207586278346</v>
      </c>
      <c r="U107" s="70" t="s">
        <v>39</v>
      </c>
      <c r="V107" s="5"/>
      <c r="W107" s="5"/>
      <c r="X107" s="5"/>
      <c r="Y107" s="5"/>
      <c r="Z107" s="5"/>
      <c r="AA107" s="5"/>
      <c r="AB107" s="5"/>
      <c r="AC107" s="5"/>
    </row>
    <row r="108" spans="2:31" x14ac:dyDescent="0.25">
      <c r="B108" s="4">
        <v>2003</v>
      </c>
      <c r="C108" s="2">
        <v>21.9</v>
      </c>
      <c r="D108" s="2">
        <v>22.3</v>
      </c>
      <c r="E108" s="2">
        <v>22</v>
      </c>
      <c r="F108" s="2">
        <v>21.8</v>
      </c>
      <c r="G108" s="2">
        <v>21.9</v>
      </c>
      <c r="H108" s="2">
        <v>20.8</v>
      </c>
      <c r="I108" s="2">
        <v>21.4</v>
      </c>
      <c r="J108" s="2">
        <v>21.4</v>
      </c>
      <c r="K108" s="2">
        <v>21.2</v>
      </c>
      <c r="L108" s="2">
        <v>20.7</v>
      </c>
      <c r="M108" s="2">
        <v>20.9</v>
      </c>
      <c r="N108" s="2">
        <v>21.1</v>
      </c>
      <c r="O108" s="2">
        <v>257.40000000000003</v>
      </c>
      <c r="Q108" s="14" t="s">
        <v>33</v>
      </c>
      <c r="R108" s="9">
        <v>18.635855458199998</v>
      </c>
      <c r="S108" s="70" t="s">
        <v>40</v>
      </c>
      <c r="T108" s="70">
        <f>R108*1000000</f>
        <v>18635855.458199997</v>
      </c>
      <c r="U108" s="70" t="s">
        <v>41</v>
      </c>
      <c r="V108" s="5"/>
      <c r="W108" s="5"/>
      <c r="X108" s="5"/>
      <c r="Y108" s="5"/>
      <c r="Z108" s="5"/>
      <c r="AA108" s="5"/>
      <c r="AB108" s="5"/>
      <c r="AC108" s="5"/>
    </row>
    <row r="109" spans="2:31" x14ac:dyDescent="0.25">
      <c r="B109" s="4">
        <v>2004</v>
      </c>
      <c r="C109" s="2">
        <v>21</v>
      </c>
      <c r="D109" s="2">
        <v>21.7</v>
      </c>
      <c r="E109" s="2">
        <v>22</v>
      </c>
      <c r="F109" s="2">
        <v>21.5</v>
      </c>
      <c r="G109" s="2">
        <v>21</v>
      </c>
      <c r="H109" s="2">
        <v>21.6</v>
      </c>
      <c r="I109" s="2">
        <v>21.2</v>
      </c>
      <c r="J109" s="2">
        <v>21.4</v>
      </c>
      <c r="K109" s="2">
        <v>20.7</v>
      </c>
      <c r="L109" s="2">
        <v>21</v>
      </c>
      <c r="M109" s="2">
        <v>20.7</v>
      </c>
      <c r="N109" s="2">
        <v>20.8</v>
      </c>
      <c r="O109" s="2">
        <v>254.6</v>
      </c>
      <c r="Q109" s="14" t="s">
        <v>34</v>
      </c>
      <c r="R109" s="112">
        <f>T108*T107</f>
        <v>30665687.011255931</v>
      </c>
      <c r="S109" s="112"/>
      <c r="T109" s="112"/>
      <c r="U109" s="70" t="s">
        <v>42</v>
      </c>
      <c r="V109" s="5"/>
      <c r="W109" s="5"/>
      <c r="X109" s="5"/>
      <c r="Y109" s="5"/>
      <c r="Z109" s="5"/>
      <c r="AA109" s="5"/>
      <c r="AB109" s="5"/>
      <c r="AC109" s="5"/>
    </row>
    <row r="110" spans="2:31" x14ac:dyDescent="0.25">
      <c r="B110" s="4">
        <v>2005</v>
      </c>
      <c r="C110" s="2">
        <v>21.1</v>
      </c>
      <c r="D110" s="2">
        <v>21.4</v>
      </c>
      <c r="E110" s="2">
        <v>22.2</v>
      </c>
      <c r="F110" s="2">
        <v>22.2</v>
      </c>
      <c r="G110" s="2">
        <v>21.3</v>
      </c>
      <c r="H110" s="2">
        <v>21.6</v>
      </c>
      <c r="I110" s="2">
        <v>22.1</v>
      </c>
      <c r="J110" s="2">
        <v>21.7</v>
      </c>
      <c r="K110" s="2">
        <v>21.5</v>
      </c>
      <c r="L110" s="2">
        <v>20.399999999999999</v>
      </c>
      <c r="M110" s="2">
        <v>20.6</v>
      </c>
      <c r="N110" s="2">
        <v>20.5</v>
      </c>
      <c r="O110" s="2">
        <v>256.60000000000002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2:31" x14ac:dyDescent="0.25">
      <c r="B111" s="4">
        <v>2006</v>
      </c>
      <c r="C111" s="2">
        <v>21</v>
      </c>
      <c r="D111" s="2">
        <v>21.5</v>
      </c>
      <c r="E111" s="2">
        <v>21</v>
      </c>
      <c r="F111" s="2">
        <v>21.1</v>
      </c>
      <c r="G111" s="2">
        <v>21</v>
      </c>
      <c r="H111" s="2">
        <v>21.1</v>
      </c>
      <c r="I111" s="2">
        <v>21.7</v>
      </c>
      <c r="J111" s="2">
        <v>21.6</v>
      </c>
      <c r="K111" s="2">
        <v>21.5</v>
      </c>
      <c r="L111" s="2">
        <v>21</v>
      </c>
      <c r="M111" s="2">
        <v>20.7</v>
      </c>
      <c r="N111" s="2">
        <v>21.1</v>
      </c>
      <c r="O111" s="2">
        <v>254.29999999999995</v>
      </c>
      <c r="Q111" s="203" t="s">
        <v>49</v>
      </c>
      <c r="R111" s="203"/>
      <c r="S111" s="203"/>
      <c r="T111" s="17"/>
      <c r="U111" s="15"/>
    </row>
    <row r="112" spans="2:31" x14ac:dyDescent="0.25">
      <c r="B112" s="4">
        <v>2007</v>
      </c>
      <c r="C112" s="2">
        <v>21.4</v>
      </c>
      <c r="D112" s="2">
        <v>21.5</v>
      </c>
      <c r="E112" s="2">
        <v>21.6</v>
      </c>
      <c r="F112" s="2">
        <v>21.4</v>
      </c>
      <c r="G112" s="2">
        <v>21.3</v>
      </c>
      <c r="H112" s="2">
        <v>21.3</v>
      </c>
      <c r="I112" s="2">
        <v>21.7</v>
      </c>
      <c r="J112" s="2">
        <v>20.8</v>
      </c>
      <c r="K112" s="2">
        <v>21</v>
      </c>
      <c r="L112" s="2">
        <v>20.2</v>
      </c>
      <c r="M112" s="2">
        <v>20.6</v>
      </c>
      <c r="N112" s="2">
        <v>20.5</v>
      </c>
      <c r="O112" s="2">
        <v>253.29999999999998</v>
      </c>
      <c r="Q112" s="16" t="s">
        <v>45</v>
      </c>
      <c r="R112" s="112">
        <v>0.25</v>
      </c>
      <c r="S112" s="112"/>
      <c r="T112" s="17"/>
      <c r="U112" s="15"/>
    </row>
    <row r="113" spans="2:21" x14ac:dyDescent="0.25">
      <c r="B113" s="4">
        <v>2008</v>
      </c>
      <c r="C113" s="2">
        <v>20.8</v>
      </c>
      <c r="D113" s="2">
        <v>21.1</v>
      </c>
      <c r="E113" s="2">
        <v>21</v>
      </c>
      <c r="F113" s="2">
        <v>21.2</v>
      </c>
      <c r="G113" s="2">
        <v>20.7</v>
      </c>
      <c r="H113" s="2">
        <v>21</v>
      </c>
      <c r="I113" s="2">
        <v>21.1</v>
      </c>
      <c r="J113" s="2">
        <v>20.8</v>
      </c>
      <c r="K113" s="2">
        <v>21</v>
      </c>
      <c r="L113" s="2">
        <v>20.3</v>
      </c>
      <c r="M113" s="2">
        <v>20.5</v>
      </c>
      <c r="N113" s="2">
        <v>20.3</v>
      </c>
      <c r="O113" s="2">
        <v>249.80000000000004</v>
      </c>
      <c r="Q113" s="16" t="s">
        <v>44</v>
      </c>
      <c r="R113" s="112">
        <f>R109</f>
        <v>30665687.011255931</v>
      </c>
      <c r="S113" s="112"/>
    </row>
    <row r="114" spans="2:21" x14ac:dyDescent="0.25">
      <c r="B114" s="4">
        <v>2009</v>
      </c>
      <c r="C114" s="2">
        <v>20.9</v>
      </c>
      <c r="D114" s="2">
        <v>20.9</v>
      </c>
      <c r="E114" s="2">
        <v>20.3</v>
      </c>
      <c r="F114" s="2">
        <v>21.3</v>
      </c>
      <c r="G114" s="2">
        <v>21.1</v>
      </c>
      <c r="H114" s="2">
        <v>21.3</v>
      </c>
      <c r="I114" s="2">
        <v>21.7</v>
      </c>
      <c r="J114" s="2">
        <v>22</v>
      </c>
      <c r="K114" s="2">
        <v>22.1</v>
      </c>
      <c r="L114" s="2">
        <v>21.3</v>
      </c>
      <c r="M114" s="2">
        <v>21.8</v>
      </c>
      <c r="N114" s="2">
        <v>21.8</v>
      </c>
      <c r="O114" s="2">
        <v>256.5</v>
      </c>
      <c r="Q114" s="16" t="s">
        <v>43</v>
      </c>
      <c r="R114" s="112">
        <f>R112*R113</f>
        <v>7666421.7528139828</v>
      </c>
      <c r="S114" s="112"/>
    </row>
    <row r="115" spans="2:21" x14ac:dyDescent="0.25">
      <c r="B115" s="4">
        <v>2010</v>
      </c>
      <c r="C115" s="2">
        <v>22.3</v>
      </c>
      <c r="D115" s="2">
        <v>22.4</v>
      </c>
      <c r="E115" s="2">
        <v>23.3</v>
      </c>
      <c r="F115" s="2">
        <v>22.3</v>
      </c>
      <c r="G115" s="2">
        <v>21.8</v>
      </c>
      <c r="H115" s="2">
        <v>21.5</v>
      </c>
      <c r="I115" s="2">
        <v>21.3</v>
      </c>
      <c r="J115" s="2">
        <v>21.4</v>
      </c>
      <c r="K115" s="2">
        <v>20.8</v>
      </c>
      <c r="L115" s="2">
        <v>20.8</v>
      </c>
      <c r="M115" s="2">
        <v>20.3</v>
      </c>
      <c r="N115" s="2">
        <v>20.6</v>
      </c>
      <c r="O115" s="2">
        <v>258.80000000000007</v>
      </c>
    </row>
    <row r="116" spans="2:21" x14ac:dyDescent="0.25">
      <c r="B116" s="4">
        <v>2011</v>
      </c>
      <c r="C116" s="2">
        <v>21.2</v>
      </c>
      <c r="D116" s="2">
        <v>21.3</v>
      </c>
      <c r="E116" s="2">
        <v>20.8</v>
      </c>
      <c r="F116" s="2">
        <v>21</v>
      </c>
      <c r="G116" s="2">
        <v>21.2</v>
      </c>
      <c r="H116" s="2">
        <v>21.5</v>
      </c>
      <c r="I116" s="2">
        <v>21.6</v>
      </c>
      <c r="J116" s="2">
        <v>21.8</v>
      </c>
      <c r="K116" s="2">
        <v>21.5</v>
      </c>
      <c r="L116" s="2">
        <v>20.399999999999999</v>
      </c>
      <c r="M116" s="2">
        <v>20.9</v>
      </c>
      <c r="N116" s="2">
        <v>20.8</v>
      </c>
      <c r="O116" s="2">
        <v>254.00000000000003</v>
      </c>
      <c r="Q116" s="203" t="s">
        <v>46</v>
      </c>
      <c r="R116" s="203"/>
      <c r="S116" s="203"/>
      <c r="T116" s="203"/>
      <c r="U116" s="203"/>
    </row>
    <row r="117" spans="2:21" x14ac:dyDescent="0.25">
      <c r="B117" s="4">
        <v>2012</v>
      </c>
      <c r="C117" s="2">
        <v>21.2</v>
      </c>
      <c r="D117" s="2">
        <v>21.2</v>
      </c>
      <c r="E117" s="2">
        <v>21.4</v>
      </c>
      <c r="F117" s="2">
        <v>21.1</v>
      </c>
      <c r="G117" s="2">
        <v>21.4</v>
      </c>
      <c r="H117" s="2">
        <v>21.8</v>
      </c>
      <c r="I117" s="2">
        <v>22.1</v>
      </c>
      <c r="J117" s="2">
        <v>21.7</v>
      </c>
      <c r="K117" s="2">
        <v>21.8</v>
      </c>
      <c r="L117" s="2">
        <v>21.2</v>
      </c>
      <c r="M117" s="2">
        <v>21.3</v>
      </c>
      <c r="N117" s="2">
        <v>21.7</v>
      </c>
      <c r="O117" s="2">
        <v>257.90000000000003</v>
      </c>
      <c r="Q117" s="112" t="s">
        <v>47</v>
      </c>
      <c r="R117" s="112"/>
      <c r="S117" s="112"/>
      <c r="T117" s="112">
        <v>0.25</v>
      </c>
      <c r="U117" s="112"/>
    </row>
    <row r="118" spans="2:21" x14ac:dyDescent="0.25">
      <c r="B118" s="4">
        <v>2013</v>
      </c>
      <c r="C118" s="2">
        <v>21.9</v>
      </c>
      <c r="D118" s="2">
        <v>21.8</v>
      </c>
      <c r="E118" s="2">
        <v>22.3</v>
      </c>
      <c r="F118" s="2">
        <v>22.2</v>
      </c>
      <c r="G118" s="2">
        <v>21.3</v>
      </c>
      <c r="H118" s="2">
        <v>21.9</v>
      </c>
      <c r="I118" s="2">
        <v>22</v>
      </c>
      <c r="J118" s="2">
        <v>21.5</v>
      </c>
      <c r="K118" s="2">
        <v>21.6</v>
      </c>
      <c r="L118" s="2">
        <v>21.3</v>
      </c>
      <c r="M118" s="2">
        <v>21.2</v>
      </c>
      <c r="N118" s="2">
        <v>21.3</v>
      </c>
      <c r="O118" s="2">
        <v>260.3</v>
      </c>
      <c r="Q118" s="117" t="s">
        <v>48</v>
      </c>
      <c r="R118" s="117"/>
      <c r="S118" s="117"/>
      <c r="T118" s="112">
        <v>0.25</v>
      </c>
      <c r="U118" s="112"/>
    </row>
    <row r="119" spans="2:21" x14ac:dyDescent="0.25">
      <c r="B119" s="4">
        <v>2014</v>
      </c>
      <c r="C119" s="2">
        <v>21.7</v>
      </c>
      <c r="D119" s="2">
        <v>21.9</v>
      </c>
      <c r="E119" s="2">
        <v>22</v>
      </c>
      <c r="F119" s="2">
        <v>22.3</v>
      </c>
      <c r="G119" s="2">
        <v>21.6</v>
      </c>
      <c r="H119" s="2">
        <v>22.1</v>
      </c>
      <c r="I119" s="2">
        <v>22.7</v>
      </c>
      <c r="J119" s="2">
        <v>21.9</v>
      </c>
      <c r="K119" s="2">
        <v>21.9</v>
      </c>
      <c r="L119" s="2">
        <v>21.2</v>
      </c>
      <c r="M119" s="2">
        <v>21.5</v>
      </c>
      <c r="N119" s="2">
        <v>21.7</v>
      </c>
      <c r="O119" s="2">
        <v>262.5</v>
      </c>
      <c r="Q119" s="112" t="s">
        <v>18</v>
      </c>
      <c r="R119" s="112"/>
      <c r="S119" s="112"/>
      <c r="T119" s="112">
        <f>R109*(1-T117-T118)</f>
        <v>15332843.505627966</v>
      </c>
      <c r="U119" s="112"/>
    </row>
    <row r="120" spans="2:21" x14ac:dyDescent="0.25">
      <c r="B120" s="4">
        <v>2015</v>
      </c>
      <c r="C120" s="2">
        <v>21.9</v>
      </c>
      <c r="D120" s="2">
        <v>22.3</v>
      </c>
      <c r="E120" s="2">
        <v>21.8</v>
      </c>
      <c r="F120" s="2">
        <v>22.1</v>
      </c>
      <c r="G120" s="2">
        <v>21.9</v>
      </c>
      <c r="H120" s="2">
        <v>22.2</v>
      </c>
      <c r="I120" s="2">
        <v>22.4</v>
      </c>
      <c r="J120" s="2">
        <v>22.6</v>
      </c>
      <c r="K120" s="2">
        <v>22.5</v>
      </c>
      <c r="L120" s="2">
        <v>21.8</v>
      </c>
      <c r="M120" s="2">
        <v>21.7</v>
      </c>
      <c r="N120" s="2">
        <v>22.5</v>
      </c>
      <c r="O120" s="2">
        <v>265.7</v>
      </c>
    </row>
    <row r="121" spans="2:21" x14ac:dyDescent="0.25">
      <c r="B121" s="4">
        <v>2016</v>
      </c>
      <c r="C121" s="2">
        <v>22.7</v>
      </c>
      <c r="D121" s="2">
        <v>23.1</v>
      </c>
      <c r="E121" s="2">
        <v>22.2</v>
      </c>
      <c r="F121" s="2">
        <v>22.6</v>
      </c>
      <c r="G121" s="2">
        <v>22.2</v>
      </c>
      <c r="H121" s="2">
        <v>21.9</v>
      </c>
      <c r="I121" s="2">
        <v>22.2</v>
      </c>
      <c r="J121" s="2">
        <v>22.5</v>
      </c>
      <c r="K121" s="2">
        <v>21.9</v>
      </c>
      <c r="L121" s="2">
        <v>21.5</v>
      </c>
      <c r="M121" s="2">
        <v>21.2</v>
      </c>
      <c r="N121" s="2">
        <v>21.3</v>
      </c>
      <c r="O121" s="2">
        <v>265.29999999999995</v>
      </c>
    </row>
    <row r="122" spans="2:21" x14ac:dyDescent="0.25">
      <c r="B122" s="4">
        <v>2017</v>
      </c>
      <c r="C122" s="2">
        <v>21.1</v>
      </c>
      <c r="D122" s="2">
        <v>21.6</v>
      </c>
      <c r="E122" s="2">
        <v>21.3</v>
      </c>
      <c r="F122" s="2">
        <v>22</v>
      </c>
      <c r="G122" s="2">
        <v>21.5</v>
      </c>
      <c r="H122" s="2">
        <v>21.5</v>
      </c>
      <c r="I122" s="2">
        <v>22.2</v>
      </c>
      <c r="J122" s="2">
        <v>21.2</v>
      </c>
      <c r="K122" s="2">
        <v>22.1</v>
      </c>
      <c r="L122" s="2">
        <v>21.3</v>
      </c>
      <c r="M122" s="2">
        <v>21.3</v>
      </c>
      <c r="N122" s="2">
        <v>21.1</v>
      </c>
      <c r="O122" s="2">
        <v>258.2</v>
      </c>
      <c r="Q122" s="203" t="s">
        <v>181</v>
      </c>
      <c r="R122" s="203"/>
      <c r="S122" s="203"/>
      <c r="T122" s="203"/>
      <c r="U122" s="203"/>
    </row>
    <row r="123" spans="2:21" x14ac:dyDescent="0.25">
      <c r="B123" s="4">
        <v>2018</v>
      </c>
      <c r="C123" s="2">
        <v>21.2</v>
      </c>
      <c r="D123" s="2">
        <v>21.6</v>
      </c>
      <c r="E123" s="2">
        <v>21.9</v>
      </c>
      <c r="F123" s="2">
        <v>21.3</v>
      </c>
      <c r="G123" s="2">
        <v>21</v>
      </c>
      <c r="H123" s="2">
        <v>21.6</v>
      </c>
      <c r="I123" s="2">
        <v>22</v>
      </c>
      <c r="J123" s="2">
        <v>21.8</v>
      </c>
      <c r="K123" s="2">
        <v>21.6</v>
      </c>
      <c r="L123" s="2">
        <v>21.1</v>
      </c>
      <c r="M123" s="2">
        <v>21.4</v>
      </c>
      <c r="N123" s="2">
        <v>21.3</v>
      </c>
      <c r="O123" s="2">
        <v>257.8</v>
      </c>
      <c r="Q123" s="112">
        <f>(T119*499.1145)/1864</f>
        <v>4105603.2832026551</v>
      </c>
      <c r="R123" s="112"/>
      <c r="S123" s="112"/>
      <c r="T123" s="112"/>
      <c r="U123" s="112"/>
    </row>
    <row r="124" spans="2:21" x14ac:dyDescent="0.25">
      <c r="B124" s="4">
        <v>2019</v>
      </c>
      <c r="C124" s="2">
        <v>21.9</v>
      </c>
      <c r="D124" s="2">
        <v>22.3</v>
      </c>
      <c r="E124" s="2">
        <v>22</v>
      </c>
      <c r="F124" s="2">
        <v>22.1</v>
      </c>
      <c r="G124" s="2">
        <v>21.6</v>
      </c>
      <c r="H124" s="2">
        <v>22</v>
      </c>
      <c r="I124" s="2">
        <v>22.3</v>
      </c>
      <c r="J124" s="2">
        <v>22.4</v>
      </c>
      <c r="K124" s="2">
        <v>22.1</v>
      </c>
      <c r="L124" s="2">
        <v>20.9</v>
      </c>
      <c r="M124" s="2">
        <v>21.6</v>
      </c>
      <c r="N124" s="2">
        <v>21.8</v>
      </c>
      <c r="O124" s="2">
        <v>263</v>
      </c>
      <c r="Q124" s="112"/>
      <c r="R124" s="112"/>
      <c r="S124" s="112"/>
      <c r="T124" s="112"/>
      <c r="U124" s="112"/>
    </row>
    <row r="125" spans="2:21" x14ac:dyDescent="0.25">
      <c r="B125" s="4" t="s">
        <v>1</v>
      </c>
      <c r="C125" s="2">
        <v>2508.1999999999998</v>
      </c>
      <c r="D125" s="2">
        <v>2541.400000000001</v>
      </c>
      <c r="E125" s="2">
        <v>2550.7000000000012</v>
      </c>
      <c r="F125" s="2">
        <v>2542.1000000000004</v>
      </c>
      <c r="G125" s="2">
        <v>2510.3000000000011</v>
      </c>
      <c r="H125" s="2">
        <v>2510.0000000000014</v>
      </c>
      <c r="I125" s="2">
        <v>2543.2999999999988</v>
      </c>
      <c r="J125" s="2">
        <v>2528.2000000000003</v>
      </c>
      <c r="K125" s="2">
        <v>2512.8999999999992</v>
      </c>
      <c r="L125" s="2">
        <v>2448.0000000000009</v>
      </c>
      <c r="M125" s="2">
        <v>2469.9999999999995</v>
      </c>
      <c r="N125" s="2">
        <v>2473.7000000000012</v>
      </c>
      <c r="O125" s="2">
        <v>30138.800000000003</v>
      </c>
    </row>
    <row r="127" spans="2:21" x14ac:dyDescent="0.25">
      <c r="B127" s="3" t="s">
        <v>5</v>
      </c>
      <c r="C127" s="3" t="s">
        <v>0</v>
      </c>
    </row>
    <row r="128" spans="2:21" x14ac:dyDescent="0.25">
      <c r="B128" s="3" t="s">
        <v>2</v>
      </c>
      <c r="C128">
        <v>1</v>
      </c>
      <c r="D128">
        <v>2</v>
      </c>
      <c r="E128">
        <v>3</v>
      </c>
      <c r="F128">
        <v>4</v>
      </c>
      <c r="G128">
        <v>5</v>
      </c>
      <c r="H128">
        <v>6</v>
      </c>
      <c r="I128">
        <v>7</v>
      </c>
      <c r="J128">
        <v>8</v>
      </c>
      <c r="K128">
        <v>9</v>
      </c>
      <c r="L128">
        <v>10</v>
      </c>
      <c r="M128">
        <v>11</v>
      </c>
      <c r="N128">
        <v>12</v>
      </c>
      <c r="O128" t="s">
        <v>1</v>
      </c>
    </row>
    <row r="129" spans="2:15" x14ac:dyDescent="0.25">
      <c r="B129" s="4">
        <v>1901</v>
      </c>
      <c r="C129" s="2">
        <v>57.9</v>
      </c>
      <c r="D129" s="2">
        <v>89.3</v>
      </c>
      <c r="E129" s="2">
        <v>115</v>
      </c>
      <c r="F129" s="2">
        <v>124.6</v>
      </c>
      <c r="G129" s="2">
        <v>201.1</v>
      </c>
      <c r="H129" s="2">
        <v>91.2</v>
      </c>
      <c r="I129" s="2">
        <v>272.60000000000002</v>
      </c>
      <c r="J129" s="2">
        <v>430.4</v>
      </c>
      <c r="K129" s="2">
        <v>177.5</v>
      </c>
      <c r="L129" s="2">
        <v>364</v>
      </c>
      <c r="M129" s="2">
        <v>359.2</v>
      </c>
      <c r="N129" s="2">
        <v>123.4</v>
      </c>
      <c r="O129" s="2">
        <v>2406.1999999999998</v>
      </c>
    </row>
    <row r="130" spans="2:15" x14ac:dyDescent="0.25">
      <c r="B130" s="4">
        <v>1902</v>
      </c>
      <c r="C130" s="2">
        <v>226.5</v>
      </c>
      <c r="D130" s="2">
        <v>73.8</v>
      </c>
      <c r="E130" s="2">
        <v>254.7</v>
      </c>
      <c r="F130" s="2">
        <v>182.1</v>
      </c>
      <c r="G130" s="2">
        <v>159.30000000000001</v>
      </c>
      <c r="H130" s="2">
        <v>110.9</v>
      </c>
      <c r="I130" s="2">
        <v>82.1</v>
      </c>
      <c r="J130" s="2">
        <v>135.30000000000001</v>
      </c>
      <c r="K130" s="2">
        <v>203.4</v>
      </c>
      <c r="L130" s="2">
        <v>194.8</v>
      </c>
      <c r="M130" s="2">
        <v>209.7</v>
      </c>
      <c r="N130" s="2">
        <v>76.5</v>
      </c>
      <c r="O130" s="2">
        <v>1909.1000000000001</v>
      </c>
    </row>
    <row r="131" spans="2:15" x14ac:dyDescent="0.25">
      <c r="B131" s="4">
        <v>1903</v>
      </c>
      <c r="C131" s="2">
        <v>79.2</v>
      </c>
      <c r="D131" s="2">
        <v>77.2</v>
      </c>
      <c r="E131" s="2">
        <v>78.400000000000006</v>
      </c>
      <c r="F131" s="2">
        <v>202.2</v>
      </c>
      <c r="G131" s="2">
        <v>206.9</v>
      </c>
      <c r="H131" s="2">
        <v>330.8</v>
      </c>
      <c r="I131" s="2">
        <v>83.7</v>
      </c>
      <c r="J131" s="2">
        <v>418.2</v>
      </c>
      <c r="K131" s="2">
        <v>174.8</v>
      </c>
      <c r="L131" s="2">
        <v>164.7</v>
      </c>
      <c r="M131" s="2">
        <v>269.3</v>
      </c>
      <c r="N131" s="2">
        <v>196.8</v>
      </c>
      <c r="O131" s="2">
        <v>2282.2000000000003</v>
      </c>
    </row>
    <row r="132" spans="2:15" x14ac:dyDescent="0.25">
      <c r="B132" s="4">
        <v>1904</v>
      </c>
      <c r="C132" s="2">
        <v>109.2</v>
      </c>
      <c r="D132" s="2">
        <v>114.2</v>
      </c>
      <c r="E132" s="2">
        <v>257.89999999999998</v>
      </c>
      <c r="F132" s="2">
        <v>305.60000000000002</v>
      </c>
      <c r="G132" s="2">
        <v>281.39999999999998</v>
      </c>
      <c r="H132" s="2">
        <v>107.2</v>
      </c>
      <c r="I132" s="2">
        <v>183.5</v>
      </c>
      <c r="J132" s="2">
        <v>155.1</v>
      </c>
      <c r="K132" s="2">
        <v>158.69999999999999</v>
      </c>
      <c r="L132" s="2">
        <v>303.89999999999998</v>
      </c>
      <c r="M132" s="2">
        <v>105.4</v>
      </c>
      <c r="N132" s="2">
        <v>75.7</v>
      </c>
      <c r="O132" s="2">
        <v>2157.7999999999997</v>
      </c>
    </row>
    <row r="133" spans="2:15" x14ac:dyDescent="0.25">
      <c r="B133" s="4">
        <v>1905</v>
      </c>
      <c r="C133" s="2">
        <v>139.19999999999999</v>
      </c>
      <c r="D133" s="2">
        <v>45</v>
      </c>
      <c r="E133" s="2">
        <v>101.5</v>
      </c>
      <c r="F133" s="2">
        <v>216.9</v>
      </c>
      <c r="G133" s="2">
        <v>243</v>
      </c>
      <c r="H133" s="2">
        <v>176.6</v>
      </c>
      <c r="I133" s="2">
        <v>137.69999999999999</v>
      </c>
      <c r="J133" s="2">
        <v>99.8</v>
      </c>
      <c r="K133" s="2">
        <v>338</v>
      </c>
      <c r="L133" s="2">
        <v>261.60000000000002</v>
      </c>
      <c r="M133" s="2">
        <v>339.4</v>
      </c>
      <c r="N133" s="2">
        <v>258</v>
      </c>
      <c r="O133" s="2">
        <v>2356.7000000000003</v>
      </c>
    </row>
    <row r="134" spans="2:15" x14ac:dyDescent="0.25">
      <c r="B134" s="4">
        <v>1906</v>
      </c>
      <c r="C134" s="2">
        <v>59.8</v>
      </c>
      <c r="D134" s="2">
        <v>116.8</v>
      </c>
      <c r="E134" s="2">
        <v>115.5</v>
      </c>
      <c r="F134" s="2">
        <v>310.8</v>
      </c>
      <c r="G134" s="2">
        <v>264.60000000000002</v>
      </c>
      <c r="H134" s="2">
        <v>263.5</v>
      </c>
      <c r="I134" s="2">
        <v>233.7</v>
      </c>
      <c r="J134" s="2">
        <v>168.3</v>
      </c>
      <c r="K134" s="2">
        <v>88.7</v>
      </c>
      <c r="L134" s="2">
        <v>275.10000000000002</v>
      </c>
      <c r="M134" s="2">
        <v>197.9</v>
      </c>
      <c r="N134" s="2">
        <v>111.2</v>
      </c>
      <c r="O134" s="2">
        <v>2205.9</v>
      </c>
    </row>
    <row r="135" spans="2:15" x14ac:dyDescent="0.25">
      <c r="B135" s="4">
        <v>1907</v>
      </c>
      <c r="C135" s="2">
        <v>77.400000000000006</v>
      </c>
      <c r="D135" s="2">
        <v>172</v>
      </c>
      <c r="E135" s="2">
        <v>322.3</v>
      </c>
      <c r="F135" s="2">
        <v>331.5</v>
      </c>
      <c r="G135" s="2">
        <v>230.4</v>
      </c>
      <c r="H135" s="2">
        <v>209.9</v>
      </c>
      <c r="I135" s="2">
        <v>323.2</v>
      </c>
      <c r="J135" s="2">
        <v>182</v>
      </c>
      <c r="K135" s="2">
        <v>272.7</v>
      </c>
      <c r="L135" s="2">
        <v>228.1</v>
      </c>
      <c r="M135" s="2">
        <v>185.9</v>
      </c>
      <c r="N135" s="2">
        <v>139.30000000000001</v>
      </c>
      <c r="O135" s="2">
        <v>2674.7000000000003</v>
      </c>
    </row>
    <row r="136" spans="2:15" x14ac:dyDescent="0.25">
      <c r="B136" s="4">
        <v>1908</v>
      </c>
      <c r="C136" s="2">
        <v>161.30000000000001</v>
      </c>
      <c r="D136" s="2">
        <v>95.1</v>
      </c>
      <c r="E136" s="2">
        <v>201.7</v>
      </c>
      <c r="F136" s="2">
        <v>184.8</v>
      </c>
      <c r="G136" s="2">
        <v>127.1</v>
      </c>
      <c r="H136" s="2">
        <v>135.30000000000001</v>
      </c>
      <c r="I136" s="2">
        <v>200.2</v>
      </c>
      <c r="J136" s="2">
        <v>244.7</v>
      </c>
      <c r="K136" s="2">
        <v>288.60000000000002</v>
      </c>
      <c r="L136" s="2">
        <v>477.1</v>
      </c>
      <c r="M136" s="2">
        <v>208.7</v>
      </c>
      <c r="N136" s="2">
        <v>219</v>
      </c>
      <c r="O136" s="2">
        <v>2543.6</v>
      </c>
    </row>
    <row r="137" spans="2:15" x14ac:dyDescent="0.25">
      <c r="B137" s="4">
        <v>1909</v>
      </c>
      <c r="C137" s="2">
        <v>96.3</v>
      </c>
      <c r="D137" s="2">
        <v>175.2</v>
      </c>
      <c r="E137" s="2">
        <v>47</v>
      </c>
      <c r="F137" s="2">
        <v>219.1</v>
      </c>
      <c r="G137" s="2">
        <v>320.7</v>
      </c>
      <c r="H137" s="2">
        <v>235.1</v>
      </c>
      <c r="I137" s="2">
        <v>400.1</v>
      </c>
      <c r="J137" s="2">
        <v>255.8</v>
      </c>
      <c r="K137" s="2">
        <v>194.5</v>
      </c>
      <c r="L137" s="2">
        <v>236.6</v>
      </c>
      <c r="M137" s="2">
        <v>182.5</v>
      </c>
      <c r="N137" s="2">
        <v>117.5</v>
      </c>
      <c r="O137" s="2">
        <v>2480.4</v>
      </c>
    </row>
    <row r="138" spans="2:15" x14ac:dyDescent="0.25">
      <c r="B138" s="4">
        <v>1910</v>
      </c>
      <c r="C138" s="2">
        <v>262.3</v>
      </c>
      <c r="D138" s="2">
        <v>92.6</v>
      </c>
      <c r="E138" s="2">
        <v>338.5</v>
      </c>
      <c r="F138" s="2">
        <v>170.8</v>
      </c>
      <c r="G138" s="2">
        <v>512.9</v>
      </c>
      <c r="H138" s="2">
        <v>272.39999999999998</v>
      </c>
      <c r="I138" s="2">
        <v>178</v>
      </c>
      <c r="J138" s="2">
        <v>157.9</v>
      </c>
      <c r="K138" s="2">
        <v>288.60000000000002</v>
      </c>
      <c r="L138" s="2">
        <v>387.6</v>
      </c>
      <c r="M138" s="2">
        <v>169.4</v>
      </c>
      <c r="N138" s="2">
        <v>223.3</v>
      </c>
      <c r="O138" s="2">
        <v>3054.3</v>
      </c>
    </row>
    <row r="139" spans="2:15" x14ac:dyDescent="0.25">
      <c r="B139" s="4">
        <v>1911</v>
      </c>
      <c r="C139" s="2">
        <v>109.8</v>
      </c>
      <c r="D139" s="2">
        <v>193.1</v>
      </c>
      <c r="E139" s="2">
        <v>161.9</v>
      </c>
      <c r="F139" s="2">
        <v>311.7</v>
      </c>
      <c r="G139" s="2">
        <v>260.3</v>
      </c>
      <c r="H139" s="2">
        <v>181.5</v>
      </c>
      <c r="I139" s="2">
        <v>185.5</v>
      </c>
      <c r="J139" s="2">
        <v>112.4</v>
      </c>
      <c r="K139" s="2">
        <v>73.400000000000006</v>
      </c>
      <c r="L139" s="2">
        <v>137.4</v>
      </c>
      <c r="M139" s="2">
        <v>181.7</v>
      </c>
      <c r="N139" s="2">
        <v>90.4</v>
      </c>
      <c r="O139" s="2">
        <v>1999.1000000000004</v>
      </c>
    </row>
    <row r="140" spans="2:15" x14ac:dyDescent="0.25">
      <c r="B140" s="4">
        <v>1912</v>
      </c>
      <c r="C140" s="2">
        <v>118.4</v>
      </c>
      <c r="D140" s="2">
        <v>101</v>
      </c>
      <c r="E140" s="2">
        <v>109.2</v>
      </c>
      <c r="F140" s="2">
        <v>205.9</v>
      </c>
      <c r="G140" s="2">
        <v>160.80000000000001</v>
      </c>
      <c r="H140" s="2">
        <v>119</v>
      </c>
      <c r="I140" s="2">
        <v>230.5</v>
      </c>
      <c r="J140" s="2">
        <v>454.1</v>
      </c>
      <c r="K140" s="2">
        <v>227.8</v>
      </c>
      <c r="L140" s="2">
        <v>219.5</v>
      </c>
      <c r="M140" s="2">
        <v>330.3</v>
      </c>
      <c r="N140" s="2">
        <v>171.6</v>
      </c>
      <c r="O140" s="2">
        <v>2448.1</v>
      </c>
    </row>
    <row r="141" spans="2:15" x14ac:dyDescent="0.25">
      <c r="B141" s="4">
        <v>1913</v>
      </c>
      <c r="C141" s="2">
        <v>60.6</v>
      </c>
      <c r="D141" s="2">
        <v>69.5</v>
      </c>
      <c r="E141" s="2">
        <v>144.69999999999999</v>
      </c>
      <c r="F141" s="2">
        <v>403.7</v>
      </c>
      <c r="G141" s="2">
        <v>248.9</v>
      </c>
      <c r="H141" s="2">
        <v>171.8</v>
      </c>
      <c r="I141" s="2">
        <v>112.4</v>
      </c>
      <c r="J141" s="2">
        <v>112</v>
      </c>
      <c r="K141" s="2">
        <v>586.20000000000005</v>
      </c>
      <c r="L141" s="2">
        <v>261.3</v>
      </c>
      <c r="M141" s="2">
        <v>252.3</v>
      </c>
      <c r="N141" s="2">
        <v>163.6</v>
      </c>
      <c r="O141" s="2">
        <v>2587.0000000000005</v>
      </c>
    </row>
    <row r="142" spans="2:15" x14ac:dyDescent="0.25">
      <c r="B142" s="4">
        <v>1914</v>
      </c>
      <c r="C142" s="2">
        <v>77.599999999999994</v>
      </c>
      <c r="D142" s="2">
        <v>64.7</v>
      </c>
      <c r="E142" s="2">
        <v>67</v>
      </c>
      <c r="F142" s="2">
        <v>301.39999999999998</v>
      </c>
      <c r="G142" s="2">
        <v>102.7</v>
      </c>
      <c r="H142" s="2">
        <v>106.9</v>
      </c>
      <c r="I142" s="2">
        <v>95.2</v>
      </c>
      <c r="J142" s="2">
        <v>189.5</v>
      </c>
      <c r="K142" s="2">
        <v>96.6</v>
      </c>
      <c r="L142" s="2">
        <v>275.3</v>
      </c>
      <c r="M142" s="2">
        <v>362.4</v>
      </c>
      <c r="N142" s="2">
        <v>192.4</v>
      </c>
      <c r="O142" s="2">
        <v>1931.6999999999998</v>
      </c>
    </row>
    <row r="143" spans="2:15" x14ac:dyDescent="0.25">
      <c r="B143" s="4">
        <v>1915</v>
      </c>
      <c r="C143" s="2">
        <v>99.5</v>
      </c>
      <c r="D143" s="2">
        <v>137</v>
      </c>
      <c r="E143" s="2">
        <v>74.8</v>
      </c>
      <c r="F143" s="2">
        <v>249.1</v>
      </c>
      <c r="G143" s="2">
        <v>316.5</v>
      </c>
      <c r="H143" s="2">
        <v>224.1</v>
      </c>
      <c r="I143" s="2">
        <v>244.4</v>
      </c>
      <c r="J143" s="2">
        <v>455.5</v>
      </c>
      <c r="K143" s="2">
        <v>193.9</v>
      </c>
      <c r="L143" s="2">
        <v>294</v>
      </c>
      <c r="M143" s="2">
        <v>206.4</v>
      </c>
      <c r="N143" s="2">
        <v>127.4</v>
      </c>
      <c r="O143" s="2">
        <v>2622.6000000000004</v>
      </c>
    </row>
    <row r="144" spans="2:15" x14ac:dyDescent="0.25">
      <c r="B144" s="4">
        <v>1916</v>
      </c>
      <c r="C144" s="2">
        <v>105.8</v>
      </c>
      <c r="D144" s="2">
        <v>66.7</v>
      </c>
      <c r="E144" s="2">
        <v>208.3</v>
      </c>
      <c r="F144" s="2">
        <v>273.8</v>
      </c>
      <c r="G144" s="2">
        <v>126</v>
      </c>
      <c r="H144" s="2">
        <v>339.7</v>
      </c>
      <c r="I144" s="2">
        <v>222.7</v>
      </c>
      <c r="J144" s="2">
        <v>221</v>
      </c>
      <c r="K144" s="2">
        <v>201.6</v>
      </c>
      <c r="L144" s="2">
        <v>281.10000000000002</v>
      </c>
      <c r="M144" s="2">
        <v>170.7</v>
      </c>
      <c r="N144" s="2">
        <v>139.19999999999999</v>
      </c>
      <c r="O144" s="2">
        <v>2356.5999999999995</v>
      </c>
    </row>
    <row r="145" spans="2:15" x14ac:dyDescent="0.25">
      <c r="B145" s="4">
        <v>1917</v>
      </c>
      <c r="C145" s="2">
        <v>207.3</v>
      </c>
      <c r="D145" s="2">
        <v>104</v>
      </c>
      <c r="E145" s="2">
        <v>202</v>
      </c>
      <c r="F145" s="2">
        <v>339.3</v>
      </c>
      <c r="G145" s="2">
        <v>421.5</v>
      </c>
      <c r="H145" s="2">
        <v>227.8</v>
      </c>
      <c r="I145" s="2">
        <v>203.1</v>
      </c>
      <c r="J145" s="2">
        <v>393.1</v>
      </c>
      <c r="K145" s="2">
        <v>188.7</v>
      </c>
      <c r="L145" s="2">
        <v>179.6</v>
      </c>
      <c r="M145" s="2">
        <v>277</v>
      </c>
      <c r="N145" s="2">
        <v>163.30000000000001</v>
      </c>
      <c r="O145" s="2">
        <v>2906.7</v>
      </c>
    </row>
    <row r="146" spans="2:15" x14ac:dyDescent="0.25">
      <c r="B146" s="4">
        <v>1918</v>
      </c>
      <c r="C146" s="2">
        <v>133.80000000000001</v>
      </c>
      <c r="D146" s="2">
        <v>102.9</v>
      </c>
      <c r="E146" s="2">
        <v>160.80000000000001</v>
      </c>
      <c r="F146" s="2">
        <v>396.5</v>
      </c>
      <c r="G146" s="2">
        <v>247.4</v>
      </c>
      <c r="H146" s="2">
        <v>110.9</v>
      </c>
      <c r="I146" s="2">
        <v>128.69999999999999</v>
      </c>
      <c r="J146" s="2">
        <v>112.4</v>
      </c>
      <c r="K146" s="2">
        <v>157.19999999999999</v>
      </c>
      <c r="L146" s="2">
        <v>322.89999999999998</v>
      </c>
      <c r="M146" s="2">
        <v>318.89999999999998</v>
      </c>
      <c r="N146" s="2">
        <v>61.4</v>
      </c>
      <c r="O146" s="2">
        <v>2253.8000000000006</v>
      </c>
    </row>
    <row r="147" spans="2:15" x14ac:dyDescent="0.25">
      <c r="B147" s="4">
        <v>1919</v>
      </c>
      <c r="C147" s="2">
        <v>126.1</v>
      </c>
      <c r="D147" s="2">
        <v>64.599999999999994</v>
      </c>
      <c r="E147" s="2">
        <v>96.4</v>
      </c>
      <c r="F147" s="2">
        <v>227.9</v>
      </c>
      <c r="G147" s="2">
        <v>202.4</v>
      </c>
      <c r="H147" s="2">
        <v>189.2</v>
      </c>
      <c r="I147" s="2">
        <v>286.89999999999998</v>
      </c>
      <c r="J147" s="2">
        <v>250.1</v>
      </c>
      <c r="K147" s="2">
        <v>352.4</v>
      </c>
      <c r="L147" s="2">
        <v>166.6</v>
      </c>
      <c r="M147" s="2">
        <v>228.3</v>
      </c>
      <c r="N147" s="2">
        <v>206.5</v>
      </c>
      <c r="O147" s="2">
        <v>2397.4</v>
      </c>
    </row>
    <row r="148" spans="2:15" x14ac:dyDescent="0.25">
      <c r="B148" s="4">
        <v>1920</v>
      </c>
      <c r="C148" s="2">
        <v>75.8</v>
      </c>
      <c r="D148" s="2">
        <v>113</v>
      </c>
      <c r="E148" s="2">
        <v>115.2</v>
      </c>
      <c r="F148" s="2">
        <v>139.19999999999999</v>
      </c>
      <c r="G148" s="2">
        <v>435.9</v>
      </c>
      <c r="H148" s="2">
        <v>155.80000000000001</v>
      </c>
      <c r="I148" s="2">
        <v>407</v>
      </c>
      <c r="J148" s="2">
        <v>198.1</v>
      </c>
      <c r="K148" s="2">
        <v>267.2</v>
      </c>
      <c r="L148" s="2">
        <v>421.2</v>
      </c>
      <c r="M148" s="2">
        <v>111.5</v>
      </c>
      <c r="N148" s="2">
        <v>160.9</v>
      </c>
      <c r="O148" s="2">
        <v>2600.7999999999997</v>
      </c>
    </row>
    <row r="149" spans="2:15" x14ac:dyDescent="0.25">
      <c r="B149" s="4">
        <v>1921</v>
      </c>
      <c r="C149" s="2">
        <v>188.6</v>
      </c>
      <c r="D149" s="2">
        <v>159.9</v>
      </c>
      <c r="E149" s="2">
        <v>365</v>
      </c>
      <c r="F149" s="2">
        <v>253.2</v>
      </c>
      <c r="G149" s="2">
        <v>436.5</v>
      </c>
      <c r="H149" s="2">
        <v>280.10000000000002</v>
      </c>
      <c r="I149" s="2">
        <v>326.5</v>
      </c>
      <c r="J149" s="2">
        <v>148.6</v>
      </c>
      <c r="K149" s="2">
        <v>373.3</v>
      </c>
      <c r="L149" s="2">
        <v>357.4</v>
      </c>
      <c r="M149" s="2">
        <v>142</v>
      </c>
      <c r="N149" s="2">
        <v>228.1</v>
      </c>
      <c r="O149" s="2">
        <v>3259.2000000000003</v>
      </c>
    </row>
    <row r="150" spans="2:15" x14ac:dyDescent="0.25">
      <c r="B150" s="4">
        <v>1922</v>
      </c>
      <c r="C150" s="2">
        <v>28.8</v>
      </c>
      <c r="D150" s="2">
        <v>158.1</v>
      </c>
      <c r="E150" s="2">
        <v>266</v>
      </c>
      <c r="F150" s="2">
        <v>178.6</v>
      </c>
      <c r="G150" s="2">
        <v>265.60000000000002</v>
      </c>
      <c r="H150" s="2">
        <v>448.4</v>
      </c>
      <c r="I150" s="2">
        <v>178</v>
      </c>
      <c r="J150" s="2">
        <v>74.7</v>
      </c>
      <c r="K150" s="2">
        <v>154</v>
      </c>
      <c r="L150" s="2">
        <v>212.3</v>
      </c>
      <c r="M150" s="2">
        <v>221.4</v>
      </c>
      <c r="N150" s="2">
        <v>175.6</v>
      </c>
      <c r="O150" s="2">
        <v>2361.5</v>
      </c>
    </row>
    <row r="151" spans="2:15" x14ac:dyDescent="0.25">
      <c r="B151" s="4">
        <v>1923</v>
      </c>
      <c r="C151" s="2">
        <v>37.200000000000003</v>
      </c>
      <c r="D151" s="2">
        <v>40</v>
      </c>
      <c r="E151" s="2">
        <v>104.5</v>
      </c>
      <c r="F151" s="2">
        <v>160.19999999999999</v>
      </c>
      <c r="G151" s="2">
        <v>237.4</v>
      </c>
      <c r="H151" s="2">
        <v>124</v>
      </c>
      <c r="I151" s="2">
        <v>260.7</v>
      </c>
      <c r="J151" s="2">
        <v>244</v>
      </c>
      <c r="K151" s="2">
        <v>109.6</v>
      </c>
      <c r="L151" s="2">
        <v>199.8</v>
      </c>
      <c r="M151" s="2">
        <v>140</v>
      </c>
      <c r="N151" s="2">
        <v>210.2</v>
      </c>
      <c r="O151" s="2">
        <v>1867.6</v>
      </c>
    </row>
    <row r="152" spans="2:15" x14ac:dyDescent="0.25">
      <c r="B152" s="4">
        <v>1924</v>
      </c>
      <c r="C152" s="2">
        <v>24.8</v>
      </c>
      <c r="D152" s="2">
        <v>30.1</v>
      </c>
      <c r="E152" s="2">
        <v>110.2</v>
      </c>
      <c r="F152" s="2">
        <v>119.3</v>
      </c>
      <c r="G152" s="2">
        <v>213.3</v>
      </c>
      <c r="H152" s="2">
        <v>239.3</v>
      </c>
      <c r="I152" s="2">
        <v>237.4</v>
      </c>
      <c r="J152" s="2">
        <v>121.7</v>
      </c>
      <c r="K152" s="2">
        <v>236</v>
      </c>
      <c r="L152" s="2">
        <v>295.60000000000002</v>
      </c>
      <c r="M152" s="2">
        <v>407.1</v>
      </c>
      <c r="N152" s="2">
        <v>206.8</v>
      </c>
      <c r="O152" s="2">
        <v>2241.6</v>
      </c>
    </row>
    <row r="153" spans="2:15" x14ac:dyDescent="0.25">
      <c r="B153" s="4">
        <v>1925</v>
      </c>
      <c r="C153" s="2">
        <v>101.6</v>
      </c>
      <c r="D153" s="2">
        <v>133.19999999999999</v>
      </c>
      <c r="E153" s="2">
        <v>247.7</v>
      </c>
      <c r="F153" s="2">
        <v>400.5</v>
      </c>
      <c r="G153" s="2">
        <v>197.5</v>
      </c>
      <c r="H153" s="2">
        <v>166.2</v>
      </c>
      <c r="I153" s="2">
        <v>210.5</v>
      </c>
      <c r="J153" s="2">
        <v>240.9</v>
      </c>
      <c r="K153" s="2">
        <v>293.3</v>
      </c>
      <c r="L153" s="2">
        <v>166.2</v>
      </c>
      <c r="M153" s="2">
        <v>192.7</v>
      </c>
      <c r="N153" s="2">
        <v>82.6</v>
      </c>
      <c r="O153" s="2">
        <v>2432.8999999999996</v>
      </c>
    </row>
    <row r="154" spans="2:15" x14ac:dyDescent="0.25">
      <c r="B154" s="4">
        <v>1926</v>
      </c>
      <c r="C154" s="2">
        <v>33</v>
      </c>
      <c r="D154" s="2">
        <v>68.5</v>
      </c>
      <c r="E154" s="2">
        <v>98.4</v>
      </c>
      <c r="F154" s="2">
        <v>125.4</v>
      </c>
      <c r="G154" s="2">
        <v>197.3</v>
      </c>
      <c r="H154" s="2">
        <v>297.39999999999998</v>
      </c>
      <c r="I154" s="2">
        <v>181</v>
      </c>
      <c r="J154" s="2">
        <v>235.7</v>
      </c>
      <c r="K154" s="2">
        <v>185.9</v>
      </c>
      <c r="L154" s="2">
        <v>349.7</v>
      </c>
      <c r="M154" s="2">
        <v>237.8</v>
      </c>
      <c r="N154" s="2">
        <v>248.7</v>
      </c>
      <c r="O154" s="2">
        <v>2258.8000000000002</v>
      </c>
    </row>
    <row r="155" spans="2:15" x14ac:dyDescent="0.25">
      <c r="B155" s="4">
        <v>1927</v>
      </c>
      <c r="C155" s="2">
        <v>115.2</v>
      </c>
      <c r="D155" s="2">
        <v>112.5</v>
      </c>
      <c r="E155" s="2">
        <v>155.80000000000001</v>
      </c>
      <c r="F155" s="2">
        <v>212.7</v>
      </c>
      <c r="G155" s="2">
        <v>311.10000000000002</v>
      </c>
      <c r="H155" s="2">
        <v>201.8</v>
      </c>
      <c r="I155" s="2">
        <v>264</v>
      </c>
      <c r="J155" s="2">
        <v>234.9</v>
      </c>
      <c r="K155" s="2">
        <v>313.5</v>
      </c>
      <c r="L155" s="2">
        <v>272.7</v>
      </c>
      <c r="M155" s="2">
        <v>222.5</v>
      </c>
      <c r="N155" s="2">
        <v>113.4</v>
      </c>
      <c r="O155" s="2">
        <v>2530.1000000000004</v>
      </c>
    </row>
    <row r="156" spans="2:15" x14ac:dyDescent="0.25">
      <c r="B156" s="4">
        <v>1928</v>
      </c>
      <c r="C156" s="2">
        <v>90.7</v>
      </c>
      <c r="D156" s="2">
        <v>96.4</v>
      </c>
      <c r="E156" s="2">
        <v>167.3</v>
      </c>
      <c r="F156" s="2">
        <v>177.3</v>
      </c>
      <c r="G156" s="2">
        <v>264</v>
      </c>
      <c r="H156" s="2">
        <v>200.3</v>
      </c>
      <c r="I156" s="2">
        <v>262.7</v>
      </c>
      <c r="J156" s="2">
        <v>185.3</v>
      </c>
      <c r="K156" s="2">
        <v>191.1</v>
      </c>
      <c r="L156" s="2">
        <v>160.4</v>
      </c>
      <c r="M156" s="2">
        <v>358.2</v>
      </c>
      <c r="N156" s="2">
        <v>229.9</v>
      </c>
      <c r="O156" s="2">
        <v>2383.6</v>
      </c>
    </row>
    <row r="157" spans="2:15" x14ac:dyDescent="0.25">
      <c r="B157" s="4">
        <v>1929</v>
      </c>
      <c r="C157" s="2">
        <v>30.5</v>
      </c>
      <c r="D157" s="2">
        <v>29.3</v>
      </c>
      <c r="E157" s="2">
        <v>159.6</v>
      </c>
      <c r="F157" s="2">
        <v>261.89999999999998</v>
      </c>
      <c r="G157" s="2">
        <v>313.2</v>
      </c>
      <c r="H157" s="2">
        <v>233.5</v>
      </c>
      <c r="I157" s="2">
        <v>199.3</v>
      </c>
      <c r="J157" s="2">
        <v>129.69999999999999</v>
      </c>
      <c r="K157" s="2">
        <v>211.5</v>
      </c>
      <c r="L157" s="2">
        <v>212.9</v>
      </c>
      <c r="M157" s="2">
        <v>131.69999999999999</v>
      </c>
      <c r="N157" s="2">
        <v>55.8</v>
      </c>
      <c r="O157" s="2">
        <v>1968.9</v>
      </c>
    </row>
    <row r="158" spans="2:15" x14ac:dyDescent="0.25">
      <c r="B158" s="4">
        <v>1930</v>
      </c>
      <c r="C158" s="2">
        <v>134.9</v>
      </c>
      <c r="D158" s="2">
        <v>126.9</v>
      </c>
      <c r="E158" s="2">
        <v>146.5</v>
      </c>
      <c r="F158" s="2">
        <v>234</v>
      </c>
      <c r="G158" s="2">
        <v>145.6</v>
      </c>
      <c r="H158" s="2">
        <v>240.3</v>
      </c>
      <c r="I158" s="2">
        <v>236.6</v>
      </c>
      <c r="J158" s="2">
        <v>177.4</v>
      </c>
      <c r="K158" s="2">
        <v>152</v>
      </c>
      <c r="L158" s="2">
        <v>300.39999999999998</v>
      </c>
      <c r="M158" s="2">
        <v>146.19999999999999</v>
      </c>
      <c r="N158" s="2">
        <v>107.8</v>
      </c>
      <c r="O158" s="2">
        <v>2148.6</v>
      </c>
    </row>
    <row r="159" spans="2:15" x14ac:dyDescent="0.25">
      <c r="B159" s="4">
        <v>1931</v>
      </c>
      <c r="C159" s="2">
        <v>83.6</v>
      </c>
      <c r="D159" s="2">
        <v>101.7</v>
      </c>
      <c r="E159" s="2">
        <v>106.3</v>
      </c>
      <c r="F159" s="2">
        <v>186.8</v>
      </c>
      <c r="G159" s="2">
        <v>280</v>
      </c>
      <c r="H159" s="2">
        <v>229</v>
      </c>
      <c r="I159" s="2">
        <v>321.8</v>
      </c>
      <c r="J159" s="2">
        <v>129.1</v>
      </c>
      <c r="K159" s="2">
        <v>260.10000000000002</v>
      </c>
      <c r="L159" s="2">
        <v>215.8</v>
      </c>
      <c r="M159" s="2">
        <v>265.8</v>
      </c>
      <c r="N159" s="2">
        <v>173.3</v>
      </c>
      <c r="O159" s="2">
        <v>2353.3000000000002</v>
      </c>
    </row>
    <row r="160" spans="2:15" x14ac:dyDescent="0.25">
      <c r="B160" s="4">
        <v>1932</v>
      </c>
      <c r="C160" s="2">
        <v>181.6</v>
      </c>
      <c r="D160" s="2">
        <v>89.1</v>
      </c>
      <c r="E160" s="2">
        <v>77.599999999999994</v>
      </c>
      <c r="F160" s="2">
        <v>135.30000000000001</v>
      </c>
      <c r="G160" s="2">
        <v>246.5</v>
      </c>
      <c r="H160" s="2">
        <v>184.3</v>
      </c>
      <c r="I160" s="2">
        <v>194.2</v>
      </c>
      <c r="J160" s="2">
        <v>168.3</v>
      </c>
      <c r="K160" s="2">
        <v>266.8</v>
      </c>
      <c r="L160" s="2">
        <v>312.5</v>
      </c>
      <c r="M160" s="2">
        <v>280.8</v>
      </c>
      <c r="N160" s="2">
        <v>183.5</v>
      </c>
      <c r="O160" s="2">
        <v>2320.5</v>
      </c>
    </row>
    <row r="161" spans="2:15" x14ac:dyDescent="0.25">
      <c r="B161" s="4">
        <v>1933</v>
      </c>
      <c r="C161" s="2">
        <v>122.5</v>
      </c>
      <c r="D161" s="2">
        <v>43.2</v>
      </c>
      <c r="E161" s="2">
        <v>162.9</v>
      </c>
      <c r="F161" s="2">
        <v>275.3</v>
      </c>
      <c r="G161" s="2">
        <v>276.5</v>
      </c>
      <c r="H161" s="2">
        <v>231.3</v>
      </c>
      <c r="I161" s="2">
        <v>156.5</v>
      </c>
      <c r="J161" s="2">
        <v>235.9</v>
      </c>
      <c r="K161" s="2">
        <v>222.5</v>
      </c>
      <c r="L161" s="2">
        <v>244.3</v>
      </c>
      <c r="M161" s="2">
        <v>345.3</v>
      </c>
      <c r="N161" s="2">
        <v>266.89999999999998</v>
      </c>
      <c r="O161" s="2">
        <v>2583.1000000000004</v>
      </c>
    </row>
    <row r="162" spans="2:15" x14ac:dyDescent="0.25">
      <c r="B162" s="4">
        <v>1934</v>
      </c>
      <c r="C162" s="2">
        <v>120</v>
      </c>
      <c r="D162" s="2">
        <v>145.4</v>
      </c>
      <c r="E162" s="2">
        <v>145.1</v>
      </c>
      <c r="F162" s="2">
        <v>116.1</v>
      </c>
      <c r="G162" s="2">
        <v>317.7</v>
      </c>
      <c r="H162" s="2">
        <v>208.2</v>
      </c>
      <c r="I162" s="2">
        <v>232.6</v>
      </c>
      <c r="J162" s="2">
        <v>134</v>
      </c>
      <c r="K162" s="2">
        <v>186.7</v>
      </c>
      <c r="L162" s="2">
        <v>320.7</v>
      </c>
      <c r="M162" s="2">
        <v>291.8</v>
      </c>
      <c r="N162" s="2">
        <v>130.4</v>
      </c>
      <c r="O162" s="2">
        <v>2348.7000000000003</v>
      </c>
    </row>
    <row r="163" spans="2:15" x14ac:dyDescent="0.25">
      <c r="B163" s="4">
        <v>1935</v>
      </c>
      <c r="C163" s="2">
        <v>170.8</v>
      </c>
      <c r="D163" s="2">
        <v>154.80000000000001</v>
      </c>
      <c r="E163" s="2">
        <v>212.4</v>
      </c>
      <c r="F163" s="2">
        <v>230.2</v>
      </c>
      <c r="G163" s="2">
        <v>237.6</v>
      </c>
      <c r="H163" s="2">
        <v>232.7</v>
      </c>
      <c r="I163" s="2">
        <v>250.8</v>
      </c>
      <c r="J163" s="2">
        <v>285.2</v>
      </c>
      <c r="K163" s="2">
        <v>210.5</v>
      </c>
      <c r="L163" s="2">
        <v>240</v>
      </c>
      <c r="M163" s="2">
        <v>444.2</v>
      </c>
      <c r="N163" s="2">
        <v>70.400000000000006</v>
      </c>
      <c r="O163" s="2">
        <v>2739.6</v>
      </c>
    </row>
    <row r="164" spans="2:15" x14ac:dyDescent="0.25">
      <c r="B164" s="4">
        <v>1936</v>
      </c>
      <c r="C164" s="2">
        <v>91</v>
      </c>
      <c r="D164" s="2">
        <v>67.900000000000006</v>
      </c>
      <c r="E164" s="2">
        <v>144.1</v>
      </c>
      <c r="F164" s="2">
        <v>137.69999999999999</v>
      </c>
      <c r="G164" s="2">
        <v>286.5</v>
      </c>
      <c r="H164" s="2">
        <v>242.7</v>
      </c>
      <c r="I164" s="2">
        <v>210.9</v>
      </c>
      <c r="J164" s="2">
        <v>202.8</v>
      </c>
      <c r="K164" s="2">
        <v>172.6</v>
      </c>
      <c r="L164" s="2">
        <v>285.39999999999998</v>
      </c>
      <c r="M164" s="2">
        <v>158.69999999999999</v>
      </c>
      <c r="N164" s="2">
        <v>221.3</v>
      </c>
      <c r="O164" s="2">
        <v>2221.6</v>
      </c>
    </row>
    <row r="165" spans="2:15" x14ac:dyDescent="0.25">
      <c r="B165" s="4">
        <v>1937</v>
      </c>
      <c r="C165" s="2">
        <v>197.3</v>
      </c>
      <c r="D165" s="2">
        <v>110.4</v>
      </c>
      <c r="E165" s="2">
        <v>196.6</v>
      </c>
      <c r="F165" s="2">
        <v>125</v>
      </c>
      <c r="G165" s="2">
        <v>245.5</v>
      </c>
      <c r="H165" s="2">
        <v>153</v>
      </c>
      <c r="I165" s="2">
        <v>208</v>
      </c>
      <c r="J165" s="2">
        <v>156.1</v>
      </c>
      <c r="K165" s="2">
        <v>339.3</v>
      </c>
      <c r="L165" s="2">
        <v>243.3</v>
      </c>
      <c r="M165" s="2">
        <v>255.5</v>
      </c>
      <c r="N165" s="2">
        <v>224.7</v>
      </c>
      <c r="O165" s="2">
        <v>2454.6999999999998</v>
      </c>
    </row>
    <row r="166" spans="2:15" x14ac:dyDescent="0.25">
      <c r="B166" s="4">
        <v>1938</v>
      </c>
      <c r="C166" s="2">
        <v>198.6</v>
      </c>
      <c r="D166" s="2">
        <v>91.3</v>
      </c>
      <c r="E166" s="2">
        <v>228.2</v>
      </c>
      <c r="F166" s="2">
        <v>402.8</v>
      </c>
      <c r="G166" s="2">
        <v>349.9</v>
      </c>
      <c r="H166" s="2">
        <v>156.30000000000001</v>
      </c>
      <c r="I166" s="2">
        <v>262.39999999999998</v>
      </c>
      <c r="J166" s="2">
        <v>263.10000000000002</v>
      </c>
      <c r="K166" s="2">
        <v>124.5</v>
      </c>
      <c r="L166" s="2">
        <v>346.8</v>
      </c>
      <c r="M166" s="2">
        <v>317.5</v>
      </c>
      <c r="N166" s="2">
        <v>236.2</v>
      </c>
      <c r="O166" s="2">
        <v>2977.5999999999995</v>
      </c>
    </row>
    <row r="167" spans="2:15" x14ac:dyDescent="0.25">
      <c r="B167" s="4">
        <v>1939</v>
      </c>
      <c r="C167" s="2">
        <v>64.3</v>
      </c>
      <c r="D167" s="2">
        <v>46.4</v>
      </c>
      <c r="E167" s="2">
        <v>139.4</v>
      </c>
      <c r="F167" s="2">
        <v>142.5</v>
      </c>
      <c r="G167" s="2">
        <v>199</v>
      </c>
      <c r="H167" s="2">
        <v>224.2</v>
      </c>
      <c r="I167" s="2">
        <v>191.8</v>
      </c>
      <c r="J167" s="2">
        <v>150.19999999999999</v>
      </c>
      <c r="K167" s="2">
        <v>156.4</v>
      </c>
      <c r="L167" s="2">
        <v>306.10000000000002</v>
      </c>
      <c r="M167" s="2">
        <v>182.5</v>
      </c>
      <c r="N167" s="2">
        <v>154.1</v>
      </c>
      <c r="O167" s="2">
        <v>1956.9</v>
      </c>
    </row>
    <row r="168" spans="2:15" x14ac:dyDescent="0.25">
      <c r="B168" s="4">
        <v>1940</v>
      </c>
      <c r="C168" s="2">
        <v>122.2</v>
      </c>
      <c r="D168" s="2">
        <v>91</v>
      </c>
      <c r="E168" s="2">
        <v>72.400000000000006</v>
      </c>
      <c r="F168" s="2">
        <v>131.5</v>
      </c>
      <c r="G168" s="2">
        <v>224</v>
      </c>
      <c r="H168" s="2">
        <v>184.5</v>
      </c>
      <c r="I168" s="2">
        <v>122</v>
      </c>
      <c r="J168" s="2">
        <v>121.4</v>
      </c>
      <c r="K168" s="2">
        <v>192.1</v>
      </c>
      <c r="L168" s="2">
        <v>316.3</v>
      </c>
      <c r="M168" s="2">
        <v>335.4</v>
      </c>
      <c r="N168" s="2">
        <v>151.4</v>
      </c>
      <c r="O168" s="2">
        <v>2064.1999999999998</v>
      </c>
    </row>
    <row r="169" spans="2:15" x14ac:dyDescent="0.25">
      <c r="B169" s="4">
        <v>1941</v>
      </c>
      <c r="C169" s="2">
        <v>119.8</v>
      </c>
      <c r="D169" s="2">
        <v>90.8</v>
      </c>
      <c r="E169" s="2">
        <v>38.5</v>
      </c>
      <c r="F169" s="2">
        <v>95.8</v>
      </c>
      <c r="G169" s="2">
        <v>62.1</v>
      </c>
      <c r="H169" s="2">
        <v>99.1</v>
      </c>
      <c r="I169" s="2">
        <v>99.3</v>
      </c>
      <c r="J169" s="2">
        <v>138.30000000000001</v>
      </c>
      <c r="K169" s="2">
        <v>167</v>
      </c>
      <c r="L169" s="2">
        <v>121.9</v>
      </c>
      <c r="M169" s="2">
        <v>182.1</v>
      </c>
      <c r="N169" s="2">
        <v>91</v>
      </c>
      <c r="O169" s="2">
        <v>1305.7</v>
      </c>
    </row>
    <row r="170" spans="2:15" x14ac:dyDescent="0.25">
      <c r="B170" s="4">
        <v>1942</v>
      </c>
      <c r="C170" s="2">
        <v>66.599999999999994</v>
      </c>
      <c r="D170" s="2">
        <v>69.3</v>
      </c>
      <c r="E170" s="2">
        <v>108</v>
      </c>
      <c r="F170" s="2">
        <v>174.5</v>
      </c>
      <c r="G170" s="2">
        <v>244</v>
      </c>
      <c r="H170" s="2">
        <v>139.80000000000001</v>
      </c>
      <c r="I170" s="2">
        <v>149.30000000000001</v>
      </c>
      <c r="J170" s="2">
        <v>96.7</v>
      </c>
      <c r="K170" s="2">
        <v>168</v>
      </c>
      <c r="L170" s="2">
        <v>191.6</v>
      </c>
      <c r="M170" s="2">
        <v>149.80000000000001</v>
      </c>
      <c r="N170" s="2">
        <v>122.8</v>
      </c>
      <c r="O170" s="2">
        <v>1680.3999999999999</v>
      </c>
    </row>
    <row r="171" spans="2:15" x14ac:dyDescent="0.25">
      <c r="B171" s="4">
        <v>1943</v>
      </c>
      <c r="C171" s="2">
        <v>245.3</v>
      </c>
      <c r="D171" s="2">
        <v>123</v>
      </c>
      <c r="E171" s="2">
        <v>105.3</v>
      </c>
      <c r="F171" s="2">
        <v>218.6</v>
      </c>
      <c r="G171" s="2">
        <v>172.2</v>
      </c>
      <c r="H171" s="2">
        <v>239.1</v>
      </c>
      <c r="I171" s="2">
        <v>127.9</v>
      </c>
      <c r="J171" s="2">
        <v>286.39999999999998</v>
      </c>
      <c r="K171" s="2">
        <v>98.2</v>
      </c>
      <c r="L171" s="2">
        <v>303.2</v>
      </c>
      <c r="M171" s="2">
        <v>289.5</v>
      </c>
      <c r="N171" s="2">
        <v>117.9</v>
      </c>
      <c r="O171" s="2">
        <v>2326.6000000000004</v>
      </c>
    </row>
    <row r="172" spans="2:15" x14ac:dyDescent="0.25">
      <c r="B172" s="4">
        <v>1944</v>
      </c>
      <c r="C172" s="2">
        <v>62.1</v>
      </c>
      <c r="D172" s="2">
        <v>74.3</v>
      </c>
      <c r="E172" s="2">
        <v>108.4</v>
      </c>
      <c r="F172" s="2">
        <v>122.9</v>
      </c>
      <c r="G172" s="2">
        <v>255.1</v>
      </c>
      <c r="H172" s="2">
        <v>249.9</v>
      </c>
      <c r="I172" s="2">
        <v>57.1</v>
      </c>
      <c r="J172" s="2">
        <v>127.7</v>
      </c>
      <c r="K172" s="2">
        <v>89.5</v>
      </c>
      <c r="L172" s="2">
        <v>257.3</v>
      </c>
      <c r="M172" s="2">
        <v>117.8</v>
      </c>
      <c r="N172" s="2">
        <v>112.8</v>
      </c>
      <c r="O172" s="2">
        <v>1634.8999999999999</v>
      </c>
    </row>
    <row r="173" spans="2:15" x14ac:dyDescent="0.25">
      <c r="B173" s="4">
        <v>1945</v>
      </c>
      <c r="C173" s="2">
        <v>51.1</v>
      </c>
      <c r="D173" s="2">
        <v>52.2</v>
      </c>
      <c r="E173" s="2">
        <v>47.2</v>
      </c>
      <c r="F173" s="2">
        <v>208.4</v>
      </c>
      <c r="G173" s="2">
        <v>348.8</v>
      </c>
      <c r="H173" s="2">
        <v>66.2</v>
      </c>
      <c r="I173" s="2">
        <v>150.19999999999999</v>
      </c>
      <c r="J173" s="2">
        <v>184.4</v>
      </c>
      <c r="K173" s="2">
        <v>139.5</v>
      </c>
      <c r="L173" s="2">
        <v>222.1</v>
      </c>
      <c r="M173" s="2">
        <v>347.2</v>
      </c>
      <c r="N173" s="2">
        <v>256.2</v>
      </c>
      <c r="O173" s="2">
        <v>2073.5</v>
      </c>
    </row>
    <row r="174" spans="2:15" x14ac:dyDescent="0.25">
      <c r="B174" s="4">
        <v>1946</v>
      </c>
      <c r="C174" s="2">
        <v>192</v>
      </c>
      <c r="D174" s="2">
        <v>82.3</v>
      </c>
      <c r="E174" s="2">
        <v>128.30000000000001</v>
      </c>
      <c r="F174" s="2">
        <v>201.8</v>
      </c>
      <c r="G174" s="2">
        <v>200.9</v>
      </c>
      <c r="H174" s="2">
        <v>56.8</v>
      </c>
      <c r="I174" s="2">
        <v>107</v>
      </c>
      <c r="J174" s="2">
        <v>97.1</v>
      </c>
      <c r="K174" s="2">
        <v>103.2</v>
      </c>
      <c r="L174" s="2">
        <v>268.60000000000002</v>
      </c>
      <c r="M174" s="2">
        <v>229.8</v>
      </c>
      <c r="N174" s="2">
        <v>103.7</v>
      </c>
      <c r="O174" s="2">
        <v>1771.5</v>
      </c>
    </row>
    <row r="175" spans="2:15" x14ac:dyDescent="0.25">
      <c r="B175" s="4">
        <v>1947</v>
      </c>
      <c r="C175" s="2">
        <v>131.1</v>
      </c>
      <c r="D175" s="2">
        <v>78.8</v>
      </c>
      <c r="E175" s="2">
        <v>78.3</v>
      </c>
      <c r="F175" s="2">
        <v>97.5</v>
      </c>
      <c r="G175" s="2">
        <v>227.1</v>
      </c>
      <c r="H175" s="2">
        <v>214.2</v>
      </c>
      <c r="I175" s="2">
        <v>308.2</v>
      </c>
      <c r="J175" s="2">
        <v>183.3</v>
      </c>
      <c r="K175" s="2">
        <v>309.2</v>
      </c>
      <c r="L175" s="2">
        <v>386.4</v>
      </c>
      <c r="M175" s="2">
        <v>136.69999999999999</v>
      </c>
      <c r="N175" s="2">
        <v>86</v>
      </c>
      <c r="O175" s="2">
        <v>2236.7999999999997</v>
      </c>
    </row>
    <row r="176" spans="2:15" x14ac:dyDescent="0.25">
      <c r="B176" s="4">
        <v>1948</v>
      </c>
      <c r="C176" s="2">
        <v>22.7</v>
      </c>
      <c r="D176" s="2">
        <v>54.9</v>
      </c>
      <c r="E176" s="2">
        <v>102.1</v>
      </c>
      <c r="F176" s="2">
        <v>322.89999999999998</v>
      </c>
      <c r="G176" s="2">
        <v>238.5</v>
      </c>
      <c r="H176" s="2">
        <v>119</v>
      </c>
      <c r="I176" s="2">
        <v>124.6</v>
      </c>
      <c r="J176" s="2">
        <v>142.19999999999999</v>
      </c>
      <c r="K176" s="2">
        <v>247.9</v>
      </c>
      <c r="L176" s="2">
        <v>189.6</v>
      </c>
      <c r="M176" s="2">
        <v>156.6</v>
      </c>
      <c r="N176" s="2">
        <v>112.1</v>
      </c>
      <c r="O176" s="2">
        <v>1833.0999999999997</v>
      </c>
    </row>
    <row r="177" spans="2:15" x14ac:dyDescent="0.25">
      <c r="B177" s="4">
        <v>1949</v>
      </c>
      <c r="C177" s="2">
        <v>97.3</v>
      </c>
      <c r="D177" s="2">
        <v>73.400000000000006</v>
      </c>
      <c r="E177" s="2">
        <v>117</v>
      </c>
      <c r="F177" s="2">
        <v>121.2</v>
      </c>
      <c r="G177" s="2">
        <v>217.9</v>
      </c>
      <c r="H177" s="2">
        <v>260.10000000000002</v>
      </c>
      <c r="I177" s="2">
        <v>227</v>
      </c>
      <c r="J177" s="2">
        <v>248</v>
      </c>
      <c r="K177" s="2">
        <v>213.9</v>
      </c>
      <c r="L177" s="2">
        <v>299.7</v>
      </c>
      <c r="M177" s="2">
        <v>160.4</v>
      </c>
      <c r="N177" s="2">
        <v>89.7</v>
      </c>
      <c r="O177" s="2">
        <v>2125.6000000000004</v>
      </c>
    </row>
    <row r="178" spans="2:15" x14ac:dyDescent="0.25">
      <c r="B178" s="4">
        <v>1950</v>
      </c>
      <c r="C178" s="2">
        <v>166</v>
      </c>
      <c r="D178" s="2">
        <v>202.6</v>
      </c>
      <c r="E178" s="2">
        <v>217.5</v>
      </c>
      <c r="F178" s="2">
        <v>249.9</v>
      </c>
      <c r="G178" s="2">
        <v>313.5</v>
      </c>
      <c r="H178" s="2">
        <v>412.2</v>
      </c>
      <c r="I178" s="2">
        <v>167.2</v>
      </c>
      <c r="J178" s="2">
        <v>299.39999999999998</v>
      </c>
      <c r="K178" s="2">
        <v>221.7</v>
      </c>
      <c r="L178" s="2">
        <v>308.2</v>
      </c>
      <c r="M178" s="2">
        <v>200</v>
      </c>
      <c r="N178" s="2">
        <v>214</v>
      </c>
      <c r="O178" s="2">
        <v>2972.2</v>
      </c>
    </row>
    <row r="179" spans="2:15" x14ac:dyDescent="0.25">
      <c r="B179" s="4">
        <v>1951</v>
      </c>
      <c r="C179" s="2">
        <v>124.7</v>
      </c>
      <c r="D179" s="2">
        <v>161.30000000000001</v>
      </c>
      <c r="E179" s="2">
        <v>118.5</v>
      </c>
      <c r="F179" s="2">
        <v>261.39999999999998</v>
      </c>
      <c r="G179" s="2">
        <v>227.5</v>
      </c>
      <c r="H179" s="2">
        <v>178.1</v>
      </c>
      <c r="I179" s="2">
        <v>192.1</v>
      </c>
      <c r="J179" s="2">
        <v>153</v>
      </c>
      <c r="K179" s="2">
        <v>140.69999999999999</v>
      </c>
      <c r="L179" s="2">
        <v>279.2</v>
      </c>
      <c r="M179" s="2">
        <v>222.3</v>
      </c>
      <c r="N179" s="2">
        <v>158.69999999999999</v>
      </c>
      <c r="O179" s="2">
        <v>2217.5</v>
      </c>
    </row>
    <row r="180" spans="2:15" x14ac:dyDescent="0.25">
      <c r="B180" s="4">
        <v>1952</v>
      </c>
      <c r="C180" s="2">
        <v>123.7</v>
      </c>
      <c r="D180" s="2">
        <v>61.3</v>
      </c>
      <c r="E180" s="2">
        <v>124.8</v>
      </c>
      <c r="F180" s="2">
        <v>267.2</v>
      </c>
      <c r="G180" s="2">
        <v>302</v>
      </c>
      <c r="H180" s="2">
        <v>197.6</v>
      </c>
      <c r="I180" s="2">
        <v>252.6</v>
      </c>
      <c r="J180" s="2">
        <v>147.69999999999999</v>
      </c>
      <c r="K180" s="2">
        <v>197.7</v>
      </c>
      <c r="L180" s="2">
        <v>141.80000000000001</v>
      </c>
      <c r="M180" s="2">
        <v>350.3</v>
      </c>
      <c r="N180" s="2">
        <v>176.1</v>
      </c>
      <c r="O180" s="2">
        <v>2342.7999999999997</v>
      </c>
    </row>
    <row r="181" spans="2:15" x14ac:dyDescent="0.25">
      <c r="B181" s="4">
        <v>1953</v>
      </c>
      <c r="C181" s="2">
        <v>110.3</v>
      </c>
      <c r="D181" s="2">
        <v>80.599999999999994</v>
      </c>
      <c r="E181" s="2">
        <v>144</v>
      </c>
      <c r="F181" s="2">
        <v>172.2</v>
      </c>
      <c r="G181" s="2">
        <v>304.89999999999998</v>
      </c>
      <c r="H181" s="2">
        <v>222.3</v>
      </c>
      <c r="I181" s="2">
        <v>105.2</v>
      </c>
      <c r="J181" s="2">
        <v>46.9</v>
      </c>
      <c r="K181" s="2">
        <v>355</v>
      </c>
      <c r="L181" s="2">
        <v>291.10000000000002</v>
      </c>
      <c r="M181" s="2">
        <v>291.8</v>
      </c>
      <c r="N181" s="2">
        <v>154.30000000000001</v>
      </c>
      <c r="O181" s="2">
        <v>2278.6000000000004</v>
      </c>
    </row>
    <row r="182" spans="2:15" x14ac:dyDescent="0.25">
      <c r="B182" s="4">
        <v>1954</v>
      </c>
      <c r="C182" s="2">
        <v>78.3</v>
      </c>
      <c r="D182" s="2">
        <v>95.3</v>
      </c>
      <c r="E182" s="2">
        <v>110.6</v>
      </c>
      <c r="F182" s="2">
        <v>196</v>
      </c>
      <c r="G182" s="2">
        <v>246</v>
      </c>
      <c r="H182" s="2">
        <v>259.2</v>
      </c>
      <c r="I182" s="2">
        <v>239.9</v>
      </c>
      <c r="J182" s="2">
        <v>153.30000000000001</v>
      </c>
      <c r="K182" s="2">
        <v>147.69999999999999</v>
      </c>
      <c r="L182" s="2">
        <v>314.60000000000002</v>
      </c>
      <c r="M182" s="2">
        <v>229.4</v>
      </c>
      <c r="N182" s="2">
        <v>193.9</v>
      </c>
      <c r="O182" s="2">
        <v>2264.2000000000003</v>
      </c>
    </row>
    <row r="183" spans="2:15" x14ac:dyDescent="0.25">
      <c r="B183" s="4">
        <v>1955</v>
      </c>
      <c r="C183" s="2">
        <v>95.5</v>
      </c>
      <c r="D183" s="2">
        <v>119.1</v>
      </c>
      <c r="E183" s="2">
        <v>186.9</v>
      </c>
      <c r="F183" s="2">
        <v>352.5</v>
      </c>
      <c r="G183" s="2">
        <v>203.7</v>
      </c>
      <c r="H183" s="2">
        <v>284.7</v>
      </c>
      <c r="I183" s="2">
        <v>311.5</v>
      </c>
      <c r="J183" s="2">
        <v>162.9</v>
      </c>
      <c r="K183" s="2">
        <v>267</v>
      </c>
      <c r="L183" s="2">
        <v>325.5</v>
      </c>
      <c r="M183" s="2">
        <v>228.7</v>
      </c>
      <c r="N183" s="2">
        <v>259.3</v>
      </c>
      <c r="O183" s="2">
        <v>2797.3</v>
      </c>
    </row>
    <row r="184" spans="2:15" x14ac:dyDescent="0.25">
      <c r="B184" s="4">
        <v>1956</v>
      </c>
      <c r="C184" s="2">
        <v>182.1</v>
      </c>
      <c r="D184" s="2">
        <v>205.6</v>
      </c>
      <c r="E184" s="2">
        <v>164</v>
      </c>
      <c r="F184" s="2">
        <v>183.2</v>
      </c>
      <c r="G184" s="2">
        <v>289.10000000000002</v>
      </c>
      <c r="H184" s="2">
        <v>247.6</v>
      </c>
      <c r="I184" s="2">
        <v>142.5</v>
      </c>
      <c r="J184" s="2">
        <v>187.6</v>
      </c>
      <c r="K184" s="2">
        <v>235.7</v>
      </c>
      <c r="L184" s="2">
        <v>365.9</v>
      </c>
      <c r="M184" s="2">
        <v>159.1</v>
      </c>
      <c r="N184" s="2">
        <v>224.5</v>
      </c>
      <c r="O184" s="2">
        <v>2586.8999999999996</v>
      </c>
    </row>
    <row r="185" spans="2:15" x14ac:dyDescent="0.25">
      <c r="B185" s="4">
        <v>1957</v>
      </c>
      <c r="C185" s="2">
        <v>48.9</v>
      </c>
      <c r="D185" s="2">
        <v>85.2</v>
      </c>
      <c r="E185" s="2">
        <v>154.80000000000001</v>
      </c>
      <c r="F185" s="2">
        <v>257.60000000000002</v>
      </c>
      <c r="G185" s="2">
        <v>412.3</v>
      </c>
      <c r="H185" s="2">
        <v>87.2</v>
      </c>
      <c r="I185" s="2">
        <v>120.5</v>
      </c>
      <c r="J185" s="2">
        <v>108.8</v>
      </c>
      <c r="K185" s="2">
        <v>192.6</v>
      </c>
      <c r="L185" s="2">
        <v>360</v>
      </c>
      <c r="M185" s="2">
        <v>174.1</v>
      </c>
      <c r="N185" s="2">
        <v>87.4</v>
      </c>
      <c r="O185" s="2">
        <v>2089.3999999999996</v>
      </c>
    </row>
    <row r="186" spans="2:15" x14ac:dyDescent="0.25">
      <c r="B186" s="4">
        <v>1958</v>
      </c>
      <c r="C186" s="2">
        <v>69.2</v>
      </c>
      <c r="D186" s="2">
        <v>56.2</v>
      </c>
      <c r="E186" s="2">
        <v>86</v>
      </c>
      <c r="F186" s="2">
        <v>198.3</v>
      </c>
      <c r="G186" s="2">
        <v>266</v>
      </c>
      <c r="H186" s="2">
        <v>101</v>
      </c>
      <c r="I186" s="2">
        <v>72</v>
      </c>
      <c r="J186" s="2">
        <v>160.19999999999999</v>
      </c>
      <c r="K186" s="2">
        <v>81.400000000000006</v>
      </c>
      <c r="L186" s="2">
        <v>200.2</v>
      </c>
      <c r="M186" s="2">
        <v>205.5</v>
      </c>
      <c r="N186" s="2">
        <v>156.69999999999999</v>
      </c>
      <c r="O186" s="2">
        <v>1652.7000000000003</v>
      </c>
    </row>
    <row r="187" spans="2:15" x14ac:dyDescent="0.25">
      <c r="B187" s="4">
        <v>1959</v>
      </c>
      <c r="C187" s="2">
        <v>58.3</v>
      </c>
      <c r="D187" s="2">
        <v>25.7</v>
      </c>
      <c r="E187" s="2">
        <v>80.2</v>
      </c>
      <c r="F187" s="2">
        <v>129.19999999999999</v>
      </c>
      <c r="G187" s="2">
        <v>654.9</v>
      </c>
      <c r="H187" s="2">
        <v>245.4</v>
      </c>
      <c r="I187" s="2">
        <v>222.6</v>
      </c>
      <c r="J187" s="2">
        <v>208.6</v>
      </c>
      <c r="K187" s="2">
        <v>183.9</v>
      </c>
      <c r="L187" s="2">
        <v>230.1</v>
      </c>
      <c r="M187" s="2">
        <v>185.5</v>
      </c>
      <c r="N187" s="2">
        <v>138.6</v>
      </c>
      <c r="O187" s="2">
        <v>2362.9999999999995</v>
      </c>
    </row>
    <row r="188" spans="2:15" x14ac:dyDescent="0.25">
      <c r="B188" s="4">
        <v>1960</v>
      </c>
      <c r="C188" s="2">
        <v>162.9</v>
      </c>
      <c r="D188" s="2">
        <v>116.7</v>
      </c>
      <c r="E188" s="2">
        <v>118</v>
      </c>
      <c r="F188" s="2">
        <v>203.6</v>
      </c>
      <c r="G188" s="2">
        <v>223.4</v>
      </c>
      <c r="H188" s="2">
        <v>163.6</v>
      </c>
      <c r="I188" s="2">
        <v>198.4</v>
      </c>
      <c r="J188" s="2">
        <v>297</v>
      </c>
      <c r="K188" s="2">
        <v>200.8</v>
      </c>
      <c r="L188" s="2">
        <v>277.10000000000002</v>
      </c>
      <c r="M188" s="2">
        <v>164.9</v>
      </c>
      <c r="N188" s="2">
        <v>215</v>
      </c>
      <c r="O188" s="2">
        <v>2341.4</v>
      </c>
    </row>
    <row r="189" spans="2:15" x14ac:dyDescent="0.25">
      <c r="B189" s="4">
        <v>1961</v>
      </c>
      <c r="C189" s="2">
        <v>103.5</v>
      </c>
      <c r="D189" s="2">
        <v>66.099999999999994</v>
      </c>
      <c r="E189" s="2">
        <v>170.1</v>
      </c>
      <c r="F189" s="2">
        <v>226.1</v>
      </c>
      <c r="G189" s="2">
        <v>123.2</v>
      </c>
      <c r="H189" s="2">
        <v>187.4</v>
      </c>
      <c r="I189" s="2">
        <v>316.10000000000002</v>
      </c>
      <c r="J189" s="2">
        <v>61.7</v>
      </c>
      <c r="K189" s="2">
        <v>161</v>
      </c>
      <c r="L189" s="2">
        <v>239.1</v>
      </c>
      <c r="M189" s="2">
        <v>297</v>
      </c>
      <c r="N189" s="2">
        <v>108.7</v>
      </c>
      <c r="O189" s="2">
        <v>2060</v>
      </c>
    </row>
    <row r="190" spans="2:15" x14ac:dyDescent="0.25">
      <c r="B190" s="4">
        <v>1962</v>
      </c>
      <c r="C190" s="2">
        <v>78.8</v>
      </c>
      <c r="D190" s="2">
        <v>79.7</v>
      </c>
      <c r="E190" s="2">
        <v>177.9</v>
      </c>
      <c r="F190" s="2">
        <v>163.9</v>
      </c>
      <c r="G190" s="2">
        <v>290</v>
      </c>
      <c r="H190" s="2">
        <v>296.2</v>
      </c>
      <c r="I190" s="2">
        <v>126.1</v>
      </c>
      <c r="J190" s="2">
        <v>186.7</v>
      </c>
      <c r="K190" s="2">
        <v>220.9</v>
      </c>
      <c r="L190" s="2">
        <v>224.4</v>
      </c>
      <c r="M190" s="2">
        <v>199.3</v>
      </c>
      <c r="N190" s="2">
        <v>188.1</v>
      </c>
      <c r="O190" s="2">
        <v>2232</v>
      </c>
    </row>
    <row r="191" spans="2:15" x14ac:dyDescent="0.25">
      <c r="B191" s="4">
        <v>1963</v>
      </c>
      <c r="C191" s="2">
        <v>98.6</v>
      </c>
      <c r="D191" s="2">
        <v>172.3</v>
      </c>
      <c r="E191" s="2">
        <v>150.30000000000001</v>
      </c>
      <c r="F191" s="2">
        <v>246.3</v>
      </c>
      <c r="G191" s="2">
        <v>292.10000000000002</v>
      </c>
      <c r="H191" s="2">
        <v>168.1</v>
      </c>
      <c r="I191" s="2">
        <v>246.9</v>
      </c>
      <c r="J191" s="2">
        <v>175.4</v>
      </c>
      <c r="K191" s="2">
        <v>153.9</v>
      </c>
      <c r="L191" s="2">
        <v>223.3</v>
      </c>
      <c r="M191" s="2">
        <v>255</v>
      </c>
      <c r="N191" s="2">
        <v>110.9</v>
      </c>
      <c r="O191" s="2">
        <v>2293.1000000000004</v>
      </c>
    </row>
    <row r="192" spans="2:15" x14ac:dyDescent="0.25">
      <c r="B192" s="4">
        <v>1964</v>
      </c>
      <c r="C192" s="2">
        <v>49.3</v>
      </c>
      <c r="D192" s="2">
        <v>84.9</v>
      </c>
      <c r="E192" s="2">
        <v>66.599999999999994</v>
      </c>
      <c r="F192" s="2">
        <v>262.10000000000002</v>
      </c>
      <c r="G192" s="2">
        <v>234.4</v>
      </c>
      <c r="H192" s="2">
        <v>277.7</v>
      </c>
      <c r="I192" s="2">
        <v>363.9</v>
      </c>
      <c r="J192" s="2">
        <v>216.2</v>
      </c>
      <c r="K192" s="2">
        <v>202.3</v>
      </c>
      <c r="L192" s="2">
        <v>246.9</v>
      </c>
      <c r="M192" s="2">
        <v>230.4</v>
      </c>
      <c r="N192" s="2">
        <v>123.9</v>
      </c>
      <c r="O192" s="2">
        <v>2358.6000000000004</v>
      </c>
    </row>
    <row r="193" spans="2:15" x14ac:dyDescent="0.25">
      <c r="B193" s="4">
        <v>1965</v>
      </c>
      <c r="C193" s="2">
        <v>70.900000000000006</v>
      </c>
      <c r="D193" s="2">
        <v>67.900000000000006</v>
      </c>
      <c r="E193" s="2">
        <v>94.8</v>
      </c>
      <c r="F193" s="2">
        <v>244.3</v>
      </c>
      <c r="G193" s="2">
        <v>232.9</v>
      </c>
      <c r="H193" s="2">
        <v>104.1</v>
      </c>
      <c r="I193" s="2">
        <v>81.3</v>
      </c>
      <c r="J193" s="2">
        <v>180.6</v>
      </c>
      <c r="K193" s="2">
        <v>192.1</v>
      </c>
      <c r="L193" s="2">
        <v>261.39999999999998</v>
      </c>
      <c r="M193" s="2">
        <v>300.7</v>
      </c>
      <c r="N193" s="2">
        <v>121</v>
      </c>
      <c r="O193" s="2">
        <v>1951.9999999999998</v>
      </c>
    </row>
    <row r="194" spans="2:15" x14ac:dyDescent="0.25">
      <c r="B194" s="4">
        <v>1966</v>
      </c>
      <c r="C194" s="2">
        <v>62.6</v>
      </c>
      <c r="D194" s="2">
        <v>80</v>
      </c>
      <c r="E194" s="2">
        <v>125.3</v>
      </c>
      <c r="F194" s="2">
        <v>181.1</v>
      </c>
      <c r="G194" s="2">
        <v>225.9</v>
      </c>
      <c r="H194" s="2">
        <v>300.3</v>
      </c>
      <c r="I194" s="2">
        <v>138.80000000000001</v>
      </c>
      <c r="J194" s="2">
        <v>244.2</v>
      </c>
      <c r="K194" s="2">
        <v>227.6</v>
      </c>
      <c r="L194" s="2">
        <v>217.7</v>
      </c>
      <c r="M194" s="2">
        <v>332.7</v>
      </c>
      <c r="N194" s="2">
        <v>181.7</v>
      </c>
      <c r="O194" s="2">
        <v>2317.8999999999996</v>
      </c>
    </row>
    <row r="195" spans="2:15" x14ac:dyDescent="0.25">
      <c r="B195" s="4">
        <v>1967</v>
      </c>
      <c r="C195" s="2">
        <v>71.599999999999994</v>
      </c>
      <c r="D195" s="2">
        <v>83.8</v>
      </c>
      <c r="E195" s="2">
        <v>151.69999999999999</v>
      </c>
      <c r="F195" s="2">
        <v>221.4</v>
      </c>
      <c r="G195" s="2">
        <v>590.29999999999995</v>
      </c>
      <c r="H195" s="2">
        <v>242.4</v>
      </c>
      <c r="I195" s="2">
        <v>122.4</v>
      </c>
      <c r="J195" s="2">
        <v>68.5</v>
      </c>
      <c r="K195" s="2">
        <v>188.4</v>
      </c>
      <c r="L195" s="2">
        <v>214</v>
      </c>
      <c r="M195" s="2">
        <v>239.1</v>
      </c>
      <c r="N195" s="2">
        <v>106</v>
      </c>
      <c r="O195" s="2">
        <v>2299.6000000000004</v>
      </c>
    </row>
    <row r="196" spans="2:15" x14ac:dyDescent="0.25">
      <c r="B196" s="4">
        <v>1968</v>
      </c>
      <c r="C196" s="2">
        <v>100</v>
      </c>
      <c r="D196" s="2">
        <v>149</v>
      </c>
      <c r="E196" s="2">
        <v>125.4</v>
      </c>
      <c r="F196" s="2">
        <v>245.9</v>
      </c>
      <c r="G196" s="2">
        <v>172</v>
      </c>
      <c r="H196" s="2">
        <v>283.7</v>
      </c>
      <c r="I196" s="2">
        <v>147.19999999999999</v>
      </c>
      <c r="J196" s="2">
        <v>159.6</v>
      </c>
      <c r="K196" s="2">
        <v>238.9</v>
      </c>
      <c r="L196" s="2">
        <v>283.60000000000002</v>
      </c>
      <c r="M196" s="2">
        <v>266.39999999999998</v>
      </c>
      <c r="N196" s="2">
        <v>117.5</v>
      </c>
      <c r="O196" s="2">
        <v>2289.2000000000003</v>
      </c>
    </row>
    <row r="197" spans="2:15" x14ac:dyDescent="0.25">
      <c r="B197" s="4">
        <v>1969</v>
      </c>
      <c r="C197" s="2">
        <v>112.3</v>
      </c>
      <c r="D197" s="2">
        <v>56.3</v>
      </c>
      <c r="E197" s="2">
        <v>57.9</v>
      </c>
      <c r="F197" s="2">
        <v>293</v>
      </c>
      <c r="G197" s="2">
        <v>249.3</v>
      </c>
      <c r="H197" s="2">
        <v>181</v>
      </c>
      <c r="I197" s="2">
        <v>63.3</v>
      </c>
      <c r="J197" s="2">
        <v>196.1</v>
      </c>
      <c r="K197" s="2">
        <v>283.5</v>
      </c>
      <c r="L197" s="2">
        <v>361.6</v>
      </c>
      <c r="M197" s="2">
        <v>173</v>
      </c>
      <c r="N197" s="2">
        <v>126.9</v>
      </c>
      <c r="O197" s="2">
        <v>2154.1999999999998</v>
      </c>
    </row>
    <row r="198" spans="2:15" x14ac:dyDescent="0.25">
      <c r="B198" s="4">
        <v>1970</v>
      </c>
      <c r="C198" s="2">
        <v>124.8</v>
      </c>
      <c r="D198" s="2">
        <v>120.1</v>
      </c>
      <c r="E198" s="2">
        <v>97.8</v>
      </c>
      <c r="F198" s="2">
        <v>409.2</v>
      </c>
      <c r="G198" s="2">
        <v>312.7</v>
      </c>
      <c r="H198" s="2">
        <v>213.9</v>
      </c>
      <c r="I198" s="2">
        <v>166</v>
      </c>
      <c r="J198" s="2">
        <v>177.8</v>
      </c>
      <c r="K198" s="2">
        <v>272.89999999999998</v>
      </c>
      <c r="L198" s="2">
        <v>345.3</v>
      </c>
      <c r="M198" s="2">
        <v>290.2</v>
      </c>
      <c r="N198" s="2">
        <v>146.80000000000001</v>
      </c>
      <c r="O198" s="2">
        <v>2677.5</v>
      </c>
    </row>
    <row r="199" spans="2:15" x14ac:dyDescent="0.25">
      <c r="B199" s="4">
        <v>1971</v>
      </c>
      <c r="C199" s="2">
        <v>229.6</v>
      </c>
      <c r="D199" s="2">
        <v>174.4</v>
      </c>
      <c r="E199" s="2">
        <v>266.89999999999998</v>
      </c>
      <c r="F199" s="2">
        <v>203.8</v>
      </c>
      <c r="G199" s="2">
        <v>354.3</v>
      </c>
      <c r="H199" s="2">
        <v>234.8</v>
      </c>
      <c r="I199" s="2">
        <v>186.7</v>
      </c>
      <c r="J199" s="2">
        <v>274.39999999999998</v>
      </c>
      <c r="K199" s="2">
        <v>269.7</v>
      </c>
      <c r="L199" s="2">
        <v>207.3</v>
      </c>
      <c r="M199" s="2">
        <v>206.8</v>
      </c>
      <c r="N199" s="2">
        <v>133.30000000000001</v>
      </c>
      <c r="O199" s="2">
        <v>2742.0000000000005</v>
      </c>
    </row>
    <row r="200" spans="2:15" x14ac:dyDescent="0.25">
      <c r="B200" s="4">
        <v>1972</v>
      </c>
      <c r="C200" s="2">
        <v>176.4</v>
      </c>
      <c r="D200" s="2">
        <v>80.2</v>
      </c>
      <c r="E200" s="2">
        <v>124.2</v>
      </c>
      <c r="F200" s="2">
        <v>225.5</v>
      </c>
      <c r="G200" s="2">
        <v>273.60000000000002</v>
      </c>
      <c r="H200" s="2">
        <v>243.2</v>
      </c>
      <c r="I200" s="2">
        <v>99.5</v>
      </c>
      <c r="J200" s="2">
        <v>188.8</v>
      </c>
      <c r="K200" s="2">
        <v>157.69999999999999</v>
      </c>
      <c r="L200" s="2">
        <v>173</v>
      </c>
      <c r="M200" s="2">
        <v>256.5</v>
      </c>
      <c r="N200" s="2">
        <v>135</v>
      </c>
      <c r="O200" s="2">
        <v>2133.6</v>
      </c>
    </row>
    <row r="201" spans="2:15" x14ac:dyDescent="0.25">
      <c r="B201" s="4">
        <v>1973</v>
      </c>
      <c r="C201" s="2">
        <v>47.6</v>
      </c>
      <c r="D201" s="2">
        <v>91.6</v>
      </c>
      <c r="E201" s="2">
        <v>68.400000000000006</v>
      </c>
      <c r="F201" s="2">
        <v>121.2</v>
      </c>
      <c r="G201" s="2">
        <v>192.3</v>
      </c>
      <c r="H201" s="2">
        <v>203.4</v>
      </c>
      <c r="I201" s="2">
        <v>220.8</v>
      </c>
      <c r="J201" s="2">
        <v>291.10000000000002</v>
      </c>
      <c r="K201" s="2">
        <v>332.6</v>
      </c>
      <c r="L201" s="2">
        <v>512.5</v>
      </c>
      <c r="M201" s="2">
        <v>301.60000000000002</v>
      </c>
      <c r="N201" s="2">
        <v>321.39999999999998</v>
      </c>
      <c r="O201" s="2">
        <v>2704.5</v>
      </c>
    </row>
    <row r="202" spans="2:15" x14ac:dyDescent="0.25">
      <c r="B202" s="4">
        <v>1974</v>
      </c>
      <c r="C202" s="2">
        <v>224.2</v>
      </c>
      <c r="D202" s="2">
        <v>211.9</v>
      </c>
      <c r="E202" s="2">
        <v>245.6</v>
      </c>
      <c r="F202" s="2">
        <v>393.1</v>
      </c>
      <c r="G202" s="2">
        <v>220.7</v>
      </c>
      <c r="H202" s="2">
        <v>206.9</v>
      </c>
      <c r="I202" s="2">
        <v>186.6</v>
      </c>
      <c r="J202" s="2">
        <v>229.1</v>
      </c>
      <c r="K202" s="2">
        <v>270.89999999999998</v>
      </c>
      <c r="L202" s="2">
        <v>277.39999999999998</v>
      </c>
      <c r="M202" s="2">
        <v>292.7</v>
      </c>
      <c r="N202" s="2">
        <v>78.2</v>
      </c>
      <c r="O202" s="2">
        <v>2837.2999999999997</v>
      </c>
    </row>
    <row r="203" spans="2:15" x14ac:dyDescent="0.25">
      <c r="B203" s="4">
        <v>1975</v>
      </c>
      <c r="C203" s="2">
        <v>58.2</v>
      </c>
      <c r="D203" s="2">
        <v>191.1</v>
      </c>
      <c r="E203" s="2">
        <v>179.5</v>
      </c>
      <c r="F203" s="2">
        <v>340.8</v>
      </c>
      <c r="G203" s="2">
        <v>362.8</v>
      </c>
      <c r="H203" s="2">
        <v>193.7</v>
      </c>
      <c r="I203" s="2">
        <v>482.6</v>
      </c>
      <c r="J203" s="2">
        <v>223.5</v>
      </c>
      <c r="K203" s="2">
        <v>176.9</v>
      </c>
      <c r="L203" s="2">
        <v>588.70000000000005</v>
      </c>
      <c r="M203" s="2">
        <v>216</v>
      </c>
      <c r="N203" s="2">
        <v>239.8</v>
      </c>
      <c r="O203" s="2">
        <v>3253.6000000000004</v>
      </c>
    </row>
    <row r="204" spans="2:15" x14ac:dyDescent="0.25">
      <c r="B204" s="4">
        <v>1976</v>
      </c>
      <c r="C204" s="2">
        <v>77</v>
      </c>
      <c r="D204" s="2">
        <v>102.1</v>
      </c>
      <c r="E204" s="2">
        <v>184.3</v>
      </c>
      <c r="F204" s="2">
        <v>203.8</v>
      </c>
      <c r="G204" s="2">
        <v>211.2</v>
      </c>
      <c r="H204" s="2">
        <v>178.8</v>
      </c>
      <c r="I204" s="2">
        <v>150</v>
      </c>
      <c r="J204" s="2">
        <v>84.2</v>
      </c>
      <c r="K204" s="2">
        <v>178.2</v>
      </c>
      <c r="L204" s="2">
        <v>287.8</v>
      </c>
      <c r="M204" s="2">
        <v>193.1</v>
      </c>
      <c r="N204" s="2">
        <v>130.30000000000001</v>
      </c>
      <c r="O204" s="2">
        <v>1980.8</v>
      </c>
    </row>
    <row r="205" spans="2:15" x14ac:dyDescent="0.25">
      <c r="B205" s="4">
        <v>1977</v>
      </c>
      <c r="C205" s="2">
        <v>48.5</v>
      </c>
      <c r="D205" s="2">
        <v>56.4</v>
      </c>
      <c r="E205" s="2">
        <v>140.1</v>
      </c>
      <c r="F205" s="2">
        <v>319.5</v>
      </c>
      <c r="G205" s="2">
        <v>148.6</v>
      </c>
      <c r="H205" s="2">
        <v>206.9</v>
      </c>
      <c r="I205" s="2">
        <v>169.9</v>
      </c>
      <c r="J205" s="2">
        <v>190.5</v>
      </c>
      <c r="K205" s="2">
        <v>295.3</v>
      </c>
      <c r="L205" s="2">
        <v>226.4</v>
      </c>
      <c r="M205" s="2">
        <v>181.2</v>
      </c>
      <c r="N205" s="2">
        <v>87</v>
      </c>
      <c r="O205" s="2">
        <v>2070.3000000000002</v>
      </c>
    </row>
    <row r="206" spans="2:15" x14ac:dyDescent="0.25">
      <c r="B206" s="4">
        <v>1978</v>
      </c>
      <c r="C206" s="2">
        <v>70.3</v>
      </c>
      <c r="D206" s="2">
        <v>61.9</v>
      </c>
      <c r="E206" s="2">
        <v>168.9</v>
      </c>
      <c r="F206" s="2">
        <v>259.7</v>
      </c>
      <c r="G206" s="2">
        <v>224</v>
      </c>
      <c r="H206" s="2">
        <v>219.4</v>
      </c>
      <c r="I206" s="2">
        <v>156.30000000000001</v>
      </c>
      <c r="J206" s="2">
        <v>116</v>
      </c>
      <c r="K206" s="2">
        <v>240.9</v>
      </c>
      <c r="L206" s="2">
        <v>216.1</v>
      </c>
      <c r="M206" s="2">
        <v>175.1</v>
      </c>
      <c r="N206" s="2">
        <v>169.3</v>
      </c>
      <c r="O206" s="2">
        <v>2077.9</v>
      </c>
    </row>
    <row r="207" spans="2:15" x14ac:dyDescent="0.25">
      <c r="B207" s="4">
        <v>1979</v>
      </c>
      <c r="C207" s="2">
        <v>87.5</v>
      </c>
      <c r="D207" s="2">
        <v>91.6</v>
      </c>
      <c r="E207" s="2">
        <v>148.30000000000001</v>
      </c>
      <c r="F207" s="2">
        <v>227.2</v>
      </c>
      <c r="G207" s="2">
        <v>242.2</v>
      </c>
      <c r="H207" s="2">
        <v>227.2</v>
      </c>
      <c r="I207" s="2">
        <v>164</v>
      </c>
      <c r="J207" s="2">
        <v>266.39999999999998</v>
      </c>
      <c r="K207" s="2">
        <v>218.6</v>
      </c>
      <c r="L207" s="2">
        <v>233.6</v>
      </c>
      <c r="M207" s="2">
        <v>299.7</v>
      </c>
      <c r="N207" s="2">
        <v>94.5</v>
      </c>
      <c r="O207" s="2">
        <v>2300.7999999999997</v>
      </c>
    </row>
    <row r="208" spans="2:15" x14ac:dyDescent="0.25">
      <c r="B208" s="4">
        <v>1980</v>
      </c>
      <c r="C208" s="2">
        <v>145.4</v>
      </c>
      <c r="D208" s="2">
        <v>132.30000000000001</v>
      </c>
      <c r="E208" s="2">
        <v>72.2</v>
      </c>
      <c r="F208" s="2">
        <v>278.10000000000002</v>
      </c>
      <c r="G208" s="2">
        <v>148.5</v>
      </c>
      <c r="H208" s="2">
        <v>224.8</v>
      </c>
      <c r="I208" s="2">
        <v>99.2</v>
      </c>
      <c r="J208" s="2">
        <v>185.8</v>
      </c>
      <c r="K208" s="2">
        <v>241.1</v>
      </c>
      <c r="L208" s="2">
        <v>179</v>
      </c>
      <c r="M208" s="2">
        <v>203.3</v>
      </c>
      <c r="N208" s="2">
        <v>182</v>
      </c>
      <c r="O208" s="2">
        <v>2091.6999999999998</v>
      </c>
    </row>
    <row r="209" spans="2:15" x14ac:dyDescent="0.25">
      <c r="B209" s="4">
        <v>1981</v>
      </c>
      <c r="C209" s="2">
        <v>32.9</v>
      </c>
      <c r="D209" s="2">
        <v>104.2</v>
      </c>
      <c r="E209" s="2">
        <v>137.9</v>
      </c>
      <c r="F209" s="2">
        <v>293.3</v>
      </c>
      <c r="G209" s="2">
        <v>376</v>
      </c>
      <c r="H209" s="2">
        <v>249</v>
      </c>
      <c r="I209" s="2">
        <v>154.30000000000001</v>
      </c>
      <c r="J209" s="2">
        <v>308.10000000000002</v>
      </c>
      <c r="K209" s="2">
        <v>180</v>
      </c>
      <c r="L209" s="2">
        <v>482.3</v>
      </c>
      <c r="M209" s="2">
        <v>187.3</v>
      </c>
      <c r="N209" s="2">
        <v>148.19999999999999</v>
      </c>
      <c r="O209" s="2">
        <v>2653.5</v>
      </c>
    </row>
    <row r="210" spans="2:15" x14ac:dyDescent="0.25">
      <c r="B210" s="4">
        <v>1982</v>
      </c>
      <c r="C210" s="2">
        <v>225</v>
      </c>
      <c r="D210" s="2">
        <v>146.5</v>
      </c>
      <c r="E210" s="2">
        <v>163</v>
      </c>
      <c r="F210" s="2">
        <v>281</v>
      </c>
      <c r="G210" s="2">
        <v>271.5</v>
      </c>
      <c r="H210" s="2">
        <v>105.9</v>
      </c>
      <c r="I210" s="2">
        <v>93.3</v>
      </c>
      <c r="J210" s="2">
        <v>82.3</v>
      </c>
      <c r="K210" s="2">
        <v>205.9</v>
      </c>
      <c r="L210" s="2">
        <v>269.8</v>
      </c>
      <c r="M210" s="2">
        <v>202</v>
      </c>
      <c r="N210" s="2">
        <v>158.69999999999999</v>
      </c>
      <c r="O210" s="2">
        <v>2204.9</v>
      </c>
    </row>
    <row r="211" spans="2:15" x14ac:dyDescent="0.25">
      <c r="B211" s="4">
        <v>1983</v>
      </c>
      <c r="C211" s="2">
        <v>66.400000000000006</v>
      </c>
      <c r="D211" s="2">
        <v>71.900000000000006</v>
      </c>
      <c r="E211" s="2">
        <v>183.7</v>
      </c>
      <c r="F211" s="2">
        <v>306.89999999999998</v>
      </c>
      <c r="G211" s="2">
        <v>230.4</v>
      </c>
      <c r="H211" s="2">
        <v>118.7</v>
      </c>
      <c r="I211" s="2">
        <v>133.30000000000001</v>
      </c>
      <c r="J211" s="2">
        <v>104</v>
      </c>
      <c r="K211" s="2">
        <v>175.1</v>
      </c>
      <c r="L211" s="2">
        <v>199.9</v>
      </c>
      <c r="M211" s="2">
        <v>180.2</v>
      </c>
      <c r="N211" s="2">
        <v>222.8</v>
      </c>
      <c r="O211" s="2">
        <v>1993.3</v>
      </c>
    </row>
    <row r="212" spans="2:15" x14ac:dyDescent="0.25">
      <c r="B212" s="4">
        <v>1984</v>
      </c>
      <c r="C212" s="2">
        <v>184.2</v>
      </c>
      <c r="D212" s="2">
        <v>138.30000000000001</v>
      </c>
      <c r="E212" s="2">
        <v>145.1</v>
      </c>
      <c r="F212" s="2">
        <v>223.4</v>
      </c>
      <c r="G212" s="2">
        <v>279.2</v>
      </c>
      <c r="H212" s="2">
        <v>329</v>
      </c>
      <c r="I212" s="2">
        <v>175</v>
      </c>
      <c r="J212" s="2">
        <v>306.5</v>
      </c>
      <c r="K212" s="2">
        <v>370.9</v>
      </c>
      <c r="L212" s="2">
        <v>288.39999999999998</v>
      </c>
      <c r="M212" s="2">
        <v>283.2</v>
      </c>
      <c r="N212" s="2">
        <v>119.6</v>
      </c>
      <c r="O212" s="2">
        <v>2842.7999999999997</v>
      </c>
    </row>
    <row r="213" spans="2:15" x14ac:dyDescent="0.25">
      <c r="B213" s="4">
        <v>1985</v>
      </c>
      <c r="C213" s="2">
        <v>108.5</v>
      </c>
      <c r="D213" s="2">
        <v>40.4</v>
      </c>
      <c r="E213" s="2">
        <v>141.6</v>
      </c>
      <c r="F213" s="2">
        <v>146.19999999999999</v>
      </c>
      <c r="G213" s="2">
        <v>249.8</v>
      </c>
      <c r="H213" s="2">
        <v>124.2</v>
      </c>
      <c r="I213" s="2">
        <v>149.6</v>
      </c>
      <c r="J213" s="2">
        <v>296.10000000000002</v>
      </c>
      <c r="K213" s="2">
        <v>289.10000000000002</v>
      </c>
      <c r="L213" s="2">
        <v>235.4</v>
      </c>
      <c r="M213" s="2">
        <v>213.3</v>
      </c>
      <c r="N213" s="2">
        <v>114.8</v>
      </c>
      <c r="O213" s="2">
        <v>2109</v>
      </c>
    </row>
    <row r="214" spans="2:15" x14ac:dyDescent="0.25">
      <c r="B214" s="4">
        <v>1986</v>
      </c>
      <c r="C214" s="2">
        <v>122.5</v>
      </c>
      <c r="D214" s="2">
        <v>177.3</v>
      </c>
      <c r="E214" s="2">
        <v>133.1</v>
      </c>
      <c r="F214" s="2">
        <v>245.4</v>
      </c>
      <c r="G214" s="2">
        <v>472.9</v>
      </c>
      <c r="H214" s="2">
        <v>204.7</v>
      </c>
      <c r="I214" s="2">
        <v>64</v>
      </c>
      <c r="J214" s="2">
        <v>144.80000000000001</v>
      </c>
      <c r="K214" s="2">
        <v>190</v>
      </c>
      <c r="L214" s="2">
        <v>390.5</v>
      </c>
      <c r="M214" s="2">
        <v>205.5</v>
      </c>
      <c r="N214" s="2">
        <v>58.1</v>
      </c>
      <c r="O214" s="2">
        <v>2408.7999999999997</v>
      </c>
    </row>
    <row r="215" spans="2:15" x14ac:dyDescent="0.25">
      <c r="B215" s="4">
        <v>1987</v>
      </c>
      <c r="C215" s="2">
        <v>69.2</v>
      </c>
      <c r="D215" s="2">
        <v>46.1</v>
      </c>
      <c r="E215" s="2">
        <v>121.5</v>
      </c>
      <c r="F215" s="2">
        <v>202.1</v>
      </c>
      <c r="G215" s="2">
        <v>278</v>
      </c>
      <c r="H215" s="2">
        <v>117.7</v>
      </c>
      <c r="I215" s="2">
        <v>289</v>
      </c>
      <c r="J215" s="2">
        <v>146.5</v>
      </c>
      <c r="K215" s="2">
        <v>279.89999999999998</v>
      </c>
      <c r="L215" s="2">
        <v>323.5</v>
      </c>
      <c r="M215" s="2">
        <v>221.8</v>
      </c>
      <c r="N215" s="2">
        <v>100.1</v>
      </c>
      <c r="O215" s="2">
        <v>2195.4</v>
      </c>
    </row>
    <row r="216" spans="2:15" x14ac:dyDescent="0.25">
      <c r="B216" s="4">
        <v>1988</v>
      </c>
      <c r="C216" s="2">
        <v>88.2</v>
      </c>
      <c r="D216" s="2">
        <v>137.4</v>
      </c>
      <c r="E216" s="2">
        <v>75.8</v>
      </c>
      <c r="F216" s="2">
        <v>239.1</v>
      </c>
      <c r="G216" s="2">
        <v>200.2</v>
      </c>
      <c r="H216" s="2">
        <v>203</v>
      </c>
      <c r="I216" s="2">
        <v>236.8</v>
      </c>
      <c r="J216" s="2">
        <v>381.3</v>
      </c>
      <c r="K216" s="2">
        <v>327.10000000000002</v>
      </c>
      <c r="L216" s="2">
        <v>249.9</v>
      </c>
      <c r="M216" s="2">
        <v>367.1</v>
      </c>
      <c r="N216" s="2">
        <v>238.8</v>
      </c>
      <c r="O216" s="2">
        <v>2744.7000000000003</v>
      </c>
    </row>
    <row r="217" spans="2:15" x14ac:dyDescent="0.25">
      <c r="B217" s="4">
        <v>1989</v>
      </c>
      <c r="C217" s="2">
        <v>129.69999999999999</v>
      </c>
      <c r="D217" s="2">
        <v>129.1</v>
      </c>
      <c r="E217" s="2">
        <v>252.2</v>
      </c>
      <c r="F217" s="2">
        <v>166.3</v>
      </c>
      <c r="G217" s="2">
        <v>227.5</v>
      </c>
      <c r="H217" s="2">
        <v>222.6</v>
      </c>
      <c r="I217" s="2">
        <v>135.1</v>
      </c>
      <c r="J217" s="2">
        <v>201.9</v>
      </c>
      <c r="K217" s="2">
        <v>329.2</v>
      </c>
      <c r="L217" s="2">
        <v>220</v>
      </c>
      <c r="M217" s="2">
        <v>166.6</v>
      </c>
      <c r="N217" s="2">
        <v>152.4</v>
      </c>
      <c r="O217" s="2">
        <v>2332.6</v>
      </c>
    </row>
    <row r="218" spans="2:15" x14ac:dyDescent="0.25">
      <c r="B218" s="4">
        <v>1990</v>
      </c>
      <c r="C218" s="2">
        <v>101.3</v>
      </c>
      <c r="D218" s="2">
        <v>124.1</v>
      </c>
      <c r="E218" s="2">
        <v>188.9</v>
      </c>
      <c r="F218" s="2">
        <v>210.5</v>
      </c>
      <c r="G218" s="2">
        <v>208.9</v>
      </c>
      <c r="H218" s="2">
        <v>142.30000000000001</v>
      </c>
      <c r="I218" s="2">
        <v>232.3</v>
      </c>
      <c r="J218" s="2">
        <v>141.1</v>
      </c>
      <c r="K218" s="2">
        <v>226</v>
      </c>
      <c r="L218" s="2">
        <v>323</v>
      </c>
      <c r="M218" s="2">
        <v>243</v>
      </c>
      <c r="N218" s="2">
        <v>178.1</v>
      </c>
      <c r="O218" s="2">
        <v>2319.4999999999995</v>
      </c>
    </row>
    <row r="219" spans="2:15" x14ac:dyDescent="0.25">
      <c r="B219" s="4">
        <v>1991</v>
      </c>
      <c r="C219" s="2">
        <v>91.8</v>
      </c>
      <c r="D219" s="2">
        <v>54.5</v>
      </c>
      <c r="E219" s="2">
        <v>256.60000000000002</v>
      </c>
      <c r="F219" s="2">
        <v>167.9</v>
      </c>
      <c r="G219" s="2">
        <v>243.7</v>
      </c>
      <c r="H219" s="2">
        <v>156.9</v>
      </c>
      <c r="I219" s="2">
        <v>195.1</v>
      </c>
      <c r="J219" s="2">
        <v>170</v>
      </c>
      <c r="K219" s="2">
        <v>229.9</v>
      </c>
      <c r="L219" s="2">
        <v>163.19999999999999</v>
      </c>
      <c r="M219" s="2">
        <v>235.5</v>
      </c>
      <c r="N219" s="2">
        <v>153.69999999999999</v>
      </c>
      <c r="O219" s="2">
        <v>2118.8000000000002</v>
      </c>
    </row>
    <row r="220" spans="2:15" x14ac:dyDescent="0.25">
      <c r="B220" s="4">
        <v>1992</v>
      </c>
      <c r="C220" s="2">
        <v>79.8</v>
      </c>
      <c r="D220" s="2">
        <v>65.2</v>
      </c>
      <c r="E220" s="2">
        <v>80.3</v>
      </c>
      <c r="F220" s="2">
        <v>126.1</v>
      </c>
      <c r="G220" s="2">
        <v>161.9</v>
      </c>
      <c r="H220" s="2">
        <v>111.5</v>
      </c>
      <c r="I220" s="2">
        <v>121.9</v>
      </c>
      <c r="J220" s="2">
        <v>154.1</v>
      </c>
      <c r="K220" s="2">
        <v>271.3</v>
      </c>
      <c r="L220" s="2">
        <v>115.1</v>
      </c>
      <c r="M220" s="2">
        <v>231.3</v>
      </c>
      <c r="N220" s="2">
        <v>150.80000000000001</v>
      </c>
      <c r="O220" s="2">
        <v>1669.2999999999997</v>
      </c>
    </row>
    <row r="221" spans="2:15" x14ac:dyDescent="0.25">
      <c r="B221" s="4">
        <v>1993</v>
      </c>
      <c r="C221" s="2">
        <v>129.6</v>
      </c>
      <c r="D221" s="2">
        <v>105.7</v>
      </c>
      <c r="E221" s="2">
        <v>172.1</v>
      </c>
      <c r="F221" s="2">
        <v>216.6</v>
      </c>
      <c r="G221" s="2">
        <v>159.5</v>
      </c>
      <c r="H221" s="2">
        <v>63.5</v>
      </c>
      <c r="I221" s="2">
        <v>130.1</v>
      </c>
      <c r="J221" s="2">
        <v>152.1</v>
      </c>
      <c r="K221" s="2">
        <v>311.2</v>
      </c>
      <c r="L221" s="2">
        <v>183.1</v>
      </c>
      <c r="M221" s="2">
        <v>317.2</v>
      </c>
      <c r="N221" s="2">
        <v>166.2</v>
      </c>
      <c r="O221" s="2">
        <v>2106.9</v>
      </c>
    </row>
    <row r="222" spans="2:15" x14ac:dyDescent="0.25">
      <c r="B222" s="4">
        <v>1994</v>
      </c>
      <c r="C222" s="2">
        <v>144.9</v>
      </c>
      <c r="D222" s="2">
        <v>137.19999999999999</v>
      </c>
      <c r="E222" s="2">
        <v>187.1</v>
      </c>
      <c r="F222" s="2">
        <v>215.9</v>
      </c>
      <c r="G222" s="2">
        <v>205.1</v>
      </c>
      <c r="H222" s="2">
        <v>160.4</v>
      </c>
      <c r="I222" s="2">
        <v>138.69999999999999</v>
      </c>
      <c r="J222" s="2">
        <v>119</v>
      </c>
      <c r="K222" s="2">
        <v>155.6</v>
      </c>
      <c r="L222" s="2">
        <v>246.8</v>
      </c>
      <c r="M222" s="2">
        <v>307</v>
      </c>
      <c r="N222" s="2">
        <v>108.1</v>
      </c>
      <c r="O222" s="2">
        <v>2125.8000000000002</v>
      </c>
    </row>
    <row r="223" spans="2:15" x14ac:dyDescent="0.25">
      <c r="B223" s="4">
        <v>1995</v>
      </c>
      <c r="C223" s="2">
        <v>52</v>
      </c>
      <c r="D223" s="2">
        <v>69.900000000000006</v>
      </c>
      <c r="E223" s="2">
        <v>167.8</v>
      </c>
      <c r="F223" s="2">
        <v>209.7</v>
      </c>
      <c r="G223" s="2">
        <v>279.7</v>
      </c>
      <c r="H223" s="2">
        <v>234.4</v>
      </c>
      <c r="I223" s="2">
        <v>258.7</v>
      </c>
      <c r="J223" s="2">
        <v>219.4</v>
      </c>
      <c r="K223" s="2">
        <v>222.9</v>
      </c>
      <c r="L223" s="2">
        <v>221.2</v>
      </c>
      <c r="M223" s="2">
        <v>231.1</v>
      </c>
      <c r="N223" s="2">
        <v>210.1</v>
      </c>
      <c r="O223" s="2">
        <v>2376.9</v>
      </c>
    </row>
    <row r="224" spans="2:15" x14ac:dyDescent="0.25">
      <c r="B224" s="4">
        <v>1996</v>
      </c>
      <c r="C224" s="2">
        <v>184.8</v>
      </c>
      <c r="D224" s="2">
        <v>154</v>
      </c>
      <c r="E224" s="2">
        <v>225.9</v>
      </c>
      <c r="F224" s="2">
        <v>187.6</v>
      </c>
      <c r="G224" s="2">
        <v>316.10000000000002</v>
      </c>
      <c r="H224" s="2">
        <v>244.6</v>
      </c>
      <c r="I224" s="2">
        <v>245</v>
      </c>
      <c r="J224" s="2">
        <v>234.3</v>
      </c>
      <c r="K224" s="2">
        <v>196.9</v>
      </c>
      <c r="L224" s="2">
        <v>250</v>
      </c>
      <c r="M224" s="2">
        <v>161.9</v>
      </c>
      <c r="N224" s="2">
        <v>134.5</v>
      </c>
      <c r="O224" s="2">
        <v>2535.6</v>
      </c>
    </row>
    <row r="225" spans="2:15" x14ac:dyDescent="0.25">
      <c r="B225" s="4">
        <v>1997</v>
      </c>
      <c r="C225" s="2">
        <v>260.10000000000002</v>
      </c>
      <c r="D225" s="2">
        <v>93.3</v>
      </c>
      <c r="E225" s="2">
        <v>125</v>
      </c>
      <c r="F225" s="2">
        <v>202.7</v>
      </c>
      <c r="G225" s="2">
        <v>165.6</v>
      </c>
      <c r="H225" s="2">
        <v>285.7</v>
      </c>
      <c r="I225" s="2">
        <v>63.7</v>
      </c>
      <c r="J225" s="2">
        <v>53.5</v>
      </c>
      <c r="K225" s="2">
        <v>203.2</v>
      </c>
      <c r="L225" s="2">
        <v>148.5</v>
      </c>
      <c r="M225" s="2">
        <v>217.7</v>
      </c>
      <c r="N225" s="2">
        <v>67.599999999999994</v>
      </c>
      <c r="O225" s="2">
        <v>1886.6000000000001</v>
      </c>
    </row>
    <row r="226" spans="2:15" x14ac:dyDescent="0.25">
      <c r="B226" s="4">
        <v>1998</v>
      </c>
      <c r="C226" s="2">
        <v>36.4</v>
      </c>
      <c r="D226" s="2">
        <v>104.3</v>
      </c>
      <c r="E226" s="2">
        <v>112.8</v>
      </c>
      <c r="F226" s="2">
        <v>210.8</v>
      </c>
      <c r="G226" s="2">
        <v>335.3</v>
      </c>
      <c r="H226" s="2">
        <v>175</v>
      </c>
      <c r="I226" s="2">
        <v>269.2</v>
      </c>
      <c r="J226" s="2">
        <v>229.7</v>
      </c>
      <c r="K226" s="2">
        <v>326.10000000000002</v>
      </c>
      <c r="L226" s="2">
        <v>267.89999999999998</v>
      </c>
      <c r="M226" s="2">
        <v>263.10000000000002</v>
      </c>
      <c r="N226" s="2">
        <v>265</v>
      </c>
      <c r="O226" s="2">
        <v>2595.6</v>
      </c>
    </row>
    <row r="227" spans="2:15" x14ac:dyDescent="0.25">
      <c r="B227" s="4">
        <v>1999</v>
      </c>
      <c r="C227" s="2">
        <v>171.1</v>
      </c>
      <c r="D227" s="2">
        <v>237.8</v>
      </c>
      <c r="E227" s="2">
        <v>188.6</v>
      </c>
      <c r="F227" s="2">
        <v>218.5</v>
      </c>
      <c r="G227" s="2">
        <v>196.9</v>
      </c>
      <c r="H227" s="2">
        <v>301.10000000000002</v>
      </c>
      <c r="I227" s="2">
        <v>121.7</v>
      </c>
      <c r="J227" s="2">
        <v>208.6</v>
      </c>
      <c r="K227" s="2">
        <v>411.3</v>
      </c>
      <c r="L227" s="2">
        <v>310.5</v>
      </c>
      <c r="M227" s="2">
        <v>296.3</v>
      </c>
      <c r="N227" s="2">
        <v>215.8</v>
      </c>
      <c r="O227" s="2">
        <v>2878.2000000000003</v>
      </c>
    </row>
    <row r="228" spans="2:15" x14ac:dyDescent="0.25">
      <c r="B228" s="4">
        <v>2000</v>
      </c>
      <c r="C228" s="2">
        <v>149.4</v>
      </c>
      <c r="D228" s="2">
        <v>219.6</v>
      </c>
      <c r="E228" s="2">
        <v>208.5</v>
      </c>
      <c r="F228" s="2">
        <v>170.2</v>
      </c>
      <c r="G228" s="2">
        <v>341.5</v>
      </c>
      <c r="H228" s="2">
        <v>264.7</v>
      </c>
      <c r="I228" s="2">
        <v>280.2</v>
      </c>
      <c r="J228" s="2">
        <v>195.9</v>
      </c>
      <c r="K228" s="2">
        <v>345</v>
      </c>
      <c r="L228" s="2">
        <v>207.3</v>
      </c>
      <c r="M228" s="2">
        <v>196.3</v>
      </c>
      <c r="N228" s="2">
        <v>157.9</v>
      </c>
      <c r="O228" s="2">
        <v>2736.5000000000005</v>
      </c>
    </row>
    <row r="229" spans="2:15" x14ac:dyDescent="0.25">
      <c r="B229" s="4">
        <v>2001</v>
      </c>
      <c r="C229" s="2">
        <v>119.5</v>
      </c>
      <c r="D229" s="2">
        <v>68.8</v>
      </c>
      <c r="E229" s="2">
        <v>196.4</v>
      </c>
      <c r="F229" s="2">
        <v>106.8</v>
      </c>
      <c r="G229" s="2">
        <v>268.5</v>
      </c>
      <c r="H229" s="2">
        <v>195</v>
      </c>
      <c r="I229" s="2">
        <v>127</v>
      </c>
      <c r="J229" s="2">
        <v>170.8</v>
      </c>
      <c r="K229" s="2">
        <v>256</v>
      </c>
      <c r="L229" s="2">
        <v>162.30000000000001</v>
      </c>
      <c r="M229" s="2">
        <v>290.8</v>
      </c>
      <c r="N229" s="2">
        <v>219.2</v>
      </c>
      <c r="O229" s="2">
        <v>2181.1</v>
      </c>
    </row>
    <row r="230" spans="2:15" x14ac:dyDescent="0.25">
      <c r="B230" s="4">
        <v>2002</v>
      </c>
      <c r="C230" s="2">
        <v>69.900000000000006</v>
      </c>
      <c r="D230" s="2">
        <v>41.8</v>
      </c>
      <c r="E230" s="2">
        <v>190.1</v>
      </c>
      <c r="F230" s="2">
        <v>272.10000000000002</v>
      </c>
      <c r="G230" s="2">
        <v>261.5</v>
      </c>
      <c r="H230" s="2">
        <v>212.4</v>
      </c>
      <c r="I230" s="2">
        <v>171.8</v>
      </c>
      <c r="J230" s="2">
        <v>173.7</v>
      </c>
      <c r="K230" s="2">
        <v>264.7</v>
      </c>
      <c r="L230" s="2">
        <v>206.9</v>
      </c>
      <c r="M230" s="2">
        <v>182.3</v>
      </c>
      <c r="N230" s="2">
        <v>182.1</v>
      </c>
      <c r="O230" s="2">
        <v>2229.3000000000002</v>
      </c>
    </row>
    <row r="231" spans="2:15" x14ac:dyDescent="0.25">
      <c r="B231" s="4">
        <v>2003</v>
      </c>
      <c r="C231" s="2">
        <v>33.700000000000003</v>
      </c>
      <c r="D231" s="2">
        <v>78.2</v>
      </c>
      <c r="E231" s="2">
        <v>166</v>
      </c>
      <c r="F231" s="2">
        <v>220.1</v>
      </c>
      <c r="G231" s="2">
        <v>170</v>
      </c>
      <c r="H231" s="2">
        <v>246.8</v>
      </c>
      <c r="I231" s="2">
        <v>126.7</v>
      </c>
      <c r="J231" s="2">
        <v>215.4</v>
      </c>
      <c r="K231" s="2">
        <v>247.1</v>
      </c>
      <c r="L231" s="2">
        <v>237.4</v>
      </c>
      <c r="M231" s="2">
        <v>304.10000000000002</v>
      </c>
      <c r="N231" s="2">
        <v>146.69999999999999</v>
      </c>
      <c r="O231" s="2">
        <v>2192.1999999999998</v>
      </c>
    </row>
    <row r="232" spans="2:15" x14ac:dyDescent="0.25">
      <c r="B232" s="4">
        <v>2004</v>
      </c>
      <c r="C232" s="2">
        <v>92.6</v>
      </c>
      <c r="D232" s="2">
        <v>142</v>
      </c>
      <c r="E232" s="2">
        <v>103.2</v>
      </c>
      <c r="F232" s="2">
        <v>247.1</v>
      </c>
      <c r="G232" s="2">
        <v>237.1</v>
      </c>
      <c r="H232" s="2">
        <v>152.9</v>
      </c>
      <c r="I232" s="2">
        <v>176.7</v>
      </c>
      <c r="J232" s="2">
        <v>146</v>
      </c>
      <c r="K232" s="2">
        <v>223.1</v>
      </c>
      <c r="L232" s="2">
        <v>282.2</v>
      </c>
      <c r="M232" s="2">
        <v>274.39999999999998</v>
      </c>
      <c r="N232" s="2">
        <v>156.80000000000001</v>
      </c>
      <c r="O232" s="2">
        <v>2234.1</v>
      </c>
    </row>
    <row r="233" spans="2:15" x14ac:dyDescent="0.25">
      <c r="B233" s="4">
        <v>2005</v>
      </c>
      <c r="C233" s="2">
        <v>99.6</v>
      </c>
      <c r="D233" s="2">
        <v>131.1</v>
      </c>
      <c r="E233" s="2">
        <v>177.4</v>
      </c>
      <c r="F233" s="2">
        <v>203.2</v>
      </c>
      <c r="G233" s="2">
        <v>285.5</v>
      </c>
      <c r="H233" s="2">
        <v>168.7</v>
      </c>
      <c r="I233" s="2">
        <v>130.9</v>
      </c>
      <c r="J233" s="2">
        <v>238.2</v>
      </c>
      <c r="K233" s="2">
        <v>238.8</v>
      </c>
      <c r="L233" s="2">
        <v>279.5</v>
      </c>
      <c r="M233" s="2">
        <v>242.1</v>
      </c>
      <c r="N233" s="2">
        <v>196.8</v>
      </c>
      <c r="O233" s="2">
        <v>2391.8000000000002</v>
      </c>
    </row>
    <row r="234" spans="2:15" x14ac:dyDescent="0.25">
      <c r="B234" s="4">
        <v>2006</v>
      </c>
      <c r="C234" s="2">
        <v>198.1</v>
      </c>
      <c r="D234" s="2">
        <v>123.2</v>
      </c>
      <c r="E234" s="2">
        <v>282.2</v>
      </c>
      <c r="F234" s="2">
        <v>237</v>
      </c>
      <c r="G234" s="2">
        <v>336.7</v>
      </c>
      <c r="H234" s="2">
        <v>310.5</v>
      </c>
      <c r="I234" s="2">
        <v>120.8</v>
      </c>
      <c r="J234" s="2">
        <v>177.2</v>
      </c>
      <c r="K234" s="2">
        <v>210.3</v>
      </c>
      <c r="L234" s="2">
        <v>272.2</v>
      </c>
      <c r="M234" s="2">
        <v>277.89999999999998</v>
      </c>
      <c r="N234" s="2">
        <v>199.4</v>
      </c>
      <c r="O234" s="2">
        <v>2745.5</v>
      </c>
    </row>
    <row r="235" spans="2:15" x14ac:dyDescent="0.25">
      <c r="B235" s="4">
        <v>2007</v>
      </c>
      <c r="C235" s="2">
        <v>83.1</v>
      </c>
      <c r="D235" s="2">
        <v>45.4</v>
      </c>
      <c r="E235" s="2">
        <v>198.8</v>
      </c>
      <c r="F235" s="2">
        <v>273.2</v>
      </c>
      <c r="G235" s="2">
        <v>283.7</v>
      </c>
      <c r="H235" s="2">
        <v>229.8</v>
      </c>
      <c r="I235" s="2">
        <v>189.6</v>
      </c>
      <c r="J235" s="2">
        <v>291.8</v>
      </c>
      <c r="K235" s="2">
        <v>216</v>
      </c>
      <c r="L235" s="2">
        <v>286.10000000000002</v>
      </c>
      <c r="M235" s="2">
        <v>280.2</v>
      </c>
      <c r="N235" s="2">
        <v>205.9</v>
      </c>
      <c r="O235" s="2">
        <v>2583.6</v>
      </c>
    </row>
    <row r="236" spans="2:15" x14ac:dyDescent="0.25">
      <c r="B236" s="4">
        <v>2008</v>
      </c>
      <c r="C236" s="2">
        <v>111.1</v>
      </c>
      <c r="D236" s="2">
        <v>154.69999999999999</v>
      </c>
      <c r="E236" s="2">
        <v>150.19999999999999</v>
      </c>
      <c r="F236" s="2">
        <v>235.8</v>
      </c>
      <c r="G236" s="2">
        <v>437.4</v>
      </c>
      <c r="H236" s="2">
        <v>306.3</v>
      </c>
      <c r="I236" s="2">
        <v>347</v>
      </c>
      <c r="J236" s="2">
        <v>295.39999999999998</v>
      </c>
      <c r="K236" s="2">
        <v>222.3</v>
      </c>
      <c r="L236" s="2">
        <v>233.7</v>
      </c>
      <c r="M236" s="2">
        <v>307.3</v>
      </c>
      <c r="N236" s="2">
        <v>233.4</v>
      </c>
      <c r="O236" s="2">
        <v>3034.6</v>
      </c>
    </row>
    <row r="237" spans="2:15" x14ac:dyDescent="0.25">
      <c r="B237" s="4">
        <v>2009</v>
      </c>
      <c r="C237" s="2">
        <v>165.5</v>
      </c>
      <c r="D237" s="2">
        <v>132.80000000000001</v>
      </c>
      <c r="E237" s="2">
        <v>246.3</v>
      </c>
      <c r="F237" s="2">
        <v>149.4</v>
      </c>
      <c r="G237" s="2">
        <v>159.9</v>
      </c>
      <c r="H237" s="2">
        <v>216.7</v>
      </c>
      <c r="I237" s="2">
        <v>124.4</v>
      </c>
      <c r="J237" s="2">
        <v>229.8</v>
      </c>
      <c r="K237" s="2">
        <v>193.1</v>
      </c>
      <c r="L237" s="2">
        <v>288.3</v>
      </c>
      <c r="M237" s="2">
        <v>192.7</v>
      </c>
      <c r="N237" s="2">
        <v>147.9</v>
      </c>
      <c r="O237" s="2">
        <v>2246.7999999999997</v>
      </c>
    </row>
    <row r="238" spans="2:15" x14ac:dyDescent="0.25">
      <c r="B238" s="4">
        <v>2010</v>
      </c>
      <c r="C238" s="2">
        <v>14.4</v>
      </c>
      <c r="D238" s="2">
        <v>82.3</v>
      </c>
      <c r="E238" s="2">
        <v>153.6</v>
      </c>
      <c r="F238" s="2">
        <v>313.3</v>
      </c>
      <c r="G238" s="2">
        <v>357.5</v>
      </c>
      <c r="H238" s="2">
        <v>275.39999999999998</v>
      </c>
      <c r="I238" s="2">
        <v>221.8</v>
      </c>
      <c r="J238" s="2">
        <v>178.2</v>
      </c>
      <c r="K238" s="2">
        <v>253.8</v>
      </c>
      <c r="L238" s="2">
        <v>242.7</v>
      </c>
      <c r="M238" s="2">
        <v>432.9</v>
      </c>
      <c r="N238" s="2">
        <v>317.39999999999998</v>
      </c>
      <c r="O238" s="2">
        <v>2843.3</v>
      </c>
    </row>
    <row r="239" spans="2:15" x14ac:dyDescent="0.25">
      <c r="B239" s="4">
        <v>2011</v>
      </c>
      <c r="C239" s="2">
        <v>126.2</v>
      </c>
      <c r="D239" s="2">
        <v>189.2</v>
      </c>
      <c r="E239" s="2">
        <v>204.5</v>
      </c>
      <c r="F239" s="2">
        <v>328.7</v>
      </c>
      <c r="G239" s="2">
        <v>301.3</v>
      </c>
      <c r="H239" s="2">
        <v>285.8</v>
      </c>
      <c r="I239" s="2">
        <v>238.6</v>
      </c>
      <c r="J239" s="2">
        <v>179.4</v>
      </c>
      <c r="K239" s="2">
        <v>274.89999999999998</v>
      </c>
      <c r="L239" s="2">
        <v>339.3</v>
      </c>
      <c r="M239" s="2">
        <v>328.5</v>
      </c>
      <c r="N239" s="2">
        <v>319.8</v>
      </c>
      <c r="O239" s="2">
        <v>3116.2000000000003</v>
      </c>
    </row>
    <row r="240" spans="2:15" x14ac:dyDescent="0.25">
      <c r="B240" s="4">
        <v>2012</v>
      </c>
      <c r="C240" s="2">
        <v>176.4</v>
      </c>
      <c r="D240" s="2">
        <v>96</v>
      </c>
      <c r="E240" s="2">
        <v>182.2</v>
      </c>
      <c r="F240" s="2">
        <v>296.5</v>
      </c>
      <c r="G240" s="2">
        <v>192.5</v>
      </c>
      <c r="H240" s="2">
        <v>148</v>
      </c>
      <c r="I240" s="2">
        <v>118.9</v>
      </c>
      <c r="J240" s="2">
        <v>169.2</v>
      </c>
      <c r="K240" s="2">
        <v>127.2</v>
      </c>
      <c r="L240" s="2">
        <v>247</v>
      </c>
      <c r="M240" s="2">
        <v>229.7</v>
      </c>
      <c r="N240" s="2">
        <v>141.69999999999999</v>
      </c>
      <c r="O240" s="2">
        <v>2125.3000000000002</v>
      </c>
    </row>
    <row r="241" spans="2:15" x14ac:dyDescent="0.25">
      <c r="B241" s="4">
        <v>2013</v>
      </c>
      <c r="C241" s="2">
        <v>53.6</v>
      </c>
      <c r="D241" s="2">
        <v>197.4</v>
      </c>
      <c r="E241" s="2">
        <v>156.5</v>
      </c>
      <c r="F241" s="2">
        <v>165.3</v>
      </c>
      <c r="G241" s="2">
        <v>329.4</v>
      </c>
      <c r="H241" s="2">
        <v>147.1</v>
      </c>
      <c r="I241" s="2">
        <v>83.6</v>
      </c>
      <c r="J241" s="2">
        <v>252.5</v>
      </c>
      <c r="K241" s="2">
        <v>196</v>
      </c>
      <c r="L241" s="2">
        <v>225.3</v>
      </c>
      <c r="M241" s="2">
        <v>271.3</v>
      </c>
      <c r="N241" s="2">
        <v>197.7</v>
      </c>
      <c r="O241" s="2">
        <v>2275.6999999999998</v>
      </c>
    </row>
    <row r="242" spans="2:15" x14ac:dyDescent="0.25">
      <c r="B242" s="4">
        <v>2014</v>
      </c>
      <c r="C242" s="2">
        <v>120</v>
      </c>
      <c r="D242" s="2">
        <v>139.4</v>
      </c>
      <c r="E242" s="2">
        <v>172.4</v>
      </c>
      <c r="F242" s="2">
        <v>207.1</v>
      </c>
      <c r="G242" s="2">
        <v>231</v>
      </c>
      <c r="H242" s="2">
        <v>161.5</v>
      </c>
      <c r="I242" s="2">
        <v>81.8</v>
      </c>
      <c r="J242" s="2">
        <v>149.5</v>
      </c>
      <c r="K242" s="2">
        <v>213.6</v>
      </c>
      <c r="L242" s="2">
        <v>227.4</v>
      </c>
      <c r="M242" s="2">
        <v>284.60000000000002</v>
      </c>
      <c r="N242" s="2">
        <v>192.4</v>
      </c>
      <c r="O242" s="2">
        <v>2180.7000000000003</v>
      </c>
    </row>
    <row r="243" spans="2:15" x14ac:dyDescent="0.25">
      <c r="B243" s="4">
        <v>2015</v>
      </c>
      <c r="C243" s="2">
        <v>120.9</v>
      </c>
      <c r="D243" s="2">
        <v>97.3</v>
      </c>
      <c r="E243" s="2">
        <v>193</v>
      </c>
      <c r="F243" s="2">
        <v>192.9</v>
      </c>
      <c r="G243" s="2">
        <v>148.5</v>
      </c>
      <c r="H243" s="2">
        <v>83.3</v>
      </c>
      <c r="I243" s="2">
        <v>132.1</v>
      </c>
      <c r="J243" s="2">
        <v>146.6</v>
      </c>
      <c r="K243" s="2">
        <v>160.1</v>
      </c>
      <c r="L243" s="2">
        <v>179.2</v>
      </c>
      <c r="M243" s="2">
        <v>189.6</v>
      </c>
      <c r="N243" s="2">
        <v>52.3</v>
      </c>
      <c r="O243" s="2">
        <v>1695.7999999999997</v>
      </c>
    </row>
    <row r="244" spans="2:15" x14ac:dyDescent="0.25">
      <c r="B244" s="4">
        <v>2016</v>
      </c>
      <c r="C244" s="2">
        <v>63</v>
      </c>
      <c r="D244" s="2">
        <v>48.2</v>
      </c>
      <c r="E244" s="2">
        <v>139.69999999999999</v>
      </c>
      <c r="F244" s="2">
        <v>226.2</v>
      </c>
      <c r="G244" s="2">
        <v>208.4</v>
      </c>
      <c r="H244" s="2">
        <v>112.1</v>
      </c>
      <c r="I244" s="2">
        <v>156.4</v>
      </c>
      <c r="J244" s="2">
        <v>200.3</v>
      </c>
      <c r="K244" s="2">
        <v>258.5</v>
      </c>
      <c r="L244" s="2">
        <v>216.7</v>
      </c>
      <c r="M244" s="2">
        <v>250.9</v>
      </c>
      <c r="N244" s="2">
        <v>236.3</v>
      </c>
      <c r="O244" s="2">
        <v>2116.7000000000003</v>
      </c>
    </row>
    <row r="245" spans="2:15" x14ac:dyDescent="0.25">
      <c r="B245" s="4">
        <v>2017</v>
      </c>
      <c r="C245" s="2">
        <v>132.1</v>
      </c>
      <c r="D245" s="2">
        <v>130.9</v>
      </c>
      <c r="E245" s="2">
        <v>238.6</v>
      </c>
      <c r="F245" s="2">
        <v>198.5</v>
      </c>
      <c r="G245" s="2">
        <v>359</v>
      </c>
      <c r="H245" s="2">
        <v>263</v>
      </c>
      <c r="I245" s="2">
        <v>92.9</v>
      </c>
      <c r="J245" s="2">
        <v>275</v>
      </c>
      <c r="K245" s="2">
        <v>212.8</v>
      </c>
      <c r="L245" s="2">
        <v>281.2</v>
      </c>
      <c r="M245" s="2">
        <v>258.7</v>
      </c>
      <c r="N245" s="2">
        <v>171.7</v>
      </c>
      <c r="O245" s="2">
        <v>2614.3999999999996</v>
      </c>
    </row>
    <row r="246" spans="2:15" x14ac:dyDescent="0.25">
      <c r="B246" s="4">
        <v>2018</v>
      </c>
      <c r="C246" s="2">
        <v>161.80000000000001</v>
      </c>
      <c r="D246" s="2">
        <v>100</v>
      </c>
      <c r="E246" s="2">
        <v>138.6</v>
      </c>
      <c r="F246" s="2">
        <v>237.9</v>
      </c>
      <c r="G246" s="2">
        <v>364.1</v>
      </c>
      <c r="H246" s="2">
        <v>198.7</v>
      </c>
      <c r="I246" s="2">
        <v>167.2</v>
      </c>
      <c r="J246" s="2">
        <v>171.6</v>
      </c>
      <c r="K246" s="2">
        <v>279.7</v>
      </c>
      <c r="L246" s="2">
        <v>255.8</v>
      </c>
      <c r="M246" s="2">
        <v>282</v>
      </c>
      <c r="N246" s="2">
        <v>66.3</v>
      </c>
      <c r="O246" s="2">
        <v>2423.7000000000003</v>
      </c>
    </row>
    <row r="247" spans="2:15" x14ac:dyDescent="0.25">
      <c r="B247" s="4">
        <v>2019</v>
      </c>
      <c r="C247" s="2">
        <v>76</v>
      </c>
      <c r="D247" s="2">
        <v>108.1</v>
      </c>
      <c r="E247" s="2">
        <v>215.5</v>
      </c>
      <c r="F247" s="2">
        <v>235.4</v>
      </c>
      <c r="G247" s="2">
        <v>354.5</v>
      </c>
      <c r="H247" s="2">
        <v>177.6</v>
      </c>
      <c r="I247" s="2">
        <v>146.4</v>
      </c>
      <c r="J247" s="2">
        <v>106.7</v>
      </c>
      <c r="K247" s="2">
        <v>247.8</v>
      </c>
      <c r="L247" s="2">
        <v>239.4</v>
      </c>
      <c r="M247" s="2">
        <v>252</v>
      </c>
      <c r="N247" s="2">
        <v>152.6</v>
      </c>
      <c r="O247" s="2">
        <v>2312</v>
      </c>
    </row>
    <row r="248" spans="2:15" x14ac:dyDescent="0.25">
      <c r="B248" s="4" t="s">
        <v>1</v>
      </c>
      <c r="C248" s="2">
        <v>13211.300000000005</v>
      </c>
      <c r="D248" s="2">
        <v>12489.599999999999</v>
      </c>
      <c r="E248" s="2">
        <v>18406.099999999999</v>
      </c>
      <c r="F248" s="2">
        <v>26790.6</v>
      </c>
      <c r="G248" s="2">
        <v>31311.600000000009</v>
      </c>
      <c r="H248" s="2">
        <v>24180.600000000009</v>
      </c>
      <c r="I248" s="2">
        <v>22223.200000000001</v>
      </c>
      <c r="J248" s="2">
        <v>23147.300000000003</v>
      </c>
      <c r="K248" s="2">
        <v>26708.6</v>
      </c>
      <c r="L248" s="2">
        <v>31463.100000000009</v>
      </c>
      <c r="M248" s="2">
        <v>28694.69999999999</v>
      </c>
      <c r="N248" s="2">
        <v>19119.200000000004</v>
      </c>
      <c r="O248" s="2">
        <v>277745.90000000002</v>
      </c>
    </row>
    <row r="255" spans="2:15" x14ac:dyDescent="0.25">
      <c r="B255" s="3" t="s">
        <v>3</v>
      </c>
      <c r="C255" s="3" t="s">
        <v>0</v>
      </c>
    </row>
    <row r="256" spans="2:15" x14ac:dyDescent="0.25">
      <c r="B256" s="3" t="s">
        <v>2</v>
      </c>
      <c r="C256">
        <v>1</v>
      </c>
      <c r="D256">
        <v>2</v>
      </c>
      <c r="E256">
        <v>3</v>
      </c>
      <c r="F256">
        <v>4</v>
      </c>
      <c r="G256">
        <v>5</v>
      </c>
      <c r="H256">
        <v>6</v>
      </c>
      <c r="I256">
        <v>7</v>
      </c>
      <c r="J256">
        <v>8</v>
      </c>
      <c r="K256">
        <v>9</v>
      </c>
      <c r="L256">
        <v>10</v>
      </c>
      <c r="M256">
        <v>11</v>
      </c>
      <c r="N256">
        <v>12</v>
      </c>
      <c r="O256" t="s">
        <v>1</v>
      </c>
    </row>
    <row r="257" spans="2:15" x14ac:dyDescent="0.25">
      <c r="B257" s="4">
        <v>1980</v>
      </c>
      <c r="C257" s="2"/>
      <c r="D257" s="2"/>
      <c r="E257" s="2"/>
      <c r="F257" s="2"/>
      <c r="G257" s="2"/>
      <c r="H257" s="2"/>
      <c r="I257" s="2"/>
      <c r="J257" s="2"/>
      <c r="K257" s="2">
        <v>21.4</v>
      </c>
      <c r="L257" s="2">
        <v>20.7</v>
      </c>
      <c r="M257" s="2">
        <v>20.6</v>
      </c>
      <c r="N257" s="2">
        <v>20.7</v>
      </c>
      <c r="O257" s="2">
        <v>83.399999999999991</v>
      </c>
    </row>
    <row r="258" spans="2:15" x14ac:dyDescent="0.25">
      <c r="B258" s="4">
        <v>1981</v>
      </c>
      <c r="C258" s="2">
        <v>21.2</v>
      </c>
      <c r="D258" s="2">
        <v>21.7</v>
      </c>
      <c r="E258" s="2">
        <v>21.7</v>
      </c>
      <c r="F258" s="2">
        <v>21.1</v>
      </c>
      <c r="G258" s="2">
        <v>20.6</v>
      </c>
      <c r="H258" s="2">
        <v>20.6</v>
      </c>
      <c r="I258" s="2">
        <v>21.2</v>
      </c>
      <c r="J258" s="2">
        <v>20.8</v>
      </c>
      <c r="K258" s="2">
        <v>20.7</v>
      </c>
      <c r="L258" s="2">
        <v>20.399999999999999</v>
      </c>
      <c r="M258" s="2">
        <v>20.9</v>
      </c>
      <c r="N258" s="2">
        <v>21</v>
      </c>
      <c r="O258" s="2">
        <v>251.89999999999998</v>
      </c>
    </row>
    <row r="259" spans="2:15" x14ac:dyDescent="0.25">
      <c r="B259" s="4">
        <v>1982</v>
      </c>
      <c r="C259" s="2">
        <v>20.8</v>
      </c>
      <c r="D259" s="2">
        <v>21.2</v>
      </c>
      <c r="E259" s="2">
        <v>21.1</v>
      </c>
      <c r="F259" s="2">
        <v>20.8</v>
      </c>
      <c r="G259" s="2">
        <v>20.7</v>
      </c>
      <c r="H259" s="2">
        <v>21.4</v>
      </c>
      <c r="I259" s="2">
        <v>21.4</v>
      </c>
      <c r="J259" s="2">
        <v>21.7</v>
      </c>
      <c r="K259" s="2">
        <v>21.3</v>
      </c>
      <c r="L259" s="2">
        <v>20.3</v>
      </c>
      <c r="M259" s="2">
        <v>20.8</v>
      </c>
      <c r="N259" s="2">
        <v>20.9</v>
      </c>
      <c r="O259" s="2">
        <v>252.40000000000003</v>
      </c>
    </row>
    <row r="260" spans="2:15" x14ac:dyDescent="0.25">
      <c r="B260" s="4">
        <v>1983</v>
      </c>
      <c r="C260" s="2">
        <v>22.3</v>
      </c>
      <c r="D260" s="2">
        <v>22.7</v>
      </c>
      <c r="E260" s="2">
        <v>22.7</v>
      </c>
      <c r="F260" s="2">
        <v>21.8</v>
      </c>
      <c r="G260" s="2">
        <v>21.7</v>
      </c>
      <c r="H260" s="2">
        <v>21.7</v>
      </c>
      <c r="I260" s="2">
        <v>22</v>
      </c>
      <c r="J260" s="2">
        <v>21.7</v>
      </c>
      <c r="K260" s="2">
        <v>21.5</v>
      </c>
      <c r="L260" s="2">
        <v>20.6</v>
      </c>
      <c r="M260" s="2">
        <v>21.2</v>
      </c>
      <c r="N260" s="2">
        <v>20.5</v>
      </c>
      <c r="O260" s="2">
        <v>260.39999999999998</v>
      </c>
    </row>
    <row r="261" spans="2:15" x14ac:dyDescent="0.25">
      <c r="B261" s="4">
        <v>1984</v>
      </c>
      <c r="C261" s="2">
        <v>20.399999999999999</v>
      </c>
      <c r="D261" s="2">
        <v>21.1</v>
      </c>
      <c r="E261" s="2">
        <v>21.3</v>
      </c>
      <c r="F261" s="2">
        <v>21.2</v>
      </c>
      <c r="G261" s="2">
        <v>20.7</v>
      </c>
      <c r="H261" s="2">
        <v>20.9</v>
      </c>
      <c r="I261" s="2">
        <v>20.8</v>
      </c>
      <c r="J261" s="2">
        <v>20.6</v>
      </c>
      <c r="K261" s="2">
        <v>20.2</v>
      </c>
      <c r="L261" s="2">
        <v>20.3</v>
      </c>
      <c r="M261" s="2">
        <v>20.399999999999999</v>
      </c>
      <c r="N261" s="2">
        <v>20.2</v>
      </c>
      <c r="O261" s="2">
        <v>248.1</v>
      </c>
    </row>
    <row r="262" spans="2:15" x14ac:dyDescent="0.25">
      <c r="B262" s="4">
        <v>1985</v>
      </c>
      <c r="C262" s="2">
        <v>20.3</v>
      </c>
      <c r="D262" s="2">
        <v>21.2</v>
      </c>
      <c r="E262" s="2">
        <v>21.2</v>
      </c>
      <c r="F262" s="2">
        <v>21.1</v>
      </c>
      <c r="G262" s="2">
        <v>20.9</v>
      </c>
      <c r="H262" s="2">
        <v>21.1</v>
      </c>
      <c r="I262" s="2">
        <v>21.2</v>
      </c>
      <c r="J262" s="2">
        <v>20.7</v>
      </c>
      <c r="K262" s="2">
        <v>20.7</v>
      </c>
      <c r="L262" s="2">
        <v>20.399999999999999</v>
      </c>
      <c r="M262" s="2">
        <v>20.2</v>
      </c>
      <c r="N262" s="2">
        <v>20.2</v>
      </c>
      <c r="O262" s="2">
        <v>249.19999999999996</v>
      </c>
    </row>
    <row r="263" spans="2:15" x14ac:dyDescent="0.25">
      <c r="B263" s="4">
        <v>1986</v>
      </c>
      <c r="C263" s="2">
        <v>20.9</v>
      </c>
      <c r="D263" s="2">
        <v>20.6</v>
      </c>
      <c r="E263" s="2">
        <v>20.9</v>
      </c>
      <c r="F263" s="2">
        <v>21.2</v>
      </c>
      <c r="G263" s="2">
        <v>20.9</v>
      </c>
      <c r="H263" s="2">
        <v>20.9</v>
      </c>
      <c r="I263" s="2">
        <v>21.4</v>
      </c>
      <c r="J263" s="2">
        <v>21.3</v>
      </c>
      <c r="K263" s="2">
        <v>21.1</v>
      </c>
      <c r="L263" s="2">
        <v>20.100000000000001</v>
      </c>
      <c r="M263" s="2">
        <v>20.6</v>
      </c>
      <c r="N263" s="2">
        <v>21</v>
      </c>
      <c r="O263" s="2">
        <v>250.9</v>
      </c>
    </row>
    <row r="264" spans="2:15" x14ac:dyDescent="0.25">
      <c r="B264" s="4">
        <v>1987</v>
      </c>
      <c r="C264" s="2">
        <v>21.3</v>
      </c>
      <c r="D264" s="2">
        <v>22.1</v>
      </c>
      <c r="E264" s="2">
        <v>21.8</v>
      </c>
      <c r="F264" s="2">
        <v>22.1</v>
      </c>
      <c r="G264" s="2">
        <v>21.3</v>
      </c>
      <c r="H264" s="2">
        <v>21.7</v>
      </c>
      <c r="I264" s="2">
        <v>21.8</v>
      </c>
      <c r="J264" s="2">
        <v>21.5</v>
      </c>
      <c r="K264" s="2">
        <v>21.2</v>
      </c>
      <c r="L264" s="2">
        <v>20.9</v>
      </c>
      <c r="M264" s="2">
        <v>21.2</v>
      </c>
      <c r="N264" s="2">
        <v>21.3</v>
      </c>
      <c r="O264" s="2">
        <v>258.2</v>
      </c>
    </row>
    <row r="265" spans="2:15" x14ac:dyDescent="0.25">
      <c r="B265" s="4">
        <v>1988</v>
      </c>
      <c r="C265" s="2">
        <v>21.4</v>
      </c>
      <c r="D265" s="2">
        <v>21.7</v>
      </c>
      <c r="E265" s="2">
        <v>21.8</v>
      </c>
      <c r="F265" s="2">
        <v>21.4</v>
      </c>
      <c r="G265" s="2">
        <v>21.5</v>
      </c>
      <c r="H265" s="2">
        <v>20.7</v>
      </c>
      <c r="I265" s="2">
        <v>21.2</v>
      </c>
      <c r="J265" s="2">
        <v>20.2</v>
      </c>
      <c r="K265" s="2">
        <v>20.399999999999999</v>
      </c>
      <c r="L265" s="2">
        <v>20.3</v>
      </c>
      <c r="M265" s="2">
        <v>20.3</v>
      </c>
      <c r="N265" s="2">
        <v>19.899999999999999</v>
      </c>
      <c r="O265" s="2">
        <v>250.79999999999998</v>
      </c>
    </row>
    <row r="266" spans="2:15" x14ac:dyDescent="0.25">
      <c r="B266" s="4">
        <v>1989</v>
      </c>
      <c r="C266" s="2">
        <v>20.6</v>
      </c>
      <c r="D266" s="2">
        <v>20.399999999999999</v>
      </c>
      <c r="E266" s="2">
        <v>20.5</v>
      </c>
      <c r="F266" s="2">
        <v>21.4</v>
      </c>
      <c r="G266" s="2">
        <v>20.8</v>
      </c>
      <c r="H266" s="2">
        <v>20.9</v>
      </c>
      <c r="I266" s="2">
        <v>21.5</v>
      </c>
      <c r="J266" s="2">
        <v>21.3</v>
      </c>
      <c r="K266" s="2">
        <v>20.8</v>
      </c>
      <c r="L266" s="2">
        <v>20.399999999999999</v>
      </c>
      <c r="M266" s="2">
        <v>21</v>
      </c>
      <c r="N266" s="2">
        <v>20.6</v>
      </c>
      <c r="O266" s="2">
        <v>250.20000000000002</v>
      </c>
    </row>
    <row r="267" spans="2:15" x14ac:dyDescent="0.25">
      <c r="B267" s="4">
        <v>1990</v>
      </c>
      <c r="C267" s="2">
        <v>21</v>
      </c>
      <c r="D267" s="2">
        <v>20.8</v>
      </c>
      <c r="E267" s="2">
        <v>21.3</v>
      </c>
      <c r="F267" s="2">
        <v>21.3</v>
      </c>
      <c r="G267" s="2">
        <v>21.2</v>
      </c>
      <c r="H267" s="2">
        <v>21.7</v>
      </c>
      <c r="I267" s="2">
        <v>21.6</v>
      </c>
      <c r="J267" s="2">
        <v>21.7</v>
      </c>
      <c r="K267" s="2">
        <v>21.5</v>
      </c>
      <c r="L267" s="2">
        <v>20.7</v>
      </c>
      <c r="M267" s="2">
        <v>21.1</v>
      </c>
      <c r="N267" s="2">
        <v>20.7</v>
      </c>
      <c r="O267" s="2">
        <v>254.59999999999997</v>
      </c>
    </row>
    <row r="268" spans="2:15" x14ac:dyDescent="0.25">
      <c r="B268" s="4">
        <v>1991</v>
      </c>
      <c r="C268" s="2">
        <v>21.1</v>
      </c>
      <c r="D268" s="2">
        <v>21.9</v>
      </c>
      <c r="E268" s="2">
        <v>21.6</v>
      </c>
      <c r="F268" s="2">
        <v>21.4</v>
      </c>
      <c r="G268" s="2">
        <v>21.3</v>
      </c>
      <c r="H268" s="2">
        <v>21.6</v>
      </c>
      <c r="I268" s="2">
        <v>21.5</v>
      </c>
      <c r="J268" s="2">
        <v>21.1</v>
      </c>
      <c r="K268" s="2">
        <v>21.4</v>
      </c>
      <c r="L268" s="2">
        <v>20.8</v>
      </c>
      <c r="M268" s="2">
        <v>20.9</v>
      </c>
      <c r="N268" s="2">
        <v>21</v>
      </c>
      <c r="O268" s="2">
        <v>255.60000000000002</v>
      </c>
    </row>
    <row r="269" spans="2:15" x14ac:dyDescent="0.25">
      <c r="B269" s="4">
        <v>1992</v>
      </c>
      <c r="C269" s="2">
        <v>21.6</v>
      </c>
      <c r="D269" s="2">
        <v>22.1</v>
      </c>
      <c r="E269" s="2">
        <v>22.4</v>
      </c>
      <c r="F269" s="2">
        <v>22.2</v>
      </c>
      <c r="G269" s="2">
        <v>21.4</v>
      </c>
      <c r="H269" s="2">
        <v>21.9</v>
      </c>
      <c r="I269" s="2">
        <v>21.4</v>
      </c>
      <c r="J269" s="2">
        <v>21.4</v>
      </c>
      <c r="K269" s="2">
        <v>21</v>
      </c>
      <c r="L269" s="2">
        <v>20.8</v>
      </c>
      <c r="M269" s="2">
        <v>20.9</v>
      </c>
      <c r="N269" s="2">
        <v>20.9</v>
      </c>
      <c r="O269" s="2">
        <v>258</v>
      </c>
    </row>
    <row r="270" spans="2:15" x14ac:dyDescent="0.25">
      <c r="B270" s="4">
        <v>1993</v>
      </c>
      <c r="C270" s="2">
        <v>21.3</v>
      </c>
      <c r="D270" s="2">
        <v>21.5</v>
      </c>
      <c r="E270" s="2">
        <v>21.6</v>
      </c>
      <c r="F270" s="2">
        <v>21.6</v>
      </c>
      <c r="G270" s="2">
        <v>21.1</v>
      </c>
      <c r="H270" s="2">
        <v>21.7</v>
      </c>
      <c r="I270" s="2">
        <v>21.8</v>
      </c>
      <c r="J270" s="2">
        <v>21.6</v>
      </c>
      <c r="K270" s="2">
        <v>21.1</v>
      </c>
      <c r="L270" s="2">
        <v>21.2</v>
      </c>
      <c r="M270" s="2">
        <v>21</v>
      </c>
      <c r="N270" s="2">
        <v>21.2</v>
      </c>
      <c r="O270" s="2">
        <v>256.7</v>
      </c>
    </row>
    <row r="271" spans="2:15" x14ac:dyDescent="0.25">
      <c r="B271" s="4">
        <v>1994</v>
      </c>
      <c r="C271" s="2">
        <v>21</v>
      </c>
      <c r="D271" s="2">
        <v>21.6</v>
      </c>
      <c r="E271" s="2">
        <v>21.5</v>
      </c>
      <c r="F271" s="2">
        <v>21.4</v>
      </c>
      <c r="G271" s="2">
        <v>21.1</v>
      </c>
      <c r="H271" s="2">
        <v>21.4</v>
      </c>
      <c r="I271" s="2">
        <v>21.4</v>
      </c>
      <c r="J271" s="2">
        <v>21.4</v>
      </c>
      <c r="K271" s="2">
        <v>21.5</v>
      </c>
      <c r="L271" s="2">
        <v>20.5</v>
      </c>
      <c r="M271" s="2">
        <v>20.9</v>
      </c>
      <c r="N271" s="2">
        <v>20.9</v>
      </c>
      <c r="O271" s="2">
        <v>254.60000000000002</v>
      </c>
    </row>
    <row r="272" spans="2:15" x14ac:dyDescent="0.25">
      <c r="B272" s="4">
        <v>1995</v>
      </c>
      <c r="C272" s="2">
        <v>21.6</v>
      </c>
      <c r="D272" s="2">
        <v>21.9</v>
      </c>
      <c r="E272" s="2">
        <v>21.8</v>
      </c>
      <c r="F272" s="2">
        <v>21.8</v>
      </c>
      <c r="G272" s="2">
        <v>21.3</v>
      </c>
      <c r="H272" s="2">
        <v>21.5</v>
      </c>
      <c r="I272" s="2">
        <v>21.6</v>
      </c>
      <c r="J272" s="2">
        <v>20.9</v>
      </c>
      <c r="K272" s="2">
        <v>21.6</v>
      </c>
      <c r="L272" s="2">
        <v>20.6</v>
      </c>
      <c r="M272" s="2">
        <v>20.9</v>
      </c>
      <c r="N272" s="2">
        <v>21</v>
      </c>
      <c r="O272" s="2">
        <v>256.5</v>
      </c>
    </row>
    <row r="273" spans="2:15" x14ac:dyDescent="0.25">
      <c r="B273" s="4">
        <v>1996</v>
      </c>
      <c r="C273" s="2">
        <v>21</v>
      </c>
      <c r="D273" s="2">
        <v>21.4</v>
      </c>
      <c r="E273" s="2">
        <v>21.4</v>
      </c>
      <c r="F273" s="2">
        <v>21.2</v>
      </c>
      <c r="G273" s="2">
        <v>20.8</v>
      </c>
      <c r="H273" s="2">
        <v>20.9</v>
      </c>
      <c r="I273" s="2">
        <v>21.2</v>
      </c>
      <c r="J273" s="2">
        <v>21</v>
      </c>
      <c r="K273" s="2">
        <v>21.2</v>
      </c>
      <c r="L273" s="2">
        <v>20.399999999999999</v>
      </c>
      <c r="M273" s="2">
        <v>20.5</v>
      </c>
      <c r="N273" s="2">
        <v>20.6</v>
      </c>
      <c r="O273" s="2">
        <v>251.59999999999997</v>
      </c>
    </row>
    <row r="274" spans="2:15" x14ac:dyDescent="0.25">
      <c r="B274" s="4">
        <v>1997</v>
      </c>
      <c r="C274" s="2">
        <v>20.9</v>
      </c>
      <c r="D274" s="2">
        <v>21.5</v>
      </c>
      <c r="E274" s="2">
        <v>21.1</v>
      </c>
      <c r="F274" s="2">
        <v>21.4</v>
      </c>
      <c r="G274" s="2">
        <v>21.5</v>
      </c>
      <c r="H274" s="2">
        <v>21.3</v>
      </c>
      <c r="I274" s="2">
        <v>21.9</v>
      </c>
      <c r="J274" s="2">
        <v>21.8</v>
      </c>
      <c r="K274" s="2">
        <v>21.5</v>
      </c>
      <c r="L274" s="2">
        <v>21.4</v>
      </c>
      <c r="M274" s="2">
        <v>21.3</v>
      </c>
      <c r="N274" s="2"/>
      <c r="O274" s="2">
        <v>235.60000000000002</v>
      </c>
    </row>
    <row r="275" spans="2:15" x14ac:dyDescent="0.25">
      <c r="B275" s="4">
        <v>1998</v>
      </c>
      <c r="C275" s="2">
        <v>22.7</v>
      </c>
      <c r="D275" s="2">
        <v>22.8</v>
      </c>
      <c r="E275" s="2">
        <v>22.6</v>
      </c>
      <c r="F275" s="2">
        <v>22.3</v>
      </c>
      <c r="G275" s="2">
        <v>21.8</v>
      </c>
      <c r="H275" s="2">
        <v>21.3</v>
      </c>
      <c r="I275" s="2">
        <v>21.6</v>
      </c>
      <c r="J275" s="2">
        <v>21.4</v>
      </c>
      <c r="K275" s="2">
        <v>21.2</v>
      </c>
      <c r="L275" s="2">
        <v>20.9</v>
      </c>
      <c r="M275" s="2">
        <v>20.9</v>
      </c>
      <c r="N275" s="2">
        <v>21.9</v>
      </c>
      <c r="O275" s="2">
        <v>261.39999999999998</v>
      </c>
    </row>
    <row r="276" spans="2:15" x14ac:dyDescent="0.25">
      <c r="B276" s="4">
        <v>1999</v>
      </c>
      <c r="C276" s="2">
        <v>21</v>
      </c>
      <c r="D276" s="2">
        <v>20.7</v>
      </c>
      <c r="E276" s="2">
        <v>21.1</v>
      </c>
      <c r="F276" s="2">
        <v>21.1</v>
      </c>
      <c r="G276" s="2">
        <v>20.9</v>
      </c>
      <c r="H276" s="2">
        <v>20.9</v>
      </c>
      <c r="I276" s="2">
        <v>21.3</v>
      </c>
      <c r="J276" s="2">
        <v>20.9</v>
      </c>
      <c r="K276" s="2">
        <v>20.399999999999999</v>
      </c>
      <c r="L276" s="2">
        <v>20.100000000000001</v>
      </c>
      <c r="M276" s="2">
        <v>20.6</v>
      </c>
      <c r="N276" s="2">
        <v>20.8</v>
      </c>
      <c r="O276" s="2">
        <v>249.80000000000004</v>
      </c>
    </row>
    <row r="277" spans="2:15" x14ac:dyDescent="0.25">
      <c r="B277" s="4">
        <v>2000</v>
      </c>
      <c r="C277" s="2">
        <v>20.3</v>
      </c>
      <c r="D277" s="2">
        <v>20.6</v>
      </c>
      <c r="E277" s="2">
        <v>20.6</v>
      </c>
      <c r="F277" s="2">
        <v>20.9</v>
      </c>
      <c r="G277" s="2">
        <v>20.8</v>
      </c>
      <c r="H277" s="2">
        <v>20.9</v>
      </c>
      <c r="I277" s="2">
        <v>20.9</v>
      </c>
      <c r="J277" s="2">
        <v>21.1</v>
      </c>
      <c r="K277" s="2">
        <v>20.399999999999999</v>
      </c>
      <c r="L277" s="2">
        <v>20.7</v>
      </c>
      <c r="M277" s="2">
        <v>20.6</v>
      </c>
      <c r="N277" s="2">
        <v>20.6</v>
      </c>
      <c r="O277" s="2">
        <v>248.39999999999998</v>
      </c>
    </row>
    <row r="278" spans="2:15" x14ac:dyDescent="0.25">
      <c r="B278" s="4">
        <v>2001</v>
      </c>
      <c r="C278" s="2">
        <v>20.8</v>
      </c>
      <c r="D278" s="2">
        <v>21</v>
      </c>
      <c r="E278" s="2">
        <v>21.3</v>
      </c>
      <c r="F278" s="2">
        <v>21.4</v>
      </c>
      <c r="G278" s="2">
        <v>21.3</v>
      </c>
      <c r="H278" s="2">
        <v>21</v>
      </c>
      <c r="I278" s="2">
        <v>21.5</v>
      </c>
      <c r="J278" s="2">
        <v>22</v>
      </c>
      <c r="K278" s="2">
        <v>21.1</v>
      </c>
      <c r="L278" s="2">
        <v>21.1</v>
      </c>
      <c r="M278" s="2">
        <v>21</v>
      </c>
      <c r="N278" s="2">
        <v>20.8</v>
      </c>
      <c r="O278" s="2">
        <v>254.3</v>
      </c>
    </row>
    <row r="279" spans="2:15" x14ac:dyDescent="0.25">
      <c r="B279" s="4">
        <v>2002</v>
      </c>
      <c r="C279" s="2">
        <v>21.5</v>
      </c>
      <c r="D279" s="2">
        <v>21.7</v>
      </c>
      <c r="E279" s="2">
        <v>21.4</v>
      </c>
      <c r="F279" s="2">
        <v>21.1</v>
      </c>
      <c r="G279" s="2">
        <v>21.4</v>
      </c>
      <c r="H279" s="2">
        <v>20.9</v>
      </c>
      <c r="I279" s="2">
        <v>21.7</v>
      </c>
      <c r="J279" s="2">
        <v>21.7</v>
      </c>
      <c r="K279" s="2">
        <v>21.4</v>
      </c>
      <c r="L279" s="2">
        <v>21</v>
      </c>
      <c r="M279" s="2">
        <v>21.2</v>
      </c>
      <c r="N279" s="2">
        <v>21.5</v>
      </c>
      <c r="O279" s="2">
        <v>256.5</v>
      </c>
    </row>
    <row r="280" spans="2:15" x14ac:dyDescent="0.25">
      <c r="B280" s="4">
        <v>2003</v>
      </c>
      <c r="C280" s="2">
        <v>21.9</v>
      </c>
      <c r="D280" s="2">
        <v>22.3</v>
      </c>
      <c r="E280" s="2">
        <v>22</v>
      </c>
      <c r="F280" s="2">
        <v>21.8</v>
      </c>
      <c r="G280" s="2">
        <v>21.9</v>
      </c>
      <c r="H280" s="2">
        <v>20.8</v>
      </c>
      <c r="I280" s="2">
        <v>21.4</v>
      </c>
      <c r="J280" s="2">
        <v>21.4</v>
      </c>
      <c r="K280" s="2">
        <v>21.2</v>
      </c>
      <c r="L280" s="2">
        <v>20.7</v>
      </c>
      <c r="M280" s="2">
        <v>20.9</v>
      </c>
      <c r="N280" s="2">
        <v>21.7</v>
      </c>
      <c r="O280" s="2">
        <v>258</v>
      </c>
    </row>
    <row r="281" spans="2:15" x14ac:dyDescent="0.25">
      <c r="B281" s="4">
        <v>2004</v>
      </c>
      <c r="C281" s="2">
        <v>21</v>
      </c>
      <c r="D281" s="2">
        <v>21.7</v>
      </c>
      <c r="E281" s="2">
        <v>22</v>
      </c>
      <c r="F281" s="2">
        <v>21.5</v>
      </c>
      <c r="G281" s="2">
        <v>21</v>
      </c>
      <c r="H281" s="2">
        <v>21.6</v>
      </c>
      <c r="I281" s="2">
        <v>21.2</v>
      </c>
      <c r="J281" s="2">
        <v>21.4</v>
      </c>
      <c r="K281" s="2">
        <v>20.7</v>
      </c>
      <c r="L281" s="2">
        <v>21</v>
      </c>
      <c r="M281" s="2">
        <v>20.7</v>
      </c>
      <c r="N281" s="2">
        <v>21.1</v>
      </c>
      <c r="O281" s="2">
        <v>254.89999999999998</v>
      </c>
    </row>
    <row r="282" spans="2:15" x14ac:dyDescent="0.25">
      <c r="B282" s="4">
        <v>2005</v>
      </c>
      <c r="C282" s="2">
        <v>21.1</v>
      </c>
      <c r="D282" s="2">
        <v>21.4</v>
      </c>
      <c r="E282" s="2">
        <v>22.2</v>
      </c>
      <c r="F282" s="2">
        <v>22.2</v>
      </c>
      <c r="G282" s="2">
        <v>21.3</v>
      </c>
      <c r="H282" s="2">
        <v>21.6</v>
      </c>
      <c r="I282" s="2">
        <v>22.1</v>
      </c>
      <c r="J282" s="2">
        <v>21.7</v>
      </c>
      <c r="K282" s="2">
        <v>21.5</v>
      </c>
      <c r="L282" s="2">
        <v>20.399999999999999</v>
      </c>
      <c r="M282" s="2">
        <v>20.6</v>
      </c>
      <c r="N282" s="2">
        <v>20.8</v>
      </c>
      <c r="O282" s="2">
        <v>256.89999999999998</v>
      </c>
    </row>
    <row r="283" spans="2:15" x14ac:dyDescent="0.25">
      <c r="B283" s="4">
        <v>2006</v>
      </c>
      <c r="C283" s="2">
        <v>21</v>
      </c>
      <c r="D283" s="2">
        <v>21.5</v>
      </c>
      <c r="E283" s="2">
        <v>21</v>
      </c>
      <c r="F283" s="2">
        <v>21.1</v>
      </c>
      <c r="G283" s="2">
        <v>21</v>
      </c>
      <c r="H283" s="2">
        <v>21.1</v>
      </c>
      <c r="I283" s="2">
        <v>21.7</v>
      </c>
      <c r="J283" s="2">
        <v>21.6</v>
      </c>
      <c r="K283" s="2">
        <v>21.5</v>
      </c>
      <c r="L283" s="2">
        <v>21</v>
      </c>
      <c r="M283" s="2">
        <v>20.7</v>
      </c>
      <c r="N283" s="2">
        <v>20.5</v>
      </c>
      <c r="O283" s="2">
        <v>253.69999999999996</v>
      </c>
    </row>
    <row r="284" spans="2:15" x14ac:dyDescent="0.25">
      <c r="B284" s="4">
        <v>2007</v>
      </c>
      <c r="C284" s="2">
        <v>21.4</v>
      </c>
      <c r="D284" s="2">
        <v>21.5</v>
      </c>
      <c r="E284" s="2">
        <v>21.6</v>
      </c>
      <c r="F284" s="2">
        <v>21.4</v>
      </c>
      <c r="G284" s="2">
        <v>21.3</v>
      </c>
      <c r="H284" s="2">
        <v>21.3</v>
      </c>
      <c r="I284" s="2">
        <v>21.7</v>
      </c>
      <c r="J284" s="2">
        <v>20.8</v>
      </c>
      <c r="K284" s="2">
        <v>21</v>
      </c>
      <c r="L284" s="2">
        <v>20.2</v>
      </c>
      <c r="M284" s="2">
        <v>20.6</v>
      </c>
      <c r="N284" s="2">
        <v>21.1</v>
      </c>
      <c r="O284" s="2">
        <v>253.89999999999998</v>
      </c>
    </row>
    <row r="285" spans="2:15" x14ac:dyDescent="0.25">
      <c r="B285" s="4">
        <v>2008</v>
      </c>
      <c r="C285" s="2">
        <v>20.8</v>
      </c>
      <c r="D285" s="2">
        <v>21.1</v>
      </c>
      <c r="E285" s="2">
        <v>21</v>
      </c>
      <c r="F285" s="2">
        <v>21.2</v>
      </c>
      <c r="G285" s="2">
        <v>20.7</v>
      </c>
      <c r="H285" s="2">
        <v>21</v>
      </c>
      <c r="I285" s="2">
        <v>21.1</v>
      </c>
      <c r="J285" s="2">
        <v>20.8</v>
      </c>
      <c r="K285" s="2">
        <v>21</v>
      </c>
      <c r="L285" s="2">
        <v>20.3</v>
      </c>
      <c r="M285" s="2">
        <v>20.5</v>
      </c>
      <c r="N285" s="2">
        <v>20.5</v>
      </c>
      <c r="O285" s="2">
        <v>250.00000000000003</v>
      </c>
    </row>
    <row r="286" spans="2:15" x14ac:dyDescent="0.25">
      <c r="B286" s="4">
        <v>2009</v>
      </c>
      <c r="C286" s="2">
        <v>20.9</v>
      </c>
      <c r="D286" s="2">
        <v>20.9</v>
      </c>
      <c r="E286" s="2">
        <v>20.3</v>
      </c>
      <c r="F286" s="2">
        <v>21.3</v>
      </c>
      <c r="G286" s="2">
        <v>21.1</v>
      </c>
      <c r="H286" s="2">
        <v>21.3</v>
      </c>
      <c r="I286" s="2">
        <v>21.7</v>
      </c>
      <c r="J286" s="2">
        <v>22</v>
      </c>
      <c r="K286" s="2">
        <v>22.1</v>
      </c>
      <c r="L286" s="2">
        <v>21.3</v>
      </c>
      <c r="M286" s="2">
        <v>21.8</v>
      </c>
      <c r="N286" s="2">
        <v>20.3</v>
      </c>
      <c r="O286" s="2">
        <v>255.00000000000003</v>
      </c>
    </row>
    <row r="287" spans="2:15" x14ac:dyDescent="0.25">
      <c r="B287" s="4">
        <v>2010</v>
      </c>
      <c r="C287" s="2">
        <v>22.3</v>
      </c>
      <c r="D287" s="2">
        <v>22.4</v>
      </c>
      <c r="E287" s="2">
        <v>23.3</v>
      </c>
      <c r="F287" s="2">
        <v>22.3</v>
      </c>
      <c r="G287" s="2">
        <v>21.8</v>
      </c>
      <c r="H287" s="2">
        <v>21.5</v>
      </c>
      <c r="I287" s="2">
        <v>21.3</v>
      </c>
      <c r="J287" s="2">
        <v>21.4</v>
      </c>
      <c r="K287" s="2">
        <v>20.8</v>
      </c>
      <c r="L287" s="2">
        <v>20.8</v>
      </c>
      <c r="M287" s="2">
        <v>20.3</v>
      </c>
      <c r="N287" s="2">
        <v>21.8</v>
      </c>
      <c r="O287" s="2">
        <v>260.00000000000006</v>
      </c>
    </row>
    <row r="288" spans="2:15" x14ac:dyDescent="0.25">
      <c r="B288" s="4">
        <v>2011</v>
      </c>
      <c r="C288" s="2">
        <v>21.2</v>
      </c>
      <c r="D288" s="2">
        <v>21.3</v>
      </c>
      <c r="E288" s="2">
        <v>20.8</v>
      </c>
      <c r="F288" s="2">
        <v>21</v>
      </c>
      <c r="G288" s="2">
        <v>21.2</v>
      </c>
      <c r="H288" s="2">
        <v>21.5</v>
      </c>
      <c r="I288" s="2">
        <v>21.6</v>
      </c>
      <c r="J288" s="2">
        <v>21.8</v>
      </c>
      <c r="K288" s="2">
        <v>21.5</v>
      </c>
      <c r="L288" s="2">
        <v>20.399999999999999</v>
      </c>
      <c r="M288" s="2">
        <v>20.9</v>
      </c>
      <c r="N288" s="2">
        <v>20.6</v>
      </c>
      <c r="O288" s="2">
        <v>253.8</v>
      </c>
    </row>
    <row r="289" spans="2:15" x14ac:dyDescent="0.25">
      <c r="B289" s="4">
        <v>2012</v>
      </c>
      <c r="C289" s="2">
        <v>21.2</v>
      </c>
      <c r="D289" s="2">
        <v>21.2</v>
      </c>
      <c r="E289" s="2">
        <v>21.4</v>
      </c>
      <c r="F289" s="2">
        <v>21.1</v>
      </c>
      <c r="G289" s="2">
        <v>21.4</v>
      </c>
      <c r="H289" s="2">
        <v>21.8</v>
      </c>
      <c r="I289" s="2">
        <v>22.1</v>
      </c>
      <c r="J289" s="2">
        <v>21.7</v>
      </c>
      <c r="K289" s="2">
        <v>21.8</v>
      </c>
      <c r="L289" s="2">
        <v>21.2</v>
      </c>
      <c r="M289" s="2">
        <v>21.3</v>
      </c>
      <c r="N289" s="2">
        <v>20.8</v>
      </c>
      <c r="O289" s="2">
        <v>257</v>
      </c>
    </row>
    <row r="290" spans="2:15" x14ac:dyDescent="0.25">
      <c r="B290" s="4">
        <v>2013</v>
      </c>
      <c r="C290" s="2">
        <v>21.9</v>
      </c>
      <c r="D290" s="2">
        <v>21.8</v>
      </c>
      <c r="E290" s="2">
        <v>22.3</v>
      </c>
      <c r="F290" s="2">
        <v>22.2</v>
      </c>
      <c r="G290" s="2">
        <v>21.3</v>
      </c>
      <c r="H290" s="2">
        <v>21.9</v>
      </c>
      <c r="I290" s="2">
        <v>22</v>
      </c>
      <c r="J290" s="2">
        <v>21.5</v>
      </c>
      <c r="K290" s="2">
        <v>21.6</v>
      </c>
      <c r="L290" s="2">
        <v>21.3</v>
      </c>
      <c r="M290" s="2">
        <v>21.2</v>
      </c>
      <c r="N290" s="2">
        <v>21.7</v>
      </c>
      <c r="O290" s="2">
        <v>260.7</v>
      </c>
    </row>
    <row r="291" spans="2:15" x14ac:dyDescent="0.25">
      <c r="B291" s="4">
        <v>2014</v>
      </c>
      <c r="C291" s="2">
        <v>21.7</v>
      </c>
      <c r="D291" s="2">
        <v>21.9</v>
      </c>
      <c r="E291" s="2">
        <v>22</v>
      </c>
      <c r="F291" s="2">
        <v>22.3</v>
      </c>
      <c r="G291" s="2">
        <v>21.6</v>
      </c>
      <c r="H291" s="2">
        <v>22.1</v>
      </c>
      <c r="I291" s="2">
        <v>22.7</v>
      </c>
      <c r="J291" s="2">
        <v>21.9</v>
      </c>
      <c r="K291" s="2">
        <v>21.9</v>
      </c>
      <c r="L291" s="2">
        <v>21.2</v>
      </c>
      <c r="M291" s="2">
        <v>21.5</v>
      </c>
      <c r="N291" s="2">
        <v>21.3</v>
      </c>
      <c r="O291" s="2">
        <v>262.09999999999997</v>
      </c>
    </row>
    <row r="292" spans="2:15" x14ac:dyDescent="0.25">
      <c r="B292" s="4">
        <v>2015</v>
      </c>
      <c r="C292" s="2">
        <v>21.9</v>
      </c>
      <c r="D292" s="2">
        <v>22.3</v>
      </c>
      <c r="E292" s="2">
        <v>21.8</v>
      </c>
      <c r="F292" s="2">
        <v>22.1</v>
      </c>
      <c r="G292" s="2">
        <v>21.9</v>
      </c>
      <c r="H292" s="2">
        <v>22.2</v>
      </c>
      <c r="I292" s="2">
        <v>22.4</v>
      </c>
      <c r="J292" s="2">
        <v>22.6</v>
      </c>
      <c r="K292" s="2">
        <v>22.5</v>
      </c>
      <c r="L292" s="2">
        <v>21.8</v>
      </c>
      <c r="M292" s="2">
        <v>21.7</v>
      </c>
      <c r="N292" s="2">
        <v>21.7</v>
      </c>
      <c r="O292" s="2">
        <v>264.89999999999998</v>
      </c>
    </row>
    <row r="293" spans="2:15" x14ac:dyDescent="0.25">
      <c r="B293" s="4">
        <v>2016</v>
      </c>
      <c r="C293" s="2">
        <v>22.7</v>
      </c>
      <c r="D293" s="2">
        <v>23.1</v>
      </c>
      <c r="E293" s="2">
        <v>22.2</v>
      </c>
      <c r="F293" s="2">
        <v>22.6</v>
      </c>
      <c r="G293" s="2">
        <v>22.2</v>
      </c>
      <c r="H293" s="2">
        <v>21.9</v>
      </c>
      <c r="I293" s="2">
        <v>22.2</v>
      </c>
      <c r="J293" s="2">
        <v>22.5</v>
      </c>
      <c r="K293" s="2">
        <v>21.9</v>
      </c>
      <c r="L293" s="2">
        <v>21.5</v>
      </c>
      <c r="M293" s="2">
        <v>21.2</v>
      </c>
      <c r="N293" s="2">
        <v>22.5</v>
      </c>
      <c r="O293" s="2">
        <v>266.5</v>
      </c>
    </row>
    <row r="294" spans="2:15" x14ac:dyDescent="0.25">
      <c r="B294" s="4">
        <v>2017</v>
      </c>
      <c r="C294" s="2">
        <v>21.1</v>
      </c>
      <c r="D294" s="2">
        <v>21.6</v>
      </c>
      <c r="E294" s="2">
        <v>21.3</v>
      </c>
      <c r="F294" s="2">
        <v>22</v>
      </c>
      <c r="G294" s="2">
        <v>21.5</v>
      </c>
      <c r="H294" s="2">
        <v>21.5</v>
      </c>
      <c r="I294" s="2">
        <v>22.2</v>
      </c>
      <c r="J294" s="2">
        <v>21.2</v>
      </c>
      <c r="K294" s="2">
        <v>22.1</v>
      </c>
      <c r="L294" s="2">
        <v>21.3</v>
      </c>
      <c r="M294" s="2">
        <v>21.3</v>
      </c>
      <c r="N294" s="2">
        <v>21.3</v>
      </c>
      <c r="O294" s="2">
        <v>258.39999999999998</v>
      </c>
    </row>
    <row r="295" spans="2:15" x14ac:dyDescent="0.25">
      <c r="B295" s="4">
        <v>2018</v>
      </c>
      <c r="C295" s="2">
        <v>21.2</v>
      </c>
      <c r="D295" s="2">
        <v>21.6</v>
      </c>
      <c r="E295" s="2">
        <v>21.9</v>
      </c>
      <c r="F295" s="2">
        <v>21.3</v>
      </c>
      <c r="G295" s="2">
        <v>21</v>
      </c>
      <c r="H295" s="2">
        <v>21.6</v>
      </c>
      <c r="I295" s="2">
        <v>22</v>
      </c>
      <c r="J295" s="2">
        <v>21.8</v>
      </c>
      <c r="K295" s="2">
        <v>21.6</v>
      </c>
      <c r="L295" s="2">
        <v>21.1</v>
      </c>
      <c r="M295" s="2">
        <v>21.4</v>
      </c>
      <c r="N295" s="2">
        <v>21.1</v>
      </c>
      <c r="O295" s="2">
        <v>257.60000000000002</v>
      </c>
    </row>
    <row r="296" spans="2:15" x14ac:dyDescent="0.25">
      <c r="B296" s="4">
        <v>2019</v>
      </c>
      <c r="C296" s="2">
        <v>21.9</v>
      </c>
      <c r="D296" s="2">
        <v>22.3</v>
      </c>
      <c r="E296" s="2">
        <v>22</v>
      </c>
      <c r="F296" s="2">
        <v>22.1</v>
      </c>
      <c r="G296" s="2">
        <v>21.6</v>
      </c>
      <c r="H296" s="2">
        <v>22</v>
      </c>
      <c r="I296" s="2">
        <v>22.3</v>
      </c>
      <c r="J296" s="2">
        <v>22.4</v>
      </c>
      <c r="K296" s="2">
        <v>22.1</v>
      </c>
      <c r="L296" s="2">
        <v>20.9</v>
      </c>
      <c r="M296" s="2">
        <v>21.6</v>
      </c>
      <c r="N296" s="2">
        <v>43.1</v>
      </c>
      <c r="O296" s="2">
        <v>284.3</v>
      </c>
    </row>
    <row r="297" spans="2:15" x14ac:dyDescent="0.25">
      <c r="B297" s="4" t="s">
        <v>1</v>
      </c>
      <c r="C297" s="2">
        <v>830.2</v>
      </c>
      <c r="D297" s="2">
        <v>842.09999999999991</v>
      </c>
      <c r="E297" s="2">
        <v>841.79999999999984</v>
      </c>
      <c r="F297" s="2">
        <v>840.7</v>
      </c>
      <c r="G297" s="2">
        <v>828.80000000000007</v>
      </c>
      <c r="H297" s="2">
        <v>833.5999999999998</v>
      </c>
      <c r="I297" s="2">
        <v>843.60000000000025</v>
      </c>
      <c r="J297" s="2">
        <v>836.29999999999984</v>
      </c>
      <c r="K297" s="2">
        <v>851.4</v>
      </c>
      <c r="L297" s="2">
        <v>830.99999999999977</v>
      </c>
      <c r="M297" s="2">
        <v>837.2</v>
      </c>
      <c r="N297" s="2">
        <v>840.09999999999991</v>
      </c>
      <c r="O297" s="2">
        <v>10056.799999999999</v>
      </c>
    </row>
    <row r="299" spans="2:15" x14ac:dyDescent="0.25">
      <c r="B299" s="3" t="s">
        <v>5</v>
      </c>
      <c r="C299" s="3" t="s">
        <v>0</v>
      </c>
    </row>
    <row r="300" spans="2:15" x14ac:dyDescent="0.25">
      <c r="B300" s="3" t="s">
        <v>2</v>
      </c>
      <c r="C300">
        <v>1</v>
      </c>
      <c r="D300">
        <v>2</v>
      </c>
      <c r="E300">
        <v>3</v>
      </c>
      <c r="F300">
        <v>4</v>
      </c>
      <c r="G300">
        <v>5</v>
      </c>
      <c r="H300">
        <v>6</v>
      </c>
      <c r="I300">
        <v>7</v>
      </c>
      <c r="J300">
        <v>8</v>
      </c>
      <c r="K300">
        <v>9</v>
      </c>
      <c r="L300">
        <v>10</v>
      </c>
      <c r="M300">
        <v>11</v>
      </c>
      <c r="N300">
        <v>12</v>
      </c>
      <c r="O300" t="s">
        <v>1</v>
      </c>
    </row>
    <row r="301" spans="2:15" x14ac:dyDescent="0.25">
      <c r="B301" s="4">
        <v>1980</v>
      </c>
      <c r="C301" s="2"/>
      <c r="D301" s="2"/>
      <c r="E301" s="2"/>
      <c r="F301" s="2"/>
      <c r="G301" s="2"/>
      <c r="H301" s="2"/>
      <c r="I301" s="2"/>
      <c r="J301" s="2"/>
      <c r="K301" s="2">
        <v>186</v>
      </c>
      <c r="L301" s="2">
        <v>336</v>
      </c>
      <c r="M301" s="2">
        <v>199</v>
      </c>
      <c r="N301" s="2">
        <v>185</v>
      </c>
      <c r="O301" s="2">
        <v>906</v>
      </c>
    </row>
    <row r="302" spans="2:15" x14ac:dyDescent="0.25">
      <c r="B302" s="4">
        <v>1981</v>
      </c>
      <c r="C302" s="2">
        <v>24</v>
      </c>
      <c r="D302" s="2">
        <v>122</v>
      </c>
      <c r="E302" s="2">
        <v>152</v>
      </c>
      <c r="F302" s="2">
        <v>384</v>
      </c>
      <c r="G302" s="2">
        <v>317</v>
      </c>
      <c r="H302" s="2">
        <v>304</v>
      </c>
      <c r="I302" s="2">
        <v>139</v>
      </c>
      <c r="J302" s="2">
        <v>159</v>
      </c>
      <c r="K302" s="2">
        <v>205</v>
      </c>
      <c r="L302" s="2">
        <v>191</v>
      </c>
      <c r="M302" s="2">
        <v>193</v>
      </c>
      <c r="N302" s="2">
        <v>124</v>
      </c>
      <c r="O302" s="2">
        <v>2314</v>
      </c>
    </row>
    <row r="303" spans="2:15" x14ac:dyDescent="0.25">
      <c r="B303" s="4">
        <v>1982</v>
      </c>
      <c r="C303" s="2">
        <v>192</v>
      </c>
      <c r="D303" s="2">
        <v>191</v>
      </c>
      <c r="E303" s="2">
        <v>266</v>
      </c>
      <c r="F303" s="2">
        <v>371</v>
      </c>
      <c r="G303" s="2">
        <v>384</v>
      </c>
      <c r="H303" s="2">
        <v>87</v>
      </c>
      <c r="I303" s="2">
        <v>110</v>
      </c>
      <c r="J303" s="2">
        <v>79</v>
      </c>
      <c r="K303" s="2">
        <v>166</v>
      </c>
      <c r="L303" s="2">
        <v>360</v>
      </c>
      <c r="M303" s="2">
        <v>221</v>
      </c>
      <c r="N303" s="2">
        <v>112</v>
      </c>
      <c r="O303" s="2">
        <v>2539</v>
      </c>
    </row>
    <row r="304" spans="2:15" x14ac:dyDescent="0.25">
      <c r="B304" s="4">
        <v>1983</v>
      </c>
      <c r="C304" s="2">
        <v>39</v>
      </c>
      <c r="D304" s="2">
        <v>27</v>
      </c>
      <c r="E304" s="2">
        <v>156</v>
      </c>
      <c r="F304" s="2">
        <v>364</v>
      </c>
      <c r="G304" s="2">
        <v>215</v>
      </c>
      <c r="H304" s="2">
        <v>86</v>
      </c>
      <c r="I304" s="2">
        <v>202</v>
      </c>
      <c r="J304" s="2">
        <v>278</v>
      </c>
      <c r="K304" s="2">
        <v>213</v>
      </c>
      <c r="L304" s="2">
        <v>286</v>
      </c>
      <c r="M304" s="2">
        <v>120</v>
      </c>
      <c r="N304" s="2">
        <v>175</v>
      </c>
      <c r="O304" s="2">
        <v>2161</v>
      </c>
    </row>
    <row r="305" spans="2:15" x14ac:dyDescent="0.25">
      <c r="B305" s="4">
        <v>1984</v>
      </c>
      <c r="C305" s="2">
        <v>134</v>
      </c>
      <c r="D305" s="2">
        <v>102</v>
      </c>
      <c r="E305" s="2">
        <v>113</v>
      </c>
      <c r="F305" s="2">
        <v>298</v>
      </c>
      <c r="G305" s="2">
        <v>323</v>
      </c>
      <c r="H305" s="2">
        <v>369</v>
      </c>
      <c r="I305" s="2">
        <v>319</v>
      </c>
      <c r="J305" s="2">
        <v>230</v>
      </c>
      <c r="K305" s="2">
        <v>274</v>
      </c>
      <c r="L305" s="2">
        <v>464</v>
      </c>
      <c r="M305" s="2">
        <v>219.2</v>
      </c>
      <c r="N305" s="2">
        <v>186</v>
      </c>
      <c r="O305" s="2">
        <v>3031.2</v>
      </c>
    </row>
    <row r="306" spans="2:15" x14ac:dyDescent="0.25">
      <c r="B306" s="4">
        <v>1985</v>
      </c>
      <c r="C306" s="2">
        <v>154</v>
      </c>
      <c r="D306" s="2">
        <v>70</v>
      </c>
      <c r="E306" s="2">
        <v>140</v>
      </c>
      <c r="F306" s="2">
        <v>160</v>
      </c>
      <c r="G306" s="2">
        <v>280</v>
      </c>
      <c r="H306" s="2">
        <v>120</v>
      </c>
      <c r="I306" s="2">
        <v>226</v>
      </c>
      <c r="J306" s="2">
        <v>303</v>
      </c>
      <c r="K306" s="2">
        <v>354</v>
      </c>
      <c r="L306" s="2">
        <v>374</v>
      </c>
      <c r="M306" s="2">
        <v>285</v>
      </c>
      <c r="N306" s="2">
        <v>123</v>
      </c>
      <c r="O306" s="2">
        <v>2589</v>
      </c>
    </row>
    <row r="307" spans="2:15" x14ac:dyDescent="0.25">
      <c r="B307" s="4">
        <v>1986</v>
      </c>
      <c r="C307" s="2">
        <v>152</v>
      </c>
      <c r="D307" s="2">
        <v>174</v>
      </c>
      <c r="E307" s="2">
        <v>126</v>
      </c>
      <c r="F307" s="2">
        <v>423</v>
      </c>
      <c r="G307" s="2">
        <v>287</v>
      </c>
      <c r="H307" s="2">
        <v>221.6</v>
      </c>
      <c r="I307" s="2">
        <v>81</v>
      </c>
      <c r="J307" s="2">
        <v>235</v>
      </c>
      <c r="K307" s="2">
        <v>143</v>
      </c>
      <c r="L307" s="2">
        <v>289</v>
      </c>
      <c r="M307" s="2">
        <v>251.4</v>
      </c>
      <c r="N307" s="2">
        <v>101</v>
      </c>
      <c r="O307" s="2">
        <v>2484</v>
      </c>
    </row>
    <row r="308" spans="2:15" x14ac:dyDescent="0.25">
      <c r="B308" s="4">
        <v>1987</v>
      </c>
      <c r="C308" s="2">
        <v>83</v>
      </c>
      <c r="D308" s="2">
        <v>36</v>
      </c>
      <c r="E308" s="2">
        <v>90</v>
      </c>
      <c r="F308" s="2">
        <v>180</v>
      </c>
      <c r="G308" s="2">
        <v>326</v>
      </c>
      <c r="H308" s="2">
        <v>71</v>
      </c>
      <c r="I308" s="2">
        <v>334</v>
      </c>
      <c r="J308" s="2">
        <v>125</v>
      </c>
      <c r="K308" s="2">
        <v>229</v>
      </c>
      <c r="L308" s="2">
        <v>267</v>
      </c>
      <c r="M308" s="2">
        <v>153</v>
      </c>
      <c r="N308" s="2">
        <v>142</v>
      </c>
      <c r="O308" s="2">
        <v>2036</v>
      </c>
    </row>
    <row r="309" spans="2:15" x14ac:dyDescent="0.25">
      <c r="B309" s="4">
        <v>1988</v>
      </c>
      <c r="C309" s="2">
        <v>70</v>
      </c>
      <c r="D309" s="2">
        <v>178</v>
      </c>
      <c r="E309" s="2">
        <v>38</v>
      </c>
      <c r="F309" s="2">
        <v>284</v>
      </c>
      <c r="G309" s="2">
        <v>262</v>
      </c>
      <c r="H309" s="2">
        <v>233</v>
      </c>
      <c r="I309" s="2">
        <v>309</v>
      </c>
      <c r="J309" s="2">
        <v>446</v>
      </c>
      <c r="K309" s="2">
        <v>389</v>
      </c>
      <c r="L309" s="2">
        <v>308</v>
      </c>
      <c r="M309" s="2">
        <v>360</v>
      </c>
      <c r="N309" s="2">
        <v>236</v>
      </c>
      <c r="O309" s="2">
        <v>3113</v>
      </c>
    </row>
    <row r="310" spans="2:15" x14ac:dyDescent="0.25">
      <c r="B310" s="4">
        <v>1989</v>
      </c>
      <c r="C310" s="2">
        <v>218</v>
      </c>
      <c r="D310" s="2">
        <v>80</v>
      </c>
      <c r="E310" s="2">
        <v>163</v>
      </c>
      <c r="F310" s="2">
        <v>132</v>
      </c>
      <c r="G310" s="2">
        <v>304</v>
      </c>
      <c r="H310" s="2">
        <v>280</v>
      </c>
      <c r="I310" s="2">
        <v>83</v>
      </c>
      <c r="J310" s="2">
        <v>399</v>
      </c>
      <c r="K310" s="2">
        <v>312</v>
      </c>
      <c r="L310" s="2">
        <v>265</v>
      </c>
      <c r="M310" s="2">
        <v>164</v>
      </c>
      <c r="N310" s="2">
        <v>91</v>
      </c>
      <c r="O310" s="2">
        <v>2491</v>
      </c>
    </row>
    <row r="311" spans="2:15" x14ac:dyDescent="0.25">
      <c r="B311" s="4">
        <v>1990</v>
      </c>
      <c r="C311" s="2">
        <v>62</v>
      </c>
      <c r="D311" s="2">
        <v>122</v>
      </c>
      <c r="E311" s="2">
        <v>133</v>
      </c>
      <c r="F311" s="2">
        <v>299</v>
      </c>
      <c r="G311" s="2">
        <v>151</v>
      </c>
      <c r="H311" s="2">
        <v>143</v>
      </c>
      <c r="I311" s="2">
        <v>216</v>
      </c>
      <c r="J311" s="2">
        <v>113</v>
      </c>
      <c r="K311" s="2">
        <v>193</v>
      </c>
      <c r="L311" s="2">
        <v>382</v>
      </c>
      <c r="M311" s="2">
        <v>327</v>
      </c>
      <c r="N311" s="2">
        <v>120</v>
      </c>
      <c r="O311" s="2">
        <v>2261</v>
      </c>
    </row>
    <row r="312" spans="2:15" x14ac:dyDescent="0.25">
      <c r="B312" s="4">
        <v>1991</v>
      </c>
      <c r="C312" s="2">
        <v>58</v>
      </c>
      <c r="D312" s="2">
        <v>88</v>
      </c>
      <c r="E312" s="2">
        <v>282</v>
      </c>
      <c r="F312" s="2">
        <v>167</v>
      </c>
      <c r="G312" s="2">
        <v>258</v>
      </c>
      <c r="H312" s="2">
        <v>236</v>
      </c>
      <c r="I312" s="2">
        <v>237</v>
      </c>
      <c r="J312" s="2">
        <v>111</v>
      </c>
      <c r="K312" s="2">
        <v>287</v>
      </c>
      <c r="L312" s="2">
        <v>227</v>
      </c>
      <c r="M312" s="2">
        <v>243</v>
      </c>
      <c r="N312" s="2">
        <v>112</v>
      </c>
      <c r="O312" s="2">
        <v>2306</v>
      </c>
    </row>
    <row r="313" spans="2:15" x14ac:dyDescent="0.25">
      <c r="B313" s="4">
        <v>1992</v>
      </c>
      <c r="C313" s="2">
        <v>60</v>
      </c>
      <c r="D313" s="2">
        <v>49</v>
      </c>
      <c r="E313" s="2">
        <v>168</v>
      </c>
      <c r="F313" s="2">
        <v>172</v>
      </c>
      <c r="G313" s="2">
        <v>353</v>
      </c>
      <c r="H313" s="2">
        <v>94</v>
      </c>
      <c r="I313" s="2">
        <v>109</v>
      </c>
      <c r="J313" s="2">
        <v>234</v>
      </c>
      <c r="K313" s="2">
        <v>258</v>
      </c>
      <c r="L313" s="2">
        <v>215</v>
      </c>
      <c r="M313" s="2">
        <v>158</v>
      </c>
      <c r="N313" s="2">
        <v>95</v>
      </c>
      <c r="O313" s="2">
        <v>1965</v>
      </c>
    </row>
    <row r="314" spans="2:15" x14ac:dyDescent="0.25">
      <c r="B314" s="4">
        <v>1993</v>
      </c>
      <c r="C314" s="2">
        <v>113</v>
      </c>
      <c r="D314" s="2">
        <v>200</v>
      </c>
      <c r="E314" s="2">
        <v>202</v>
      </c>
      <c r="F314" s="2">
        <v>289</v>
      </c>
      <c r="G314" s="2">
        <v>380</v>
      </c>
      <c r="H314" s="2">
        <v>250</v>
      </c>
      <c r="I314" s="2">
        <v>164</v>
      </c>
      <c r="J314" s="2">
        <v>180</v>
      </c>
      <c r="K314" s="2">
        <v>315</v>
      </c>
      <c r="L314" s="2">
        <v>260</v>
      </c>
      <c r="M314" s="2">
        <v>269</v>
      </c>
      <c r="N314" s="2">
        <v>146</v>
      </c>
      <c r="O314" s="2">
        <v>2768</v>
      </c>
    </row>
    <row r="315" spans="2:15" x14ac:dyDescent="0.25">
      <c r="B315" s="4">
        <v>1994</v>
      </c>
      <c r="C315" s="2">
        <v>145</v>
      </c>
      <c r="D315" s="2">
        <v>114</v>
      </c>
      <c r="E315" s="2">
        <v>231</v>
      </c>
      <c r="F315" s="2">
        <v>332</v>
      </c>
      <c r="G315" s="2">
        <v>204</v>
      </c>
      <c r="H315" s="2">
        <v>198</v>
      </c>
      <c r="I315" s="2">
        <v>55</v>
      </c>
      <c r="J315" s="2">
        <v>192</v>
      </c>
      <c r="K315" s="2">
        <v>208</v>
      </c>
      <c r="L315" s="2">
        <v>269</v>
      </c>
      <c r="M315" s="2">
        <v>246</v>
      </c>
      <c r="N315" s="2">
        <v>88</v>
      </c>
      <c r="O315" s="2">
        <v>2282</v>
      </c>
    </row>
    <row r="316" spans="2:15" x14ac:dyDescent="0.25">
      <c r="B316" s="4">
        <v>1995</v>
      </c>
      <c r="C316" s="2">
        <v>22</v>
      </c>
      <c r="D316" s="2">
        <v>21</v>
      </c>
      <c r="E316" s="2">
        <v>135</v>
      </c>
      <c r="F316" s="2">
        <v>260</v>
      </c>
      <c r="G316" s="2">
        <v>361</v>
      </c>
      <c r="H316" s="2">
        <v>264</v>
      </c>
      <c r="I316" s="2">
        <v>364</v>
      </c>
      <c r="J316" s="2">
        <v>257</v>
      </c>
      <c r="K316" s="2">
        <v>280</v>
      </c>
      <c r="L316" s="2">
        <v>212</v>
      </c>
      <c r="M316" s="2">
        <v>134</v>
      </c>
      <c r="N316" s="2">
        <v>234</v>
      </c>
      <c r="O316" s="2">
        <v>2544</v>
      </c>
    </row>
    <row r="317" spans="2:15" x14ac:dyDescent="0.25">
      <c r="B317" s="4">
        <v>1996</v>
      </c>
      <c r="C317" s="2">
        <v>229</v>
      </c>
      <c r="D317" s="2">
        <v>136</v>
      </c>
      <c r="E317" s="2">
        <v>243</v>
      </c>
      <c r="F317" s="2">
        <v>238</v>
      </c>
      <c r="G317" s="2">
        <v>328</v>
      </c>
      <c r="H317" s="2">
        <v>323</v>
      </c>
      <c r="I317" s="2">
        <v>230</v>
      </c>
      <c r="J317" s="2">
        <v>291</v>
      </c>
      <c r="K317" s="2">
        <v>151</v>
      </c>
      <c r="L317" s="2">
        <v>511</v>
      </c>
      <c r="M317" s="2">
        <v>201</v>
      </c>
      <c r="N317" s="2">
        <v>79</v>
      </c>
      <c r="O317" s="2">
        <v>2960</v>
      </c>
    </row>
    <row r="318" spans="2:15" x14ac:dyDescent="0.25">
      <c r="B318" s="4">
        <v>1997</v>
      </c>
      <c r="C318" s="2">
        <v>150</v>
      </c>
      <c r="D318" s="2">
        <v>485</v>
      </c>
      <c r="E318" s="2">
        <v>248</v>
      </c>
      <c r="F318" s="2">
        <v>202.7</v>
      </c>
      <c r="G318" s="2">
        <v>338</v>
      </c>
      <c r="H318" s="2">
        <v>287</v>
      </c>
      <c r="I318" s="2">
        <v>79</v>
      </c>
      <c r="J318" s="2">
        <v>57</v>
      </c>
      <c r="K318" s="2">
        <v>218</v>
      </c>
      <c r="L318" s="2">
        <v>221</v>
      </c>
      <c r="M318" s="2">
        <v>84</v>
      </c>
      <c r="N318" s="2"/>
      <c r="O318" s="2">
        <v>2369.6999999999998</v>
      </c>
    </row>
    <row r="319" spans="2:15" x14ac:dyDescent="0.25">
      <c r="B319" s="4">
        <v>1998</v>
      </c>
      <c r="C319" s="2">
        <v>230</v>
      </c>
      <c r="D319" s="2">
        <v>139</v>
      </c>
      <c r="E319" s="2">
        <v>195</v>
      </c>
      <c r="F319" s="2">
        <v>216</v>
      </c>
      <c r="G319" s="2">
        <v>365</v>
      </c>
      <c r="H319" s="2">
        <v>196</v>
      </c>
      <c r="I319" s="2">
        <v>287</v>
      </c>
      <c r="J319" s="2">
        <v>308</v>
      </c>
      <c r="K319" s="2">
        <v>319</v>
      </c>
      <c r="L319" s="2">
        <v>437</v>
      </c>
      <c r="M319" s="2">
        <v>297</v>
      </c>
      <c r="N319" s="2">
        <v>21</v>
      </c>
      <c r="O319" s="2">
        <v>3010</v>
      </c>
    </row>
    <row r="320" spans="2:15" x14ac:dyDescent="0.25">
      <c r="B320" s="4">
        <v>1999</v>
      </c>
      <c r="C320" s="2">
        <v>219</v>
      </c>
      <c r="D320" s="2">
        <v>496</v>
      </c>
      <c r="E320" s="2">
        <v>187</v>
      </c>
      <c r="F320" s="2">
        <v>513</v>
      </c>
      <c r="G320" s="2">
        <v>189</v>
      </c>
      <c r="H320" s="2">
        <v>326</v>
      </c>
      <c r="I320" s="2">
        <v>136</v>
      </c>
      <c r="J320" s="2">
        <v>403</v>
      </c>
      <c r="K320" s="2">
        <v>380</v>
      </c>
      <c r="L320" s="2">
        <v>279</v>
      </c>
      <c r="M320" s="2">
        <v>296</v>
      </c>
      <c r="N320" s="2">
        <v>107</v>
      </c>
      <c r="O320" s="2">
        <v>3531</v>
      </c>
    </row>
    <row r="321" spans="2:15" x14ac:dyDescent="0.25">
      <c r="B321" s="4">
        <v>2000</v>
      </c>
      <c r="C321" s="2">
        <v>168</v>
      </c>
      <c r="D321" s="2">
        <v>205</v>
      </c>
      <c r="E321" s="2">
        <v>197</v>
      </c>
      <c r="F321" s="2">
        <v>150</v>
      </c>
      <c r="G321" s="2">
        <v>458</v>
      </c>
      <c r="H321" s="2">
        <v>283</v>
      </c>
      <c r="I321" s="2">
        <v>249</v>
      </c>
      <c r="J321" s="2">
        <v>198</v>
      </c>
      <c r="K321" s="2">
        <v>337</v>
      </c>
      <c r="L321" s="2">
        <v>409</v>
      </c>
      <c r="M321" s="2">
        <v>111</v>
      </c>
      <c r="N321" s="2">
        <v>302</v>
      </c>
      <c r="O321" s="2">
        <v>3067</v>
      </c>
    </row>
    <row r="322" spans="2:15" x14ac:dyDescent="0.25">
      <c r="B322" s="4">
        <v>2001</v>
      </c>
      <c r="C322" s="2">
        <v>98</v>
      </c>
      <c r="D322" s="2">
        <v>201</v>
      </c>
      <c r="E322" s="2">
        <v>309</v>
      </c>
      <c r="F322" s="2">
        <v>283</v>
      </c>
      <c r="G322" s="2">
        <v>344</v>
      </c>
      <c r="H322" s="2">
        <v>85</v>
      </c>
      <c r="I322" s="2">
        <v>288</v>
      </c>
      <c r="J322" s="2">
        <v>26</v>
      </c>
      <c r="K322" s="2">
        <v>196</v>
      </c>
      <c r="L322" s="2">
        <v>244</v>
      </c>
      <c r="M322" s="2">
        <v>398</v>
      </c>
      <c r="N322" s="2">
        <v>136</v>
      </c>
      <c r="O322" s="2">
        <v>2608</v>
      </c>
    </row>
    <row r="323" spans="2:15" x14ac:dyDescent="0.25">
      <c r="B323" s="4">
        <v>2002</v>
      </c>
      <c r="C323" s="2">
        <v>47</v>
      </c>
      <c r="D323" s="2">
        <v>116</v>
      </c>
      <c r="E323" s="2">
        <v>278</v>
      </c>
      <c r="F323" s="2">
        <v>403</v>
      </c>
      <c r="G323" s="2">
        <v>359</v>
      </c>
      <c r="H323" s="2">
        <v>179</v>
      </c>
      <c r="I323" s="2">
        <v>167</v>
      </c>
      <c r="J323" s="2">
        <v>162</v>
      </c>
      <c r="K323" s="2">
        <v>181</v>
      </c>
      <c r="L323" s="2">
        <v>236</v>
      </c>
      <c r="M323" s="2">
        <v>177</v>
      </c>
      <c r="N323" s="2">
        <v>229</v>
      </c>
      <c r="O323" s="2">
        <v>2534</v>
      </c>
    </row>
    <row r="324" spans="2:15" x14ac:dyDescent="0.25">
      <c r="B324" s="4">
        <v>2003</v>
      </c>
      <c r="C324" s="2">
        <v>49</v>
      </c>
      <c r="D324" s="2">
        <v>87</v>
      </c>
      <c r="E324" s="2">
        <v>107</v>
      </c>
      <c r="F324" s="2">
        <v>375</v>
      </c>
      <c r="G324" s="2">
        <v>314</v>
      </c>
      <c r="H324" s="2">
        <v>235</v>
      </c>
      <c r="I324" s="2">
        <v>144</v>
      </c>
      <c r="J324" s="2">
        <v>273</v>
      </c>
      <c r="K324" s="2">
        <v>226</v>
      </c>
      <c r="L324" s="2">
        <v>332</v>
      </c>
      <c r="M324" s="2">
        <v>152</v>
      </c>
      <c r="N324" s="2">
        <v>210</v>
      </c>
      <c r="O324" s="2">
        <v>2504</v>
      </c>
    </row>
    <row r="325" spans="2:15" x14ac:dyDescent="0.25">
      <c r="B325" s="4">
        <v>2004</v>
      </c>
      <c r="C325" s="2">
        <v>147</v>
      </c>
      <c r="D325" s="2">
        <v>144</v>
      </c>
      <c r="E325" s="2">
        <v>79</v>
      </c>
      <c r="F325" s="2">
        <v>336</v>
      </c>
      <c r="G325" s="2">
        <v>313</v>
      </c>
      <c r="H325" s="2">
        <v>111</v>
      </c>
      <c r="I325" s="2">
        <v>283</v>
      </c>
      <c r="J325" s="2">
        <v>120</v>
      </c>
      <c r="K325" s="2">
        <v>410</v>
      </c>
      <c r="L325" s="2">
        <v>357</v>
      </c>
      <c r="M325" s="2">
        <v>229</v>
      </c>
      <c r="N325" s="2">
        <v>128</v>
      </c>
      <c r="O325" s="2">
        <v>2657</v>
      </c>
    </row>
    <row r="326" spans="2:15" x14ac:dyDescent="0.25">
      <c r="B326" s="4">
        <v>2005</v>
      </c>
      <c r="C326" s="2">
        <v>172</v>
      </c>
      <c r="D326" s="2">
        <v>118</v>
      </c>
      <c r="E326" s="2">
        <v>344</v>
      </c>
      <c r="F326" s="2">
        <v>323</v>
      </c>
      <c r="G326" s="2">
        <v>385</v>
      </c>
      <c r="H326" s="2">
        <v>231</v>
      </c>
      <c r="I326" s="2">
        <v>146</v>
      </c>
      <c r="J326" s="2">
        <v>267</v>
      </c>
      <c r="K326" s="2">
        <v>246</v>
      </c>
      <c r="L326" s="2">
        <v>326</v>
      </c>
      <c r="M326" s="2">
        <v>299</v>
      </c>
      <c r="N326" s="2">
        <v>250</v>
      </c>
      <c r="O326" s="2">
        <v>3107</v>
      </c>
    </row>
    <row r="327" spans="2:15" x14ac:dyDescent="0.25">
      <c r="B327" s="4">
        <v>2006</v>
      </c>
      <c r="C327" s="2">
        <v>281</v>
      </c>
      <c r="D327" s="2">
        <v>220</v>
      </c>
      <c r="E327" s="2">
        <v>253.4</v>
      </c>
      <c r="F327" s="2">
        <v>222</v>
      </c>
      <c r="G327" s="2">
        <v>281</v>
      </c>
      <c r="H327" s="2">
        <v>332</v>
      </c>
      <c r="I327" s="2">
        <v>143</v>
      </c>
      <c r="J327" s="2">
        <v>179</v>
      </c>
      <c r="K327" s="2">
        <v>396</v>
      </c>
      <c r="L327" s="2">
        <v>261</v>
      </c>
      <c r="M327" s="2">
        <v>311</v>
      </c>
      <c r="N327" s="2">
        <v>144</v>
      </c>
      <c r="O327" s="2">
        <v>3023.4</v>
      </c>
    </row>
    <row r="328" spans="2:15" x14ac:dyDescent="0.25">
      <c r="B328" s="4">
        <v>2007</v>
      </c>
      <c r="C328" s="2">
        <v>102</v>
      </c>
      <c r="D328" s="2">
        <v>21</v>
      </c>
      <c r="E328" s="2">
        <v>289</v>
      </c>
      <c r="F328" s="2">
        <v>377</v>
      </c>
      <c r="G328" s="2">
        <v>378</v>
      </c>
      <c r="H328" s="2">
        <v>214</v>
      </c>
      <c r="I328" s="2">
        <v>476</v>
      </c>
      <c r="J328" s="2">
        <v>378</v>
      </c>
      <c r="K328" s="2">
        <v>331</v>
      </c>
      <c r="L328" s="2">
        <v>415</v>
      </c>
      <c r="M328" s="2">
        <v>286</v>
      </c>
      <c r="N328" s="2">
        <v>235</v>
      </c>
      <c r="O328" s="2">
        <v>3502</v>
      </c>
    </row>
    <row r="329" spans="2:15" x14ac:dyDescent="0.25">
      <c r="B329" s="4">
        <v>2008</v>
      </c>
      <c r="C329" s="2">
        <v>106</v>
      </c>
      <c r="D329" s="2">
        <v>349</v>
      </c>
      <c r="E329" s="2">
        <v>399</v>
      </c>
      <c r="F329" s="2">
        <v>369</v>
      </c>
      <c r="G329" s="2">
        <v>380</v>
      </c>
      <c r="H329" s="2">
        <v>429</v>
      </c>
      <c r="I329" s="2">
        <v>331</v>
      </c>
      <c r="J329" s="2">
        <v>429</v>
      </c>
      <c r="K329" s="2">
        <v>253</v>
      </c>
      <c r="L329" s="2">
        <v>315</v>
      </c>
      <c r="M329" s="2">
        <v>368</v>
      </c>
      <c r="N329" s="2">
        <v>278</v>
      </c>
      <c r="O329" s="2">
        <v>4006</v>
      </c>
    </row>
    <row r="330" spans="2:15" x14ac:dyDescent="0.25">
      <c r="B330" s="4">
        <v>2009</v>
      </c>
      <c r="C330" s="2">
        <v>140</v>
      </c>
      <c r="D330" s="2">
        <v>147</v>
      </c>
      <c r="E330" s="2">
        <v>269</v>
      </c>
      <c r="F330" s="2">
        <v>349</v>
      </c>
      <c r="G330" s="2">
        <v>345</v>
      </c>
      <c r="H330" s="2">
        <v>284</v>
      </c>
      <c r="I330" s="2">
        <v>215</v>
      </c>
      <c r="J330" s="2">
        <v>271</v>
      </c>
      <c r="K330" s="2">
        <v>102</v>
      </c>
      <c r="L330" s="2">
        <v>219</v>
      </c>
      <c r="M330" s="2">
        <v>287</v>
      </c>
      <c r="N330" s="2">
        <v>180</v>
      </c>
      <c r="O330" s="2">
        <v>2808</v>
      </c>
    </row>
    <row r="331" spans="2:15" x14ac:dyDescent="0.25">
      <c r="B331" s="4">
        <v>2010</v>
      </c>
      <c r="C331" s="2">
        <v>70</v>
      </c>
      <c r="D331" s="2">
        <v>99</v>
      </c>
      <c r="E331" s="2">
        <v>154</v>
      </c>
      <c r="F331" s="2">
        <v>212</v>
      </c>
      <c r="G331" s="2">
        <v>363</v>
      </c>
      <c r="H331" s="2">
        <v>341</v>
      </c>
      <c r="I331" s="2">
        <v>457</v>
      </c>
      <c r="J331" s="2">
        <v>353</v>
      </c>
      <c r="K331" s="2">
        <v>389</v>
      </c>
      <c r="L331" s="2">
        <v>295</v>
      </c>
      <c r="M331" s="2">
        <v>387</v>
      </c>
      <c r="N331" s="2">
        <v>133</v>
      </c>
      <c r="O331" s="2">
        <v>3253</v>
      </c>
    </row>
    <row r="332" spans="2:15" x14ac:dyDescent="0.25">
      <c r="B332" s="4">
        <v>2011</v>
      </c>
      <c r="C332" s="2">
        <v>125</v>
      </c>
      <c r="D332" s="2">
        <v>145</v>
      </c>
      <c r="E332" s="2">
        <v>225</v>
      </c>
      <c r="F332" s="2">
        <v>498</v>
      </c>
      <c r="G332" s="2">
        <v>225</v>
      </c>
      <c r="H332" s="2">
        <v>247</v>
      </c>
      <c r="I332" s="2">
        <v>190</v>
      </c>
      <c r="J332" s="2">
        <v>371</v>
      </c>
      <c r="K332" s="2">
        <v>236</v>
      </c>
      <c r="L332" s="2">
        <v>417</v>
      </c>
      <c r="M332" s="2">
        <v>397</v>
      </c>
      <c r="N332" s="2">
        <v>338</v>
      </c>
      <c r="O332" s="2">
        <v>3414</v>
      </c>
    </row>
    <row r="333" spans="2:15" x14ac:dyDescent="0.25">
      <c r="B333" s="4">
        <v>2012</v>
      </c>
      <c r="C333" s="2">
        <v>273</v>
      </c>
      <c r="D333" s="2">
        <v>155</v>
      </c>
      <c r="E333" s="2">
        <v>321</v>
      </c>
      <c r="F333" s="2">
        <v>360</v>
      </c>
      <c r="G333" s="2">
        <v>364</v>
      </c>
      <c r="H333" s="2">
        <v>234</v>
      </c>
      <c r="I333" s="2">
        <v>83</v>
      </c>
      <c r="J333" s="2">
        <v>200</v>
      </c>
      <c r="K333" s="2">
        <v>183</v>
      </c>
      <c r="L333" s="2">
        <v>193</v>
      </c>
      <c r="M333" s="2">
        <v>198</v>
      </c>
      <c r="N333" s="2">
        <v>382</v>
      </c>
      <c r="O333" s="2">
        <v>2946</v>
      </c>
    </row>
    <row r="334" spans="2:15" x14ac:dyDescent="0.25">
      <c r="B334" s="4">
        <v>2013</v>
      </c>
      <c r="C334" s="2">
        <v>9</v>
      </c>
      <c r="D334" s="2">
        <v>176</v>
      </c>
      <c r="E334" s="2">
        <v>254</v>
      </c>
      <c r="F334" s="2">
        <v>380</v>
      </c>
      <c r="G334" s="2">
        <v>427</v>
      </c>
      <c r="H334" s="2">
        <v>234</v>
      </c>
      <c r="I334" s="2">
        <v>66</v>
      </c>
      <c r="J334" s="2">
        <v>261</v>
      </c>
      <c r="K334" s="2">
        <v>165</v>
      </c>
      <c r="L334" s="2">
        <v>164</v>
      </c>
      <c r="M334" s="2">
        <v>204</v>
      </c>
      <c r="N334" s="2">
        <v>52</v>
      </c>
      <c r="O334" s="2">
        <v>2392</v>
      </c>
    </row>
    <row r="335" spans="2:15" x14ac:dyDescent="0.25">
      <c r="B335" s="4">
        <v>2014</v>
      </c>
      <c r="C335" s="2">
        <v>104</v>
      </c>
      <c r="D335" s="2">
        <v>247</v>
      </c>
      <c r="E335" s="2">
        <v>176</v>
      </c>
      <c r="F335" s="2">
        <v>240</v>
      </c>
      <c r="G335" s="2">
        <v>214</v>
      </c>
      <c r="H335" s="2">
        <v>156</v>
      </c>
      <c r="I335" s="2">
        <v>58</v>
      </c>
      <c r="J335" s="2">
        <v>175</v>
      </c>
      <c r="K335" s="2">
        <v>202</v>
      </c>
      <c r="L335" s="2">
        <v>269</v>
      </c>
      <c r="M335" s="2">
        <v>190</v>
      </c>
      <c r="N335" s="2">
        <v>182</v>
      </c>
      <c r="O335" s="2">
        <v>2213</v>
      </c>
    </row>
    <row r="336" spans="2:15" x14ac:dyDescent="0.25">
      <c r="B336" s="4">
        <v>2015</v>
      </c>
      <c r="C336" s="2">
        <v>60</v>
      </c>
      <c r="D336" s="2">
        <v>48</v>
      </c>
      <c r="E336" s="2">
        <v>177</v>
      </c>
      <c r="F336" s="2">
        <v>292</v>
      </c>
      <c r="G336" s="2">
        <v>328</v>
      </c>
      <c r="H336" s="2">
        <v>98</v>
      </c>
      <c r="I336" s="2">
        <v>299</v>
      </c>
      <c r="J336" s="2">
        <v>140</v>
      </c>
      <c r="K336" s="2">
        <v>119</v>
      </c>
      <c r="L336" s="2">
        <v>270</v>
      </c>
      <c r="M336" s="2">
        <v>280</v>
      </c>
      <c r="N336" s="2">
        <v>66</v>
      </c>
      <c r="O336" s="2">
        <v>2177</v>
      </c>
    </row>
    <row r="337" spans="2:31" x14ac:dyDescent="0.25">
      <c r="B337" s="4">
        <v>2016</v>
      </c>
      <c r="C337" s="2">
        <v>10</v>
      </c>
      <c r="D337" s="2">
        <v>157</v>
      </c>
      <c r="E337" s="2">
        <v>108</v>
      </c>
      <c r="F337" s="2">
        <v>299</v>
      </c>
      <c r="G337" s="2">
        <v>176</v>
      </c>
      <c r="H337" s="2">
        <v>161</v>
      </c>
      <c r="I337" s="2">
        <v>297</v>
      </c>
      <c r="J337" s="2">
        <v>147</v>
      </c>
      <c r="K337" s="2">
        <v>256</v>
      </c>
      <c r="L337" s="2">
        <v>358</v>
      </c>
      <c r="M337" s="2">
        <v>135</v>
      </c>
      <c r="N337" s="2">
        <v>109</v>
      </c>
      <c r="O337" s="2">
        <v>2213</v>
      </c>
    </row>
    <row r="338" spans="2:31" x14ac:dyDescent="0.25">
      <c r="B338" s="4">
        <v>2017</v>
      </c>
      <c r="C338" s="2">
        <v>182</v>
      </c>
      <c r="D338" s="2">
        <v>79</v>
      </c>
      <c r="E338" s="2">
        <v>259</v>
      </c>
      <c r="F338" s="2">
        <v>322</v>
      </c>
      <c r="G338" s="2">
        <v>444</v>
      </c>
      <c r="H338" s="2">
        <v>233</v>
      </c>
      <c r="I338" s="2">
        <v>205</v>
      </c>
      <c r="J338" s="2">
        <v>203</v>
      </c>
      <c r="K338" s="2">
        <v>358</v>
      </c>
      <c r="L338" s="2">
        <v>245</v>
      </c>
      <c r="M338" s="2">
        <v>226</v>
      </c>
      <c r="N338" s="2">
        <v>207</v>
      </c>
      <c r="O338" s="2">
        <v>2963</v>
      </c>
    </row>
    <row r="339" spans="2:31" x14ac:dyDescent="0.25">
      <c r="B339" s="4">
        <v>2018</v>
      </c>
      <c r="C339" s="2">
        <v>210</v>
      </c>
      <c r="D339" s="2">
        <v>195</v>
      </c>
      <c r="E339" s="2">
        <v>268</v>
      </c>
      <c r="F339" s="2">
        <v>468</v>
      </c>
      <c r="G339" s="2">
        <v>385</v>
      </c>
      <c r="H339" s="2">
        <v>217</v>
      </c>
      <c r="I339" s="2">
        <v>253</v>
      </c>
      <c r="J339" s="2">
        <v>166</v>
      </c>
      <c r="K339" s="2">
        <v>317</v>
      </c>
      <c r="L339" s="2">
        <v>152</v>
      </c>
      <c r="M339" s="2">
        <v>286</v>
      </c>
      <c r="N339" s="2">
        <v>133</v>
      </c>
      <c r="O339" s="2">
        <v>3050</v>
      </c>
    </row>
    <row r="340" spans="2:31" x14ac:dyDescent="0.25">
      <c r="B340" s="4">
        <v>2019</v>
      </c>
      <c r="C340" s="2">
        <v>42</v>
      </c>
      <c r="D340" s="2">
        <v>201</v>
      </c>
      <c r="E340" s="2">
        <v>231</v>
      </c>
      <c r="F340" s="2">
        <v>454</v>
      </c>
      <c r="G340" s="2">
        <v>486</v>
      </c>
      <c r="H340" s="2">
        <v>154</v>
      </c>
      <c r="I340" s="2">
        <v>299</v>
      </c>
      <c r="J340" s="2">
        <v>102</v>
      </c>
      <c r="K340" s="2">
        <v>186</v>
      </c>
      <c r="L340" s="2">
        <v>354</v>
      </c>
      <c r="M340" s="2">
        <v>208</v>
      </c>
      <c r="N340" s="2">
        <v>335</v>
      </c>
      <c r="O340" s="2">
        <v>3052</v>
      </c>
    </row>
    <row r="341" spans="2:31" x14ac:dyDescent="0.25">
      <c r="B341" s="4" t="s">
        <v>1</v>
      </c>
      <c r="C341" s="2">
        <v>4749</v>
      </c>
      <c r="D341" s="2">
        <v>5940</v>
      </c>
      <c r="E341" s="2">
        <v>7965.4</v>
      </c>
      <c r="F341" s="2">
        <v>11996.7</v>
      </c>
      <c r="G341" s="2">
        <v>12594</v>
      </c>
      <c r="H341" s="2">
        <v>8546.6</v>
      </c>
      <c r="I341" s="2">
        <v>8329</v>
      </c>
      <c r="J341" s="2">
        <v>8821</v>
      </c>
      <c r="K341" s="2">
        <v>10169</v>
      </c>
      <c r="L341" s="2">
        <v>11984</v>
      </c>
      <c r="M341" s="2">
        <v>9549.6</v>
      </c>
      <c r="N341" s="2">
        <v>6506</v>
      </c>
      <c r="O341" s="2">
        <v>107150.29999999999</v>
      </c>
    </row>
    <row r="348" spans="2:31" x14ac:dyDescent="0.25">
      <c r="B348" s="210" t="s">
        <v>3</v>
      </c>
      <c r="C348" s="210" t="s">
        <v>191</v>
      </c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</row>
    <row r="349" spans="2:31" x14ac:dyDescent="0.25">
      <c r="B349" s="210" t="s">
        <v>192</v>
      </c>
      <c r="C349" s="189">
        <v>1</v>
      </c>
      <c r="D349" s="189">
        <v>2</v>
      </c>
      <c r="E349" s="189">
        <v>3</v>
      </c>
      <c r="F349" s="189">
        <v>4</v>
      </c>
      <c r="G349" s="189">
        <v>5</v>
      </c>
      <c r="H349" s="189">
        <v>6</v>
      </c>
      <c r="I349" s="189">
        <v>7</v>
      </c>
      <c r="J349" s="189">
        <v>8</v>
      </c>
      <c r="K349" s="189">
        <v>9</v>
      </c>
      <c r="L349" s="189">
        <v>10</v>
      </c>
      <c r="M349" s="189">
        <v>11</v>
      </c>
      <c r="N349" s="189">
        <v>12</v>
      </c>
      <c r="O349" s="189" t="s">
        <v>1</v>
      </c>
    </row>
    <row r="350" spans="2:31" x14ac:dyDescent="0.25">
      <c r="B350" s="4">
        <v>1901</v>
      </c>
      <c r="C350" s="2">
        <v>20.399999999999999</v>
      </c>
      <c r="D350" s="2">
        <v>20.7</v>
      </c>
      <c r="E350" s="2">
        <v>20.9</v>
      </c>
      <c r="F350" s="2">
        <v>20.7</v>
      </c>
      <c r="G350" s="2">
        <v>20.5</v>
      </c>
      <c r="H350" s="2">
        <v>20.5</v>
      </c>
      <c r="I350" s="2">
        <v>20.7</v>
      </c>
      <c r="J350" s="2">
        <v>20.5</v>
      </c>
      <c r="K350" s="2">
        <v>20.3</v>
      </c>
      <c r="L350" s="2">
        <v>19.8</v>
      </c>
      <c r="M350" s="2">
        <v>20</v>
      </c>
      <c r="N350" s="2">
        <v>20.100000000000001</v>
      </c>
      <c r="O350" s="2">
        <v>245.1</v>
      </c>
      <c r="AE350">
        <v>2856.3</v>
      </c>
    </row>
    <row r="351" spans="2:31" x14ac:dyDescent="0.25">
      <c r="B351" s="4">
        <v>1902</v>
      </c>
      <c r="C351" s="2">
        <v>20.399999999999999</v>
      </c>
      <c r="D351" s="2">
        <v>20.7</v>
      </c>
      <c r="E351" s="2">
        <v>20.9</v>
      </c>
      <c r="F351" s="2">
        <v>20.7</v>
      </c>
      <c r="G351" s="2">
        <v>20.5</v>
      </c>
      <c r="H351" s="2">
        <v>20.5</v>
      </c>
      <c r="I351" s="2">
        <v>20.7</v>
      </c>
      <c r="J351" s="2">
        <v>20.5</v>
      </c>
      <c r="K351" s="2">
        <v>20.3</v>
      </c>
      <c r="L351" s="2">
        <v>19.8</v>
      </c>
      <c r="M351" s="2">
        <v>20</v>
      </c>
      <c r="N351" s="2">
        <v>20.100000000000001</v>
      </c>
      <c r="O351" s="2">
        <v>245.1</v>
      </c>
    </row>
    <row r="352" spans="2:31" x14ac:dyDescent="0.25">
      <c r="B352" s="4">
        <v>1903</v>
      </c>
      <c r="C352" s="2">
        <v>20.399999999999999</v>
      </c>
      <c r="D352" s="2">
        <v>20.7</v>
      </c>
      <c r="E352" s="2">
        <v>20.9</v>
      </c>
      <c r="F352" s="2">
        <v>20.7</v>
      </c>
      <c r="G352" s="2">
        <v>20.5</v>
      </c>
      <c r="H352" s="2">
        <v>20.5</v>
      </c>
      <c r="I352" s="2">
        <v>20.7</v>
      </c>
      <c r="J352" s="2">
        <v>20.5</v>
      </c>
      <c r="K352" s="2">
        <v>20.3</v>
      </c>
      <c r="L352" s="2">
        <v>19.8</v>
      </c>
      <c r="M352" s="2">
        <v>20</v>
      </c>
      <c r="N352" s="2">
        <v>20.100000000000001</v>
      </c>
      <c r="O352" s="2">
        <v>245.1</v>
      </c>
    </row>
    <row r="353" spans="2:31" x14ac:dyDescent="0.25">
      <c r="B353" s="4">
        <v>1904</v>
      </c>
      <c r="C353" s="2">
        <v>20.399999999999999</v>
      </c>
      <c r="D353" s="2">
        <v>20.7</v>
      </c>
      <c r="E353" s="2">
        <v>20.9</v>
      </c>
      <c r="F353" s="2">
        <v>20.7</v>
      </c>
      <c r="G353" s="2">
        <v>20.5</v>
      </c>
      <c r="H353" s="2">
        <v>20.5</v>
      </c>
      <c r="I353" s="2">
        <v>20.7</v>
      </c>
      <c r="J353" s="2">
        <v>20.5</v>
      </c>
      <c r="K353" s="2">
        <v>20.3</v>
      </c>
      <c r="L353" s="2">
        <v>19.8</v>
      </c>
      <c r="M353" s="2">
        <v>20</v>
      </c>
      <c r="N353" s="2">
        <v>20.100000000000001</v>
      </c>
      <c r="O353" s="2">
        <v>245.1</v>
      </c>
    </row>
    <row r="354" spans="2:31" x14ac:dyDescent="0.25">
      <c r="B354" s="4">
        <v>1905</v>
      </c>
      <c r="C354" s="2">
        <v>20.399999999999999</v>
      </c>
      <c r="D354" s="2">
        <v>20.7</v>
      </c>
      <c r="E354" s="2">
        <v>20.9</v>
      </c>
      <c r="F354" s="2">
        <v>20.7</v>
      </c>
      <c r="G354" s="2">
        <v>20.5</v>
      </c>
      <c r="H354" s="2">
        <v>20.5</v>
      </c>
      <c r="I354" s="2">
        <v>20.7</v>
      </c>
      <c r="J354" s="2">
        <v>20.5</v>
      </c>
      <c r="K354" s="2">
        <v>20.3</v>
      </c>
      <c r="L354" s="2">
        <v>19.8</v>
      </c>
      <c r="M354" s="2">
        <v>20</v>
      </c>
      <c r="N354" s="2">
        <v>20.100000000000001</v>
      </c>
      <c r="O354" s="2">
        <v>245.1</v>
      </c>
    </row>
    <row r="355" spans="2:31" x14ac:dyDescent="0.25">
      <c r="B355" s="4">
        <v>1906</v>
      </c>
      <c r="C355" s="2">
        <v>20.399999999999999</v>
      </c>
      <c r="D355" s="2">
        <v>20.7</v>
      </c>
      <c r="E355" s="2">
        <v>20.9</v>
      </c>
      <c r="F355" s="2">
        <v>20.7</v>
      </c>
      <c r="G355" s="2">
        <v>20.5</v>
      </c>
      <c r="H355" s="2">
        <v>20.5</v>
      </c>
      <c r="I355" s="2">
        <v>20.7</v>
      </c>
      <c r="J355" s="2">
        <v>20.5</v>
      </c>
      <c r="K355" s="2">
        <v>20.3</v>
      </c>
      <c r="L355" s="2">
        <v>19.8</v>
      </c>
      <c r="M355" s="2">
        <v>20</v>
      </c>
      <c r="N355" s="2">
        <v>20.100000000000001</v>
      </c>
      <c r="O355" s="2">
        <v>245.1</v>
      </c>
      <c r="AE355" s="10">
        <f>AD96+AD98</f>
        <v>2856.301680672269</v>
      </c>
    </row>
    <row r="356" spans="2:31" x14ac:dyDescent="0.25">
      <c r="B356" s="4">
        <v>1907</v>
      </c>
      <c r="C356" s="2">
        <v>20.399999999999999</v>
      </c>
      <c r="D356" s="2">
        <v>20.7</v>
      </c>
      <c r="E356" s="2">
        <v>20.9</v>
      </c>
      <c r="F356" s="2">
        <v>20.7</v>
      </c>
      <c r="G356" s="2">
        <v>20.5</v>
      </c>
      <c r="H356" s="2">
        <v>20.5</v>
      </c>
      <c r="I356" s="2">
        <v>20.7</v>
      </c>
      <c r="J356" s="2">
        <v>20.5</v>
      </c>
      <c r="K356" s="2">
        <v>20.3</v>
      </c>
      <c r="L356" s="2">
        <v>19.8</v>
      </c>
      <c r="M356" s="2">
        <v>20</v>
      </c>
      <c r="N356" s="2">
        <v>20.100000000000001</v>
      </c>
      <c r="O356" s="2">
        <v>245.1</v>
      </c>
    </row>
    <row r="357" spans="2:31" x14ac:dyDescent="0.25">
      <c r="B357" s="4">
        <v>1908</v>
      </c>
      <c r="C357" s="2">
        <v>20.399999999999999</v>
      </c>
      <c r="D357" s="2">
        <v>20.7</v>
      </c>
      <c r="E357" s="2">
        <v>20.9</v>
      </c>
      <c r="F357" s="2">
        <v>20.7</v>
      </c>
      <c r="G357" s="2">
        <v>20.5</v>
      </c>
      <c r="H357" s="2">
        <v>20.5</v>
      </c>
      <c r="I357" s="2">
        <v>20.7</v>
      </c>
      <c r="J357" s="2">
        <v>20.5</v>
      </c>
      <c r="K357" s="2">
        <v>20.3</v>
      </c>
      <c r="L357" s="2">
        <v>19.8</v>
      </c>
      <c r="M357" s="2">
        <v>20</v>
      </c>
      <c r="N357" s="2">
        <v>20.100000000000001</v>
      </c>
      <c r="O357" s="2">
        <v>245.1</v>
      </c>
    </row>
    <row r="358" spans="2:31" x14ac:dyDescent="0.25">
      <c r="B358" s="4">
        <v>1909</v>
      </c>
      <c r="C358" s="2">
        <v>20.399999999999999</v>
      </c>
      <c r="D358" s="2">
        <v>20.7</v>
      </c>
      <c r="E358" s="2">
        <v>20.9</v>
      </c>
      <c r="F358" s="2">
        <v>20.7</v>
      </c>
      <c r="G358" s="2">
        <v>20.5</v>
      </c>
      <c r="H358" s="2">
        <v>20.5</v>
      </c>
      <c r="I358" s="2">
        <v>20.7</v>
      </c>
      <c r="J358" s="2">
        <v>20.5</v>
      </c>
      <c r="K358" s="2">
        <v>20.3</v>
      </c>
      <c r="L358" s="2">
        <v>19.8</v>
      </c>
      <c r="M358" s="2">
        <v>20</v>
      </c>
      <c r="N358" s="2">
        <v>20.100000000000001</v>
      </c>
      <c r="O358" s="2">
        <v>245.1</v>
      </c>
    </row>
    <row r="359" spans="2:31" x14ac:dyDescent="0.25">
      <c r="B359" s="4">
        <v>1910</v>
      </c>
      <c r="C359" s="2">
        <v>20.399999999999999</v>
      </c>
      <c r="D359" s="2">
        <v>20.7</v>
      </c>
      <c r="E359" s="2">
        <v>20.9</v>
      </c>
      <c r="F359" s="2">
        <v>20.7</v>
      </c>
      <c r="G359" s="2">
        <v>20.5</v>
      </c>
      <c r="H359" s="2">
        <v>20.5</v>
      </c>
      <c r="I359" s="2">
        <v>20.7</v>
      </c>
      <c r="J359" s="2">
        <v>20.5</v>
      </c>
      <c r="K359" s="2">
        <v>20.3</v>
      </c>
      <c r="L359" s="2">
        <v>19.8</v>
      </c>
      <c r="M359" s="2">
        <v>20</v>
      </c>
      <c r="N359" s="2">
        <v>20.100000000000001</v>
      </c>
      <c r="O359" s="2">
        <v>245.1</v>
      </c>
    </row>
    <row r="360" spans="2:31" x14ac:dyDescent="0.25">
      <c r="B360" s="4">
        <v>1911</v>
      </c>
      <c r="C360" s="2">
        <v>20.399999999999999</v>
      </c>
      <c r="D360" s="2">
        <v>20.7</v>
      </c>
      <c r="E360" s="2">
        <v>20.9</v>
      </c>
      <c r="F360" s="2">
        <v>20.7</v>
      </c>
      <c r="G360" s="2">
        <v>20.5</v>
      </c>
      <c r="H360" s="2">
        <v>20.5</v>
      </c>
      <c r="I360" s="2">
        <v>20.7</v>
      </c>
      <c r="J360" s="2">
        <v>20.5</v>
      </c>
      <c r="K360" s="2">
        <v>20.3</v>
      </c>
      <c r="L360" s="2">
        <v>19.8</v>
      </c>
      <c r="M360" s="2">
        <v>20</v>
      </c>
      <c r="N360" s="2">
        <v>20.100000000000001</v>
      </c>
      <c r="O360" s="2">
        <v>245.1</v>
      </c>
    </row>
    <row r="361" spans="2:31" x14ac:dyDescent="0.25">
      <c r="B361" s="4">
        <v>1912</v>
      </c>
      <c r="C361" s="2">
        <v>20.399999999999999</v>
      </c>
      <c r="D361" s="2">
        <v>20.7</v>
      </c>
      <c r="E361" s="2">
        <v>20.9</v>
      </c>
      <c r="F361" s="2">
        <v>20.7</v>
      </c>
      <c r="G361" s="2">
        <v>20.5</v>
      </c>
      <c r="H361" s="2">
        <v>20.5</v>
      </c>
      <c r="I361" s="2">
        <v>20.7</v>
      </c>
      <c r="J361" s="2">
        <v>20.5</v>
      </c>
      <c r="K361" s="2">
        <v>20.3</v>
      </c>
      <c r="L361" s="2">
        <v>19.8</v>
      </c>
      <c r="M361" s="2">
        <v>20</v>
      </c>
      <c r="N361" s="2">
        <v>20.100000000000001</v>
      </c>
      <c r="O361" s="2">
        <v>245.1</v>
      </c>
    </row>
    <row r="362" spans="2:31" x14ac:dyDescent="0.25">
      <c r="B362" s="4">
        <v>1913</v>
      </c>
      <c r="C362" s="2">
        <v>20.399999999999999</v>
      </c>
      <c r="D362" s="2">
        <v>20.7</v>
      </c>
      <c r="E362" s="2">
        <v>20.9</v>
      </c>
      <c r="F362" s="2">
        <v>20.7</v>
      </c>
      <c r="G362" s="2">
        <v>20.5</v>
      </c>
      <c r="H362" s="2">
        <v>20.5</v>
      </c>
      <c r="I362" s="2">
        <v>20.7</v>
      </c>
      <c r="J362" s="2">
        <v>20.5</v>
      </c>
      <c r="K362" s="2">
        <v>20.3</v>
      </c>
      <c r="L362" s="2">
        <v>19.8</v>
      </c>
      <c r="M362" s="2">
        <v>20</v>
      </c>
      <c r="N362" s="2">
        <v>20.100000000000001</v>
      </c>
      <c r="O362" s="2">
        <v>245.1</v>
      </c>
    </row>
    <row r="363" spans="2:31" x14ac:dyDescent="0.25">
      <c r="B363" s="4">
        <v>1914</v>
      </c>
      <c r="C363" s="2">
        <v>20.399999999999999</v>
      </c>
      <c r="D363" s="2">
        <v>20.7</v>
      </c>
      <c r="E363" s="2">
        <v>20.9</v>
      </c>
      <c r="F363" s="2">
        <v>20.7</v>
      </c>
      <c r="G363" s="2">
        <v>20.5</v>
      </c>
      <c r="H363" s="2">
        <v>20.5</v>
      </c>
      <c r="I363" s="2">
        <v>20.7</v>
      </c>
      <c r="J363" s="2">
        <v>20.5</v>
      </c>
      <c r="K363" s="2">
        <v>20.3</v>
      </c>
      <c r="L363" s="2">
        <v>19.8</v>
      </c>
      <c r="M363" s="2">
        <v>20</v>
      </c>
      <c r="N363" s="2">
        <v>20.100000000000001</v>
      </c>
      <c r="O363" s="2">
        <v>245.1</v>
      </c>
    </row>
    <row r="364" spans="2:31" x14ac:dyDescent="0.25">
      <c r="B364" s="4">
        <v>1915</v>
      </c>
      <c r="C364" s="2">
        <v>20.399999999999999</v>
      </c>
      <c r="D364" s="2">
        <v>20.7</v>
      </c>
      <c r="E364" s="2">
        <v>20.9</v>
      </c>
      <c r="F364" s="2">
        <v>20.7</v>
      </c>
      <c r="G364" s="2">
        <v>21.3</v>
      </c>
      <c r="H364" s="2">
        <v>21.2</v>
      </c>
      <c r="I364" s="2">
        <v>21.5</v>
      </c>
      <c r="J364" s="2">
        <v>21.5</v>
      </c>
      <c r="K364" s="2">
        <v>20.8</v>
      </c>
      <c r="L364" s="2">
        <v>20.8</v>
      </c>
      <c r="M364" s="2">
        <v>20.5</v>
      </c>
      <c r="N364" s="2">
        <v>20.6</v>
      </c>
      <c r="O364" s="2">
        <v>250.9</v>
      </c>
    </row>
    <row r="365" spans="2:31" x14ac:dyDescent="0.25">
      <c r="B365" s="4">
        <v>1916</v>
      </c>
      <c r="C365" s="2">
        <v>20.6</v>
      </c>
      <c r="D365" s="2">
        <v>20.7</v>
      </c>
      <c r="E365" s="2">
        <v>20.8</v>
      </c>
      <c r="F365" s="2">
        <v>21.3</v>
      </c>
      <c r="G365" s="2">
        <v>21.1</v>
      </c>
      <c r="H365" s="2">
        <v>20.9</v>
      </c>
      <c r="I365" s="2">
        <v>21.1</v>
      </c>
      <c r="J365" s="2">
        <v>20.399999999999999</v>
      </c>
      <c r="K365" s="2">
        <v>20.7</v>
      </c>
      <c r="L365" s="2">
        <v>19.8</v>
      </c>
      <c r="M365" s="2">
        <v>19.899999999999999</v>
      </c>
      <c r="N365" s="2">
        <v>19.8</v>
      </c>
      <c r="O365" s="2">
        <v>247.10000000000002</v>
      </c>
    </row>
    <row r="366" spans="2:31" x14ac:dyDescent="0.25">
      <c r="B366" s="4">
        <v>1917</v>
      </c>
      <c r="C366" s="2">
        <v>19.899999999999999</v>
      </c>
      <c r="D366" s="2">
        <v>19.8</v>
      </c>
      <c r="E366" s="2">
        <v>20.7</v>
      </c>
      <c r="F366" s="2">
        <v>20.7</v>
      </c>
      <c r="G366" s="2">
        <v>20.5</v>
      </c>
      <c r="H366" s="2">
        <v>20.100000000000001</v>
      </c>
      <c r="I366" s="2">
        <v>20.8</v>
      </c>
      <c r="J366" s="2">
        <v>20.399999999999999</v>
      </c>
      <c r="K366" s="2">
        <v>20.3</v>
      </c>
      <c r="L366" s="2">
        <v>19.8</v>
      </c>
      <c r="M366" s="2">
        <v>19.899999999999999</v>
      </c>
      <c r="N366" s="2">
        <v>20.100000000000001</v>
      </c>
      <c r="O366" s="2">
        <v>243.00000000000006</v>
      </c>
    </row>
    <row r="367" spans="2:31" x14ac:dyDescent="0.25">
      <c r="B367" s="4">
        <v>1918</v>
      </c>
      <c r="C367" s="2">
        <v>20.3</v>
      </c>
      <c r="D367" s="2">
        <v>20.399999999999999</v>
      </c>
      <c r="E367" s="2">
        <v>19.899999999999999</v>
      </c>
      <c r="F367" s="2">
        <v>20.3</v>
      </c>
      <c r="G367" s="2">
        <v>19.600000000000001</v>
      </c>
      <c r="H367" s="2">
        <v>19.8</v>
      </c>
      <c r="I367" s="2">
        <v>20.7</v>
      </c>
      <c r="J367" s="2">
        <v>20.9</v>
      </c>
      <c r="K367" s="2">
        <v>20.399999999999999</v>
      </c>
      <c r="L367" s="2">
        <v>20.2</v>
      </c>
      <c r="M367" s="2">
        <v>19.899999999999999</v>
      </c>
      <c r="N367" s="2">
        <v>20.100000000000001</v>
      </c>
      <c r="O367" s="2">
        <v>242.5</v>
      </c>
    </row>
    <row r="368" spans="2:31" x14ac:dyDescent="0.25">
      <c r="B368" s="4">
        <v>1919</v>
      </c>
      <c r="C368" s="2">
        <v>20.399999999999999</v>
      </c>
      <c r="D368" s="2">
        <v>20.7</v>
      </c>
      <c r="E368" s="2">
        <v>20.9</v>
      </c>
      <c r="F368" s="2">
        <v>20.7</v>
      </c>
      <c r="G368" s="2">
        <v>20.5</v>
      </c>
      <c r="H368" s="2">
        <v>20.5</v>
      </c>
      <c r="I368" s="2">
        <v>20.7</v>
      </c>
      <c r="J368" s="2">
        <v>20.5</v>
      </c>
      <c r="K368" s="2">
        <v>20.3</v>
      </c>
      <c r="L368" s="2">
        <v>19.8</v>
      </c>
      <c r="M368" s="2">
        <v>20</v>
      </c>
      <c r="N368" s="2">
        <v>20.100000000000001</v>
      </c>
      <c r="O368" s="2">
        <v>245.1</v>
      </c>
    </row>
    <row r="369" spans="2:15" x14ac:dyDescent="0.25">
      <c r="B369" s="4">
        <v>1920</v>
      </c>
      <c r="C369" s="2">
        <v>20.399999999999999</v>
      </c>
      <c r="D369" s="2">
        <v>20.7</v>
      </c>
      <c r="E369" s="2">
        <v>20.9</v>
      </c>
      <c r="F369" s="2">
        <v>20.7</v>
      </c>
      <c r="G369" s="2">
        <v>20.5</v>
      </c>
      <c r="H369" s="2">
        <v>20.5</v>
      </c>
      <c r="I369" s="2">
        <v>20.7</v>
      </c>
      <c r="J369" s="2">
        <v>20.5</v>
      </c>
      <c r="K369" s="2">
        <v>20.3</v>
      </c>
      <c r="L369" s="2">
        <v>19.8</v>
      </c>
      <c r="M369" s="2">
        <v>20</v>
      </c>
      <c r="N369" s="2">
        <v>20.100000000000001</v>
      </c>
      <c r="O369" s="2">
        <v>245.1</v>
      </c>
    </row>
    <row r="370" spans="2:15" x14ac:dyDescent="0.25">
      <c r="B370" s="4">
        <v>1921</v>
      </c>
      <c r="C370" s="2">
        <v>20.5</v>
      </c>
      <c r="D370" s="2">
        <v>20.5</v>
      </c>
      <c r="E370" s="2">
        <v>20.100000000000001</v>
      </c>
      <c r="F370" s="2">
        <v>20.2</v>
      </c>
      <c r="G370" s="2">
        <v>19.899999999999999</v>
      </c>
      <c r="H370" s="2">
        <v>20.100000000000001</v>
      </c>
      <c r="I370" s="2">
        <v>20.7</v>
      </c>
      <c r="J370" s="2">
        <v>20.100000000000001</v>
      </c>
      <c r="K370" s="2">
        <v>20.2</v>
      </c>
      <c r="L370" s="2">
        <v>19.100000000000001</v>
      </c>
      <c r="M370" s="2">
        <v>19.7</v>
      </c>
      <c r="N370" s="2">
        <v>19.899999999999999</v>
      </c>
      <c r="O370" s="2">
        <v>240.99999999999994</v>
      </c>
    </row>
    <row r="371" spans="2:15" x14ac:dyDescent="0.25">
      <c r="B371" s="4">
        <v>1922</v>
      </c>
      <c r="C371" s="2">
        <v>20.3</v>
      </c>
      <c r="D371" s="2">
        <v>20.3</v>
      </c>
      <c r="E371" s="2">
        <v>20.2</v>
      </c>
      <c r="F371" s="2">
        <v>20.6</v>
      </c>
      <c r="G371" s="2">
        <v>20.100000000000001</v>
      </c>
      <c r="H371" s="2">
        <v>19.7</v>
      </c>
      <c r="I371" s="2">
        <v>20.2</v>
      </c>
      <c r="J371" s="2">
        <v>20.3</v>
      </c>
      <c r="K371" s="2">
        <v>20.100000000000001</v>
      </c>
      <c r="L371" s="2">
        <v>19.399999999999999</v>
      </c>
      <c r="M371" s="2">
        <v>19.399999999999999</v>
      </c>
      <c r="N371" s="2">
        <v>19.600000000000001</v>
      </c>
      <c r="O371" s="2">
        <v>240.20000000000002</v>
      </c>
    </row>
    <row r="372" spans="2:15" x14ac:dyDescent="0.25">
      <c r="B372" s="4">
        <v>1923</v>
      </c>
      <c r="C372" s="2">
        <v>19.600000000000001</v>
      </c>
      <c r="D372" s="2">
        <v>20.2</v>
      </c>
      <c r="E372" s="2">
        <v>20.6</v>
      </c>
      <c r="F372" s="2">
        <v>20.399999999999999</v>
      </c>
      <c r="G372" s="2">
        <v>20</v>
      </c>
      <c r="H372" s="2">
        <v>20.5</v>
      </c>
      <c r="I372" s="2">
        <v>20</v>
      </c>
      <c r="J372" s="2">
        <v>20.2</v>
      </c>
      <c r="K372" s="2">
        <v>20.5</v>
      </c>
      <c r="L372" s="2">
        <v>19.399999999999999</v>
      </c>
      <c r="M372" s="2">
        <v>20.100000000000001</v>
      </c>
      <c r="N372" s="2">
        <v>19.899999999999999</v>
      </c>
      <c r="O372" s="2">
        <v>241.4</v>
      </c>
    </row>
    <row r="373" spans="2:15" x14ac:dyDescent="0.25">
      <c r="B373" s="4">
        <v>1924</v>
      </c>
      <c r="C373" s="2">
        <v>21</v>
      </c>
      <c r="D373" s="2">
        <v>20.8</v>
      </c>
      <c r="E373" s="2">
        <v>21.7</v>
      </c>
      <c r="F373" s="2">
        <v>21.1</v>
      </c>
      <c r="G373" s="2">
        <v>20.7</v>
      </c>
      <c r="H373" s="2">
        <v>19.899999999999999</v>
      </c>
      <c r="I373" s="2">
        <v>20.2</v>
      </c>
      <c r="J373" s="2">
        <v>20.7</v>
      </c>
      <c r="K373" s="2">
        <v>19.5</v>
      </c>
      <c r="L373" s="2">
        <v>19.3</v>
      </c>
      <c r="M373" s="2">
        <v>19.5</v>
      </c>
      <c r="N373" s="2">
        <v>19.7</v>
      </c>
      <c r="O373" s="2">
        <v>244.09999999999997</v>
      </c>
    </row>
    <row r="374" spans="2:15" x14ac:dyDescent="0.25">
      <c r="B374" s="4">
        <v>1925</v>
      </c>
      <c r="C374" s="2">
        <v>19.5</v>
      </c>
      <c r="D374" s="2">
        <v>19.600000000000001</v>
      </c>
      <c r="E374" s="2">
        <v>19.7</v>
      </c>
      <c r="F374" s="2">
        <v>20.399999999999999</v>
      </c>
      <c r="G374" s="2">
        <v>20.5</v>
      </c>
      <c r="H374" s="2">
        <v>20.2</v>
      </c>
      <c r="I374" s="2">
        <v>20.3</v>
      </c>
      <c r="J374" s="2">
        <v>20.100000000000001</v>
      </c>
      <c r="K374" s="2">
        <v>20.100000000000001</v>
      </c>
      <c r="L374" s="2">
        <v>20.100000000000001</v>
      </c>
      <c r="M374" s="2">
        <v>19.8</v>
      </c>
      <c r="N374" s="2">
        <v>20.3</v>
      </c>
      <c r="O374" s="2">
        <v>240.6</v>
      </c>
    </row>
    <row r="375" spans="2:15" x14ac:dyDescent="0.25">
      <c r="B375" s="4">
        <v>1926</v>
      </c>
      <c r="C375" s="2">
        <v>20.8</v>
      </c>
      <c r="D375" s="2">
        <v>21.3</v>
      </c>
      <c r="E375" s="2">
        <v>21.5</v>
      </c>
      <c r="F375" s="2">
        <v>21.8</v>
      </c>
      <c r="G375" s="2">
        <v>21.2</v>
      </c>
      <c r="H375" s="2">
        <v>21</v>
      </c>
      <c r="I375" s="2">
        <v>20.7</v>
      </c>
      <c r="J375" s="2">
        <v>20.399999999999999</v>
      </c>
      <c r="K375" s="2">
        <v>20</v>
      </c>
      <c r="L375" s="2">
        <v>19.8</v>
      </c>
      <c r="M375" s="2">
        <v>20.100000000000001</v>
      </c>
      <c r="N375" s="2">
        <v>19.7</v>
      </c>
      <c r="O375" s="2">
        <v>248.3</v>
      </c>
    </row>
    <row r="376" spans="2:15" x14ac:dyDescent="0.25">
      <c r="B376" s="4">
        <v>1927</v>
      </c>
      <c r="C376" s="2">
        <v>20</v>
      </c>
      <c r="D376" s="2">
        <v>20.2</v>
      </c>
      <c r="E376" s="2">
        <v>20.7</v>
      </c>
      <c r="F376" s="2">
        <v>20.2</v>
      </c>
      <c r="G376" s="2">
        <v>20.100000000000001</v>
      </c>
      <c r="H376" s="2">
        <v>20.100000000000001</v>
      </c>
      <c r="I376" s="2">
        <v>19.8</v>
      </c>
      <c r="J376" s="2">
        <v>20.6</v>
      </c>
      <c r="K376" s="2">
        <v>20.100000000000001</v>
      </c>
      <c r="L376" s="2">
        <v>19.600000000000001</v>
      </c>
      <c r="M376" s="2">
        <v>20.3</v>
      </c>
      <c r="N376" s="2">
        <v>20.100000000000001</v>
      </c>
      <c r="O376" s="2">
        <v>241.8</v>
      </c>
    </row>
    <row r="377" spans="2:15" x14ac:dyDescent="0.25">
      <c r="B377" s="4">
        <v>1928</v>
      </c>
      <c r="C377" s="2">
        <v>20.3</v>
      </c>
      <c r="D377" s="2">
        <v>20.9</v>
      </c>
      <c r="E377" s="2">
        <v>20.6</v>
      </c>
      <c r="F377" s="2">
        <v>20.9</v>
      </c>
      <c r="G377" s="2">
        <v>20.399999999999999</v>
      </c>
      <c r="H377" s="2">
        <v>20.3</v>
      </c>
      <c r="I377" s="2">
        <v>20.5</v>
      </c>
      <c r="J377" s="2">
        <v>20.3</v>
      </c>
      <c r="K377" s="2">
        <v>20.2</v>
      </c>
      <c r="L377" s="2">
        <v>19.8</v>
      </c>
      <c r="M377" s="2">
        <v>19.899999999999999</v>
      </c>
      <c r="N377" s="2">
        <v>19.8</v>
      </c>
      <c r="O377" s="2">
        <v>243.9</v>
      </c>
    </row>
    <row r="378" spans="2:15" x14ac:dyDescent="0.25">
      <c r="B378" s="4">
        <v>1929</v>
      </c>
      <c r="C378" s="2">
        <v>20.5</v>
      </c>
      <c r="D378" s="2">
        <v>20.9</v>
      </c>
      <c r="E378" s="2">
        <v>20.7</v>
      </c>
      <c r="F378" s="2">
        <v>20.6</v>
      </c>
      <c r="G378" s="2">
        <v>20.2</v>
      </c>
      <c r="H378" s="2">
        <v>20.2</v>
      </c>
      <c r="I378" s="2">
        <v>20.2</v>
      </c>
      <c r="J378" s="2">
        <v>20.399999999999999</v>
      </c>
      <c r="K378" s="2">
        <v>20.399999999999999</v>
      </c>
      <c r="L378" s="2">
        <v>19.899999999999999</v>
      </c>
      <c r="M378" s="2">
        <v>20.2</v>
      </c>
      <c r="N378" s="2">
        <v>20.3</v>
      </c>
      <c r="O378" s="2">
        <v>244.5</v>
      </c>
    </row>
    <row r="379" spans="2:15" x14ac:dyDescent="0.25">
      <c r="B379" s="4">
        <v>1930</v>
      </c>
      <c r="C379" s="2">
        <v>20.2</v>
      </c>
      <c r="D379" s="2">
        <v>20.6</v>
      </c>
      <c r="E379" s="2">
        <v>21.4</v>
      </c>
      <c r="F379" s="2">
        <v>20.9</v>
      </c>
      <c r="G379" s="2">
        <v>20.2</v>
      </c>
      <c r="H379" s="2">
        <v>20.3</v>
      </c>
      <c r="I379" s="2">
        <v>20.6</v>
      </c>
      <c r="J379" s="2">
        <v>20.2</v>
      </c>
      <c r="K379" s="2">
        <v>20.3</v>
      </c>
      <c r="L379" s="2">
        <v>19.600000000000001</v>
      </c>
      <c r="M379" s="2">
        <v>20.6</v>
      </c>
      <c r="N379" s="2">
        <v>20.6</v>
      </c>
      <c r="O379" s="2">
        <v>245.49999999999997</v>
      </c>
    </row>
    <row r="380" spans="2:15" x14ac:dyDescent="0.25">
      <c r="B380" s="4">
        <v>1931</v>
      </c>
      <c r="C380" s="2">
        <v>21</v>
      </c>
      <c r="D380" s="2">
        <v>21.3</v>
      </c>
      <c r="E380" s="2">
        <v>21.7</v>
      </c>
      <c r="F380" s="2">
        <v>21.6</v>
      </c>
      <c r="G380" s="2">
        <v>20.9</v>
      </c>
      <c r="H380" s="2">
        <v>20.8</v>
      </c>
      <c r="I380" s="2">
        <v>20.399999999999999</v>
      </c>
      <c r="J380" s="2">
        <v>20.5</v>
      </c>
      <c r="K380" s="2">
        <v>20.3</v>
      </c>
      <c r="L380" s="2">
        <v>20.100000000000001</v>
      </c>
      <c r="M380" s="2">
        <v>20.100000000000001</v>
      </c>
      <c r="N380" s="2">
        <v>20.100000000000001</v>
      </c>
      <c r="O380" s="2">
        <v>248.79999999999998</v>
      </c>
    </row>
    <row r="381" spans="2:15" x14ac:dyDescent="0.25">
      <c r="B381" s="4">
        <v>1932</v>
      </c>
      <c r="C381" s="2">
        <v>20.5</v>
      </c>
      <c r="D381" s="2">
        <v>20.8</v>
      </c>
      <c r="E381" s="2">
        <v>20.6</v>
      </c>
      <c r="F381" s="2">
        <v>21.7</v>
      </c>
      <c r="G381" s="2">
        <v>20.100000000000001</v>
      </c>
      <c r="H381" s="2">
        <v>20.3</v>
      </c>
      <c r="I381" s="2">
        <v>20.3</v>
      </c>
      <c r="J381" s="2">
        <v>20.5</v>
      </c>
      <c r="K381" s="2">
        <v>20.100000000000001</v>
      </c>
      <c r="L381" s="2">
        <v>19.3</v>
      </c>
      <c r="M381" s="2">
        <v>20.100000000000001</v>
      </c>
      <c r="N381" s="2">
        <v>20</v>
      </c>
      <c r="O381" s="2">
        <v>244.29999999999998</v>
      </c>
    </row>
    <row r="382" spans="2:15" x14ac:dyDescent="0.25">
      <c r="B382" s="4">
        <v>1933</v>
      </c>
      <c r="C382" s="2">
        <v>20.8</v>
      </c>
      <c r="D382" s="2">
        <v>20.6</v>
      </c>
      <c r="E382" s="2">
        <v>21</v>
      </c>
      <c r="F382" s="2">
        <v>20.8</v>
      </c>
      <c r="G382" s="2">
        <v>20.9</v>
      </c>
      <c r="H382" s="2">
        <v>20.6</v>
      </c>
      <c r="I382" s="2">
        <v>21.3</v>
      </c>
      <c r="J382" s="2">
        <v>20.6</v>
      </c>
      <c r="K382" s="2">
        <v>20.8</v>
      </c>
      <c r="L382" s="2">
        <v>19.600000000000001</v>
      </c>
      <c r="M382" s="2">
        <v>19.8</v>
      </c>
      <c r="N382" s="2">
        <v>19.899999999999999</v>
      </c>
      <c r="O382" s="2">
        <v>246.70000000000002</v>
      </c>
    </row>
    <row r="383" spans="2:15" x14ac:dyDescent="0.25">
      <c r="B383" s="4">
        <v>1934</v>
      </c>
      <c r="C383" s="2">
        <v>20.2</v>
      </c>
      <c r="D383" s="2">
        <v>20</v>
      </c>
      <c r="E383" s="2">
        <v>20.2</v>
      </c>
      <c r="F383" s="2">
        <v>21.2</v>
      </c>
      <c r="G383" s="2">
        <v>20.7</v>
      </c>
      <c r="H383" s="2">
        <v>21</v>
      </c>
      <c r="I383" s="2">
        <v>20.7</v>
      </c>
      <c r="J383" s="2">
        <v>21</v>
      </c>
      <c r="K383" s="2">
        <v>21.4</v>
      </c>
      <c r="L383" s="2">
        <v>19.899999999999999</v>
      </c>
      <c r="M383" s="2">
        <v>20.2</v>
      </c>
      <c r="N383" s="2">
        <v>20.5</v>
      </c>
      <c r="O383" s="2">
        <v>247</v>
      </c>
    </row>
    <row r="384" spans="2:15" x14ac:dyDescent="0.25">
      <c r="B384" s="4">
        <v>1935</v>
      </c>
      <c r="C384" s="2">
        <v>20.399999999999999</v>
      </c>
      <c r="D384" s="2">
        <v>20.399999999999999</v>
      </c>
      <c r="E384" s="2">
        <v>21.1</v>
      </c>
      <c r="F384" s="2">
        <v>20.9</v>
      </c>
      <c r="G384" s="2">
        <v>20.3</v>
      </c>
      <c r="H384" s="2">
        <v>20.8</v>
      </c>
      <c r="I384" s="2">
        <v>20.9</v>
      </c>
      <c r="J384" s="2">
        <v>20.5</v>
      </c>
      <c r="K384" s="2">
        <v>20.5</v>
      </c>
      <c r="L384" s="2">
        <v>20.100000000000001</v>
      </c>
      <c r="M384" s="2">
        <v>20</v>
      </c>
      <c r="N384" s="2">
        <v>20.5</v>
      </c>
      <c r="O384" s="2">
        <v>246.39999999999998</v>
      </c>
    </row>
    <row r="385" spans="2:15" x14ac:dyDescent="0.25">
      <c r="B385" s="4">
        <v>1936</v>
      </c>
      <c r="C385" s="2">
        <v>20.7</v>
      </c>
      <c r="D385" s="2">
        <v>21</v>
      </c>
      <c r="E385" s="2">
        <v>21.5</v>
      </c>
      <c r="F385" s="2">
        <v>21.4</v>
      </c>
      <c r="G385" s="2">
        <v>21</v>
      </c>
      <c r="H385" s="2">
        <v>20.6</v>
      </c>
      <c r="I385" s="2">
        <v>20.9</v>
      </c>
      <c r="J385" s="2">
        <v>21.1</v>
      </c>
      <c r="K385" s="2">
        <v>20.9</v>
      </c>
      <c r="L385" s="2">
        <v>20.100000000000001</v>
      </c>
      <c r="M385" s="2">
        <v>20.9</v>
      </c>
      <c r="N385" s="2">
        <v>20.2</v>
      </c>
      <c r="O385" s="2">
        <v>250.29999999999998</v>
      </c>
    </row>
    <row r="386" spans="2:15" x14ac:dyDescent="0.25">
      <c r="B386" s="4">
        <v>1937</v>
      </c>
      <c r="C386" s="2">
        <v>20.399999999999999</v>
      </c>
      <c r="D386" s="2">
        <v>20.8</v>
      </c>
      <c r="E386" s="2">
        <v>21.5</v>
      </c>
      <c r="F386" s="2">
        <v>21.3</v>
      </c>
      <c r="G386" s="2">
        <v>20.6</v>
      </c>
      <c r="H386" s="2">
        <v>20.5</v>
      </c>
      <c r="I386" s="2">
        <v>20.8</v>
      </c>
      <c r="J386" s="2">
        <v>20.6</v>
      </c>
      <c r="K386" s="2">
        <v>20.399999999999999</v>
      </c>
      <c r="L386" s="2">
        <v>20</v>
      </c>
      <c r="M386" s="2">
        <v>20.3</v>
      </c>
      <c r="N386" s="2">
        <v>20.7</v>
      </c>
      <c r="O386" s="2">
        <v>247.9</v>
      </c>
    </row>
    <row r="387" spans="2:15" x14ac:dyDescent="0.25">
      <c r="B387" s="4">
        <v>1938</v>
      </c>
      <c r="C387" s="2">
        <v>20.7</v>
      </c>
      <c r="D387" s="2">
        <v>20.8</v>
      </c>
      <c r="E387" s="2">
        <v>20.5</v>
      </c>
      <c r="F387" s="2">
        <v>20.3</v>
      </c>
      <c r="G387" s="2">
        <v>20.3</v>
      </c>
      <c r="H387" s="2">
        <v>20.6</v>
      </c>
      <c r="I387" s="2">
        <v>20.8</v>
      </c>
      <c r="J387" s="2">
        <v>20.3</v>
      </c>
      <c r="K387" s="2">
        <v>20.6</v>
      </c>
      <c r="L387" s="2">
        <v>20.100000000000001</v>
      </c>
      <c r="M387" s="2">
        <v>19.899999999999999</v>
      </c>
      <c r="N387" s="2">
        <v>20.100000000000001</v>
      </c>
      <c r="O387" s="2">
        <v>245</v>
      </c>
    </row>
    <row r="388" spans="2:15" x14ac:dyDescent="0.25">
      <c r="B388" s="4">
        <v>1939</v>
      </c>
      <c r="C388" s="2">
        <v>20.399999999999999</v>
      </c>
      <c r="D388" s="2">
        <v>20.2</v>
      </c>
      <c r="E388" s="2">
        <v>20.5</v>
      </c>
      <c r="F388" s="2">
        <v>20.6</v>
      </c>
      <c r="G388" s="2">
        <v>20.7</v>
      </c>
      <c r="H388" s="2">
        <v>20.5</v>
      </c>
      <c r="I388" s="2">
        <v>20.8</v>
      </c>
      <c r="J388" s="2">
        <v>21</v>
      </c>
      <c r="K388" s="2">
        <v>20.9</v>
      </c>
      <c r="L388" s="2">
        <v>20.100000000000001</v>
      </c>
      <c r="M388" s="2">
        <v>20.3</v>
      </c>
      <c r="N388" s="2">
        <v>20.8</v>
      </c>
      <c r="O388" s="2">
        <v>246.8</v>
      </c>
    </row>
    <row r="389" spans="2:15" x14ac:dyDescent="0.25">
      <c r="B389" s="4">
        <v>1940</v>
      </c>
      <c r="C389" s="2">
        <v>19.8</v>
      </c>
      <c r="D389" s="2">
        <v>20.9</v>
      </c>
      <c r="E389" s="2">
        <v>20.7</v>
      </c>
      <c r="F389" s="2">
        <v>21.4</v>
      </c>
      <c r="G389" s="2">
        <v>21.4</v>
      </c>
      <c r="H389" s="2">
        <v>21</v>
      </c>
      <c r="I389" s="2">
        <v>21.4</v>
      </c>
      <c r="J389" s="2">
        <v>21.2</v>
      </c>
      <c r="K389" s="2">
        <v>20.9</v>
      </c>
      <c r="L389" s="2">
        <v>20.2</v>
      </c>
      <c r="M389" s="2">
        <v>20.3</v>
      </c>
      <c r="N389" s="2">
        <v>19.600000000000001</v>
      </c>
      <c r="O389" s="2">
        <v>248.8</v>
      </c>
    </row>
    <row r="390" spans="2:15" x14ac:dyDescent="0.25">
      <c r="B390" s="4">
        <v>1941</v>
      </c>
      <c r="C390" s="2">
        <v>20.399999999999999</v>
      </c>
      <c r="D390" s="2">
        <v>20.7</v>
      </c>
      <c r="E390" s="2">
        <v>21.5</v>
      </c>
      <c r="F390" s="2">
        <v>21.2</v>
      </c>
      <c r="G390" s="2">
        <v>21.8</v>
      </c>
      <c r="H390" s="2">
        <v>21.1</v>
      </c>
      <c r="I390" s="2">
        <v>21.2</v>
      </c>
      <c r="J390" s="2">
        <v>21.4</v>
      </c>
      <c r="K390" s="2">
        <v>21.4</v>
      </c>
      <c r="L390" s="2">
        <v>21.1</v>
      </c>
      <c r="M390" s="2">
        <v>21.4</v>
      </c>
      <c r="N390" s="2">
        <v>21.7</v>
      </c>
      <c r="O390" s="2">
        <v>254.89999999999998</v>
      </c>
    </row>
    <row r="391" spans="2:15" x14ac:dyDescent="0.25">
      <c r="B391" s="4">
        <v>1942</v>
      </c>
      <c r="C391" s="2">
        <v>20.399999999999999</v>
      </c>
      <c r="D391" s="2">
        <v>20.5</v>
      </c>
      <c r="E391" s="2">
        <v>20.9</v>
      </c>
      <c r="F391" s="2">
        <v>20.5</v>
      </c>
      <c r="G391" s="2">
        <v>20.5</v>
      </c>
      <c r="H391" s="2">
        <v>20.5</v>
      </c>
      <c r="I391" s="2">
        <v>20.5</v>
      </c>
      <c r="J391" s="2">
        <v>20.7</v>
      </c>
      <c r="K391" s="2">
        <v>20.8</v>
      </c>
      <c r="L391" s="2">
        <v>19.8</v>
      </c>
      <c r="M391" s="2">
        <v>19.600000000000001</v>
      </c>
      <c r="N391" s="2">
        <v>20.2</v>
      </c>
      <c r="O391" s="2">
        <v>244.9</v>
      </c>
    </row>
    <row r="392" spans="2:15" x14ac:dyDescent="0.25">
      <c r="B392" s="4">
        <v>1943</v>
      </c>
      <c r="C392" s="2">
        <v>20.399999999999999</v>
      </c>
      <c r="D392" s="2">
        <v>20.3</v>
      </c>
      <c r="E392" s="2">
        <v>19.899999999999999</v>
      </c>
      <c r="F392" s="2">
        <v>20.399999999999999</v>
      </c>
      <c r="G392" s="2">
        <v>20.100000000000001</v>
      </c>
      <c r="H392" s="2">
        <v>20</v>
      </c>
      <c r="I392" s="2">
        <v>20.399999999999999</v>
      </c>
      <c r="J392" s="2">
        <v>20.5</v>
      </c>
      <c r="K392" s="2">
        <v>21.1</v>
      </c>
      <c r="L392" s="2">
        <v>20.100000000000001</v>
      </c>
      <c r="M392" s="2">
        <v>20.399999999999999</v>
      </c>
      <c r="N392" s="2">
        <v>19.899999999999999</v>
      </c>
      <c r="O392" s="2">
        <v>243.5</v>
      </c>
    </row>
    <row r="393" spans="2:15" x14ac:dyDescent="0.25">
      <c r="B393" s="4">
        <v>1944</v>
      </c>
      <c r="C393" s="2">
        <v>20</v>
      </c>
      <c r="D393" s="2">
        <v>19.899999999999999</v>
      </c>
      <c r="E393" s="2">
        <v>20.399999999999999</v>
      </c>
      <c r="F393" s="2">
        <v>20.5</v>
      </c>
      <c r="G393" s="2">
        <v>20.2</v>
      </c>
      <c r="H393" s="2">
        <v>20</v>
      </c>
      <c r="I393" s="2">
        <v>21</v>
      </c>
      <c r="J393" s="2">
        <v>20.7</v>
      </c>
      <c r="K393" s="2">
        <v>20.3</v>
      </c>
      <c r="L393" s="2">
        <v>20.2</v>
      </c>
      <c r="M393" s="2">
        <v>19.7</v>
      </c>
      <c r="N393" s="2">
        <v>19.899999999999999</v>
      </c>
      <c r="O393" s="2">
        <v>242.79999999999998</v>
      </c>
    </row>
    <row r="394" spans="2:15" x14ac:dyDescent="0.25">
      <c r="B394" s="4">
        <v>1945</v>
      </c>
      <c r="C394" s="2">
        <v>20.100000000000001</v>
      </c>
      <c r="D394" s="2">
        <v>20.2</v>
      </c>
      <c r="E394" s="2">
        <v>20.9</v>
      </c>
      <c r="F394" s="2">
        <v>19.7</v>
      </c>
      <c r="G394" s="2">
        <v>19.399999999999999</v>
      </c>
      <c r="H394" s="2">
        <v>20.5</v>
      </c>
      <c r="I394" s="2">
        <v>20.6</v>
      </c>
      <c r="J394" s="2">
        <v>20.7</v>
      </c>
      <c r="K394" s="2">
        <v>20.8</v>
      </c>
      <c r="L394" s="2">
        <v>19.899999999999999</v>
      </c>
      <c r="M394" s="2">
        <v>20.100000000000001</v>
      </c>
      <c r="N394" s="2">
        <v>20.5</v>
      </c>
      <c r="O394" s="2">
        <v>243.39999999999998</v>
      </c>
    </row>
    <row r="395" spans="2:15" x14ac:dyDescent="0.25">
      <c r="B395" s="4">
        <v>1946</v>
      </c>
      <c r="C395" s="2">
        <v>20.399999999999999</v>
      </c>
      <c r="D395" s="2">
        <v>20.100000000000001</v>
      </c>
      <c r="E395" s="2">
        <v>20.5</v>
      </c>
      <c r="F395" s="2">
        <v>20.100000000000001</v>
      </c>
      <c r="G395" s="2">
        <v>20.399999999999999</v>
      </c>
      <c r="H395" s="2">
        <v>20.6</v>
      </c>
      <c r="I395" s="2">
        <v>20.7</v>
      </c>
      <c r="J395" s="2">
        <v>20.6</v>
      </c>
      <c r="K395" s="2">
        <v>20.9</v>
      </c>
      <c r="L395" s="2">
        <v>20.100000000000001</v>
      </c>
      <c r="M395" s="2">
        <v>20.100000000000001</v>
      </c>
      <c r="N395" s="2">
        <v>20.100000000000001</v>
      </c>
      <c r="O395" s="2">
        <v>244.59999999999997</v>
      </c>
    </row>
    <row r="396" spans="2:15" x14ac:dyDescent="0.25">
      <c r="B396" s="4">
        <v>1947</v>
      </c>
      <c r="C396" s="2">
        <v>20.8</v>
      </c>
      <c r="D396" s="2">
        <v>21.2</v>
      </c>
      <c r="E396" s="2">
        <v>21.5</v>
      </c>
      <c r="F396" s="2">
        <v>21</v>
      </c>
      <c r="G396" s="2">
        <v>20.7</v>
      </c>
      <c r="H396" s="2">
        <v>20.7</v>
      </c>
      <c r="I396" s="2">
        <v>20.6</v>
      </c>
      <c r="J396" s="2">
        <v>20.7</v>
      </c>
      <c r="K396" s="2">
        <v>20.8</v>
      </c>
      <c r="L396" s="2">
        <v>20</v>
      </c>
      <c r="M396" s="2">
        <v>20.6</v>
      </c>
      <c r="N396" s="2">
        <v>20.8</v>
      </c>
      <c r="O396" s="2">
        <v>249.4</v>
      </c>
    </row>
    <row r="397" spans="2:15" x14ac:dyDescent="0.25">
      <c r="B397" s="4">
        <v>1948</v>
      </c>
      <c r="C397" s="2">
        <v>20.8</v>
      </c>
      <c r="D397" s="2">
        <v>21</v>
      </c>
      <c r="E397" s="2">
        <v>21.3</v>
      </c>
      <c r="F397" s="2">
        <v>20.6</v>
      </c>
      <c r="G397" s="2">
        <v>20.8</v>
      </c>
      <c r="H397" s="2">
        <v>20.5</v>
      </c>
      <c r="I397" s="2">
        <v>20.5</v>
      </c>
      <c r="J397" s="2">
        <v>20.8</v>
      </c>
      <c r="K397" s="2">
        <v>21.2</v>
      </c>
      <c r="L397" s="2">
        <v>20.100000000000001</v>
      </c>
      <c r="M397" s="2">
        <v>20.7</v>
      </c>
      <c r="N397" s="2">
        <v>20.8</v>
      </c>
      <c r="O397" s="2">
        <v>249.1</v>
      </c>
    </row>
    <row r="398" spans="2:15" x14ac:dyDescent="0.25">
      <c r="B398" s="4">
        <v>1949</v>
      </c>
      <c r="C398" s="2">
        <v>20.399999999999999</v>
      </c>
      <c r="D398" s="2">
        <v>20.8</v>
      </c>
      <c r="E398" s="2">
        <v>21.1</v>
      </c>
      <c r="F398" s="2">
        <v>21</v>
      </c>
      <c r="G398" s="2">
        <v>20.7</v>
      </c>
      <c r="H398" s="2">
        <v>20</v>
      </c>
      <c r="I398" s="2">
        <v>20</v>
      </c>
      <c r="J398" s="2">
        <v>20.2</v>
      </c>
      <c r="K398" s="2">
        <v>20.3</v>
      </c>
      <c r="L398" s="2">
        <v>20</v>
      </c>
      <c r="M398" s="2">
        <v>20.2</v>
      </c>
      <c r="N398" s="2">
        <v>20</v>
      </c>
      <c r="O398" s="2">
        <v>244.7</v>
      </c>
    </row>
    <row r="399" spans="2:15" x14ac:dyDescent="0.25">
      <c r="B399" s="4">
        <v>1950</v>
      </c>
      <c r="C399" s="2">
        <v>19.600000000000001</v>
      </c>
      <c r="D399" s="2">
        <v>19.8</v>
      </c>
      <c r="E399" s="2">
        <v>19.899999999999999</v>
      </c>
      <c r="F399" s="2">
        <v>20.2</v>
      </c>
      <c r="G399" s="2">
        <v>19.899999999999999</v>
      </c>
      <c r="H399" s="2">
        <v>19.600000000000001</v>
      </c>
      <c r="I399" s="2">
        <v>19.899999999999999</v>
      </c>
      <c r="J399" s="2">
        <v>19.899999999999999</v>
      </c>
      <c r="K399" s="2">
        <v>20.8</v>
      </c>
      <c r="L399" s="2">
        <v>19.600000000000001</v>
      </c>
      <c r="M399" s="2">
        <v>20</v>
      </c>
      <c r="N399" s="2">
        <v>20.3</v>
      </c>
      <c r="O399" s="2">
        <v>239.50000000000003</v>
      </c>
    </row>
    <row r="400" spans="2:15" x14ac:dyDescent="0.25">
      <c r="B400" s="4">
        <v>1951</v>
      </c>
      <c r="C400" s="2">
        <v>19.7</v>
      </c>
      <c r="D400" s="2">
        <v>19.8</v>
      </c>
      <c r="E400" s="2">
        <v>20.399999999999999</v>
      </c>
      <c r="F400" s="2">
        <v>21.2</v>
      </c>
      <c r="G400" s="2">
        <v>20.9</v>
      </c>
      <c r="H400" s="2">
        <v>20.8</v>
      </c>
      <c r="I400" s="2">
        <v>20.5</v>
      </c>
      <c r="J400" s="2">
        <v>21.2</v>
      </c>
      <c r="K400" s="2">
        <v>21</v>
      </c>
      <c r="L400" s="2">
        <v>20.5</v>
      </c>
      <c r="M400" s="2">
        <v>20.399999999999999</v>
      </c>
      <c r="N400" s="2">
        <v>20.5</v>
      </c>
      <c r="O400" s="2">
        <v>246.9</v>
      </c>
    </row>
    <row r="401" spans="2:15" x14ac:dyDescent="0.25">
      <c r="B401" s="4">
        <v>1952</v>
      </c>
      <c r="C401" s="2">
        <v>20.7</v>
      </c>
      <c r="D401" s="2">
        <v>21</v>
      </c>
      <c r="E401" s="2">
        <v>21.4</v>
      </c>
      <c r="F401" s="2">
        <v>21.1</v>
      </c>
      <c r="G401" s="2">
        <v>20.9</v>
      </c>
      <c r="H401" s="2">
        <v>20.7</v>
      </c>
      <c r="I401" s="2">
        <v>20.7</v>
      </c>
      <c r="J401" s="2">
        <v>20.9</v>
      </c>
      <c r="K401" s="2">
        <v>20.8</v>
      </c>
      <c r="L401" s="2">
        <v>20.3</v>
      </c>
      <c r="M401" s="2">
        <v>20.100000000000001</v>
      </c>
      <c r="N401" s="2">
        <v>20.3</v>
      </c>
      <c r="O401" s="2">
        <v>248.90000000000003</v>
      </c>
    </row>
    <row r="402" spans="2:15" x14ac:dyDescent="0.25">
      <c r="B402" s="4">
        <v>1953</v>
      </c>
      <c r="C402" s="2">
        <v>20.399999999999999</v>
      </c>
      <c r="D402" s="2">
        <v>20.7</v>
      </c>
      <c r="E402" s="2">
        <v>20.5</v>
      </c>
      <c r="F402" s="2">
        <v>21.4</v>
      </c>
      <c r="G402" s="2">
        <v>20.5</v>
      </c>
      <c r="H402" s="2">
        <v>21</v>
      </c>
      <c r="I402" s="2">
        <v>21</v>
      </c>
      <c r="J402" s="2">
        <v>21.3</v>
      </c>
      <c r="K402" s="2">
        <v>20.399999999999999</v>
      </c>
      <c r="L402" s="2">
        <v>19.8</v>
      </c>
      <c r="M402" s="2">
        <v>20.399999999999999</v>
      </c>
      <c r="N402" s="2">
        <v>20.3</v>
      </c>
      <c r="O402" s="2">
        <v>247.70000000000005</v>
      </c>
    </row>
    <row r="403" spans="2:15" x14ac:dyDescent="0.25">
      <c r="B403" s="4">
        <v>1954</v>
      </c>
      <c r="C403" s="2">
        <v>20.3</v>
      </c>
      <c r="D403" s="2">
        <v>20.5</v>
      </c>
      <c r="E403" s="2">
        <v>21.1</v>
      </c>
      <c r="F403" s="2">
        <v>20.2</v>
      </c>
      <c r="G403" s="2">
        <v>20.2</v>
      </c>
      <c r="H403" s="2">
        <v>19.7</v>
      </c>
      <c r="I403" s="2">
        <v>19.7</v>
      </c>
      <c r="J403" s="2">
        <v>19.5</v>
      </c>
      <c r="K403" s="2">
        <v>20.2</v>
      </c>
      <c r="L403" s="2">
        <v>19</v>
      </c>
      <c r="M403" s="2">
        <v>19.600000000000001</v>
      </c>
      <c r="N403" s="2">
        <v>19.8</v>
      </c>
      <c r="O403" s="2">
        <v>239.79999999999998</v>
      </c>
    </row>
    <row r="404" spans="2:15" x14ac:dyDescent="0.25">
      <c r="B404" s="4">
        <v>1955</v>
      </c>
      <c r="C404" s="2">
        <v>20.2</v>
      </c>
      <c r="D404" s="2">
        <v>20.7</v>
      </c>
      <c r="E404" s="2">
        <v>20.3</v>
      </c>
      <c r="F404" s="2">
        <v>20.100000000000001</v>
      </c>
      <c r="G404" s="2">
        <v>20.5</v>
      </c>
      <c r="H404" s="2">
        <v>20</v>
      </c>
      <c r="I404" s="2">
        <v>20.100000000000001</v>
      </c>
      <c r="J404" s="2">
        <v>20.3</v>
      </c>
      <c r="K404" s="2">
        <v>20</v>
      </c>
      <c r="L404" s="2">
        <v>19.100000000000001</v>
      </c>
      <c r="M404" s="2">
        <v>19.899999999999999</v>
      </c>
      <c r="N404" s="2">
        <v>19.899999999999999</v>
      </c>
      <c r="O404" s="2">
        <v>241.10000000000002</v>
      </c>
    </row>
    <row r="405" spans="2:15" x14ac:dyDescent="0.25">
      <c r="B405" s="4">
        <v>1956</v>
      </c>
      <c r="C405" s="2">
        <v>19.3</v>
      </c>
      <c r="D405" s="2">
        <v>20.2</v>
      </c>
      <c r="E405" s="2">
        <v>20.8</v>
      </c>
      <c r="F405" s="2">
        <v>21.1</v>
      </c>
      <c r="G405" s="2">
        <v>20.3</v>
      </c>
      <c r="H405" s="2">
        <v>20.2</v>
      </c>
      <c r="I405" s="2">
        <v>20.5</v>
      </c>
      <c r="J405" s="2">
        <v>20.5</v>
      </c>
      <c r="K405" s="2">
        <v>20.2</v>
      </c>
      <c r="L405" s="2">
        <v>19.7</v>
      </c>
      <c r="M405" s="2">
        <v>20</v>
      </c>
      <c r="N405" s="2">
        <v>19.899999999999999</v>
      </c>
      <c r="O405" s="2">
        <v>242.7</v>
      </c>
    </row>
    <row r="406" spans="2:15" x14ac:dyDescent="0.25">
      <c r="B406" s="4">
        <v>1957</v>
      </c>
      <c r="C406" s="2">
        <v>20.3</v>
      </c>
      <c r="D406" s="2">
        <v>20.9</v>
      </c>
      <c r="E406" s="2">
        <v>20.9</v>
      </c>
      <c r="F406" s="2">
        <v>20.9</v>
      </c>
      <c r="G406" s="2">
        <v>20.6</v>
      </c>
      <c r="H406" s="2">
        <v>21</v>
      </c>
      <c r="I406" s="2">
        <v>21.2</v>
      </c>
      <c r="J406" s="2">
        <v>21.3</v>
      </c>
      <c r="K406" s="2">
        <v>21.2</v>
      </c>
      <c r="L406" s="2">
        <v>20.3</v>
      </c>
      <c r="M406" s="2">
        <v>20.9</v>
      </c>
      <c r="N406" s="2">
        <v>21.1</v>
      </c>
      <c r="O406" s="2">
        <v>250.6</v>
      </c>
    </row>
    <row r="407" spans="2:15" x14ac:dyDescent="0.25">
      <c r="B407" s="4">
        <v>1958</v>
      </c>
      <c r="C407" s="2">
        <v>21.6</v>
      </c>
      <c r="D407" s="2">
        <v>22</v>
      </c>
      <c r="E407" s="2">
        <v>22.6</v>
      </c>
      <c r="F407" s="2">
        <v>22</v>
      </c>
      <c r="G407" s="2">
        <v>21.3</v>
      </c>
      <c r="H407" s="2">
        <v>21.4</v>
      </c>
      <c r="I407" s="2">
        <v>21.2</v>
      </c>
      <c r="J407" s="2">
        <v>20.9</v>
      </c>
      <c r="K407" s="2">
        <v>21.3</v>
      </c>
      <c r="L407" s="2">
        <v>20.6</v>
      </c>
      <c r="M407" s="2">
        <v>20.5</v>
      </c>
      <c r="N407" s="2">
        <v>20.6</v>
      </c>
      <c r="O407" s="2">
        <v>256</v>
      </c>
    </row>
    <row r="408" spans="2:15" x14ac:dyDescent="0.25">
      <c r="B408" s="4">
        <v>1959</v>
      </c>
      <c r="C408" s="2">
        <v>21.1</v>
      </c>
      <c r="D408" s="2">
        <v>21.2</v>
      </c>
      <c r="E408" s="2">
        <v>21.7</v>
      </c>
      <c r="F408" s="2">
        <v>21.4</v>
      </c>
      <c r="G408" s="2">
        <v>20.7</v>
      </c>
      <c r="H408" s="2">
        <v>20.399999999999999</v>
      </c>
      <c r="I408" s="2">
        <v>20.9</v>
      </c>
      <c r="J408" s="2">
        <v>20.5</v>
      </c>
      <c r="K408" s="2">
        <v>20.9</v>
      </c>
      <c r="L408" s="2">
        <v>20</v>
      </c>
      <c r="M408" s="2">
        <v>20.2</v>
      </c>
      <c r="N408" s="2">
        <v>20.9</v>
      </c>
      <c r="O408" s="2">
        <v>249.9</v>
      </c>
    </row>
    <row r="409" spans="2:15" x14ac:dyDescent="0.25">
      <c r="B409" s="4">
        <v>1960</v>
      </c>
      <c r="C409" s="2">
        <v>20.7</v>
      </c>
      <c r="D409" s="2">
        <v>21.3</v>
      </c>
      <c r="E409" s="2">
        <v>21</v>
      </c>
      <c r="F409" s="2">
        <v>21</v>
      </c>
      <c r="G409" s="2">
        <v>20.9</v>
      </c>
      <c r="H409" s="2">
        <v>20.8</v>
      </c>
      <c r="I409" s="2">
        <v>20.7</v>
      </c>
      <c r="J409" s="2">
        <v>20.5</v>
      </c>
      <c r="K409" s="2">
        <v>20.6</v>
      </c>
      <c r="L409" s="2">
        <v>20.2</v>
      </c>
      <c r="M409" s="2">
        <v>20.399999999999999</v>
      </c>
      <c r="N409" s="2">
        <v>20.100000000000001</v>
      </c>
      <c r="O409" s="2">
        <v>248.2</v>
      </c>
    </row>
    <row r="410" spans="2:15" x14ac:dyDescent="0.25">
      <c r="B410" s="4">
        <v>1961</v>
      </c>
      <c r="C410" s="2">
        <v>20.6</v>
      </c>
      <c r="D410" s="2">
        <v>20.9</v>
      </c>
      <c r="E410" s="2">
        <v>21.3</v>
      </c>
      <c r="F410" s="2">
        <v>21.1</v>
      </c>
      <c r="G410" s="2">
        <v>21.3</v>
      </c>
      <c r="H410" s="2">
        <v>20.6</v>
      </c>
      <c r="I410" s="2">
        <v>20.5</v>
      </c>
      <c r="J410" s="2">
        <v>20.8</v>
      </c>
      <c r="K410" s="2">
        <v>20.399999999999999</v>
      </c>
      <c r="L410" s="2">
        <v>20.100000000000001</v>
      </c>
      <c r="M410" s="2">
        <v>19.600000000000001</v>
      </c>
      <c r="N410" s="2">
        <v>20.5</v>
      </c>
      <c r="O410" s="2">
        <v>247.70000000000002</v>
      </c>
    </row>
    <row r="411" spans="2:15" x14ac:dyDescent="0.25">
      <c r="B411" s="4">
        <v>1962</v>
      </c>
      <c r="C411" s="2">
        <v>20.399999999999999</v>
      </c>
      <c r="D411" s="2">
        <v>20.8</v>
      </c>
      <c r="E411" s="2">
        <v>20.6</v>
      </c>
      <c r="F411" s="2">
        <v>20.6</v>
      </c>
      <c r="G411" s="2">
        <v>20.2</v>
      </c>
      <c r="H411" s="2">
        <v>19.899999999999999</v>
      </c>
      <c r="I411" s="2">
        <v>21.1</v>
      </c>
      <c r="J411" s="2">
        <v>20.399999999999999</v>
      </c>
      <c r="K411" s="2">
        <v>20.7</v>
      </c>
      <c r="L411" s="2">
        <v>20.100000000000001</v>
      </c>
      <c r="M411" s="2">
        <v>20.2</v>
      </c>
      <c r="N411" s="2">
        <v>20.7</v>
      </c>
      <c r="O411" s="2">
        <v>245.69999999999996</v>
      </c>
    </row>
    <row r="412" spans="2:15" x14ac:dyDescent="0.25">
      <c r="B412" s="4">
        <v>1963</v>
      </c>
      <c r="C412" s="2">
        <v>20.6</v>
      </c>
      <c r="D412" s="2">
        <v>20.399999999999999</v>
      </c>
      <c r="E412" s="2">
        <v>21</v>
      </c>
      <c r="F412" s="2">
        <v>20.7</v>
      </c>
      <c r="G412" s="2">
        <v>20.5</v>
      </c>
      <c r="H412" s="2">
        <v>21</v>
      </c>
      <c r="I412" s="2">
        <v>20.9</v>
      </c>
      <c r="J412" s="2">
        <v>21.1</v>
      </c>
      <c r="K412" s="2">
        <v>21</v>
      </c>
      <c r="L412" s="2">
        <v>20.6</v>
      </c>
      <c r="M412" s="2">
        <v>20.100000000000001</v>
      </c>
      <c r="N412" s="2">
        <v>21.1</v>
      </c>
      <c r="O412" s="2">
        <v>248.99999999999997</v>
      </c>
    </row>
    <row r="413" spans="2:15" x14ac:dyDescent="0.25">
      <c r="B413" s="4">
        <v>1964</v>
      </c>
      <c r="C413" s="2">
        <v>21.1</v>
      </c>
      <c r="D413" s="2">
        <v>21.7</v>
      </c>
      <c r="E413" s="2">
        <v>21.5</v>
      </c>
      <c r="F413" s="2">
        <v>20.7</v>
      </c>
      <c r="G413" s="2">
        <v>20.7</v>
      </c>
      <c r="H413" s="2">
        <v>19.600000000000001</v>
      </c>
      <c r="I413" s="2">
        <v>20.100000000000001</v>
      </c>
      <c r="J413" s="2">
        <v>20</v>
      </c>
      <c r="K413" s="2">
        <v>20.100000000000001</v>
      </c>
      <c r="L413" s="2">
        <v>19.5</v>
      </c>
      <c r="M413" s="2">
        <v>19.899999999999999</v>
      </c>
      <c r="N413" s="2">
        <v>19.3</v>
      </c>
      <c r="O413" s="2">
        <v>244.20000000000002</v>
      </c>
    </row>
    <row r="414" spans="2:15" x14ac:dyDescent="0.25">
      <c r="B414" s="4">
        <v>1965</v>
      </c>
      <c r="C414" s="2">
        <v>19.7</v>
      </c>
      <c r="D414" s="2">
        <v>20.6</v>
      </c>
      <c r="E414" s="2">
        <v>21</v>
      </c>
      <c r="F414" s="2">
        <v>20.100000000000001</v>
      </c>
      <c r="G414" s="2">
        <v>20.2</v>
      </c>
      <c r="H414" s="2">
        <v>20.8</v>
      </c>
      <c r="I414" s="2">
        <v>21</v>
      </c>
      <c r="J414" s="2">
        <v>20.6</v>
      </c>
      <c r="K414" s="2">
        <v>20.5</v>
      </c>
      <c r="L414" s="2">
        <v>20.100000000000001</v>
      </c>
      <c r="M414" s="2">
        <v>20.100000000000001</v>
      </c>
      <c r="N414" s="2">
        <v>20.5</v>
      </c>
      <c r="O414" s="2">
        <v>245.2</v>
      </c>
    </row>
    <row r="415" spans="2:15" x14ac:dyDescent="0.25">
      <c r="B415" s="4">
        <v>1966</v>
      </c>
      <c r="C415" s="2">
        <v>21.5</v>
      </c>
      <c r="D415" s="2">
        <v>21.4</v>
      </c>
      <c r="E415" s="2">
        <v>21.1</v>
      </c>
      <c r="F415" s="2">
        <v>21.1</v>
      </c>
      <c r="G415" s="2">
        <v>20.6</v>
      </c>
      <c r="H415" s="2">
        <v>20.3</v>
      </c>
      <c r="I415" s="2">
        <v>20.8</v>
      </c>
      <c r="J415" s="2">
        <v>20.5</v>
      </c>
      <c r="K415" s="2">
        <v>20.399999999999999</v>
      </c>
      <c r="L415" s="2">
        <v>19.7</v>
      </c>
      <c r="M415" s="2">
        <v>19.7</v>
      </c>
      <c r="N415" s="2">
        <v>19.899999999999999</v>
      </c>
      <c r="O415" s="2">
        <v>246.99999999999997</v>
      </c>
    </row>
    <row r="416" spans="2:15" x14ac:dyDescent="0.25">
      <c r="B416" s="4">
        <v>1967</v>
      </c>
      <c r="C416" s="2">
        <v>20.100000000000001</v>
      </c>
      <c r="D416" s="2">
        <v>20.3</v>
      </c>
      <c r="E416" s="2">
        <v>20.2</v>
      </c>
      <c r="F416" s="2">
        <v>20.2</v>
      </c>
      <c r="G416" s="2">
        <v>20.2</v>
      </c>
      <c r="H416" s="2">
        <v>20</v>
      </c>
      <c r="I416" s="2">
        <v>20.100000000000001</v>
      </c>
      <c r="J416" s="2">
        <v>20.399999999999999</v>
      </c>
      <c r="K416" s="2">
        <v>20</v>
      </c>
      <c r="L416" s="2">
        <v>20</v>
      </c>
      <c r="M416" s="2">
        <v>19.899999999999999</v>
      </c>
      <c r="N416" s="2">
        <v>20.2</v>
      </c>
      <c r="O416" s="2">
        <v>241.60000000000002</v>
      </c>
    </row>
    <row r="417" spans="2:15" x14ac:dyDescent="0.25">
      <c r="B417" s="4">
        <v>1968</v>
      </c>
      <c r="C417" s="2">
        <v>19.899999999999999</v>
      </c>
      <c r="D417" s="2">
        <v>20.3</v>
      </c>
      <c r="E417" s="2">
        <v>20.399999999999999</v>
      </c>
      <c r="F417" s="2">
        <v>20.2</v>
      </c>
      <c r="G417" s="2">
        <v>20.100000000000001</v>
      </c>
      <c r="H417" s="2">
        <v>19.8</v>
      </c>
      <c r="I417" s="2">
        <v>20.7</v>
      </c>
      <c r="J417" s="2">
        <v>20.5</v>
      </c>
      <c r="K417" s="2">
        <v>20.2</v>
      </c>
      <c r="L417" s="2">
        <v>19.600000000000001</v>
      </c>
      <c r="M417" s="2">
        <v>20.2</v>
      </c>
      <c r="N417" s="2">
        <v>20.100000000000001</v>
      </c>
      <c r="O417" s="2">
        <v>241.99999999999997</v>
      </c>
    </row>
    <row r="418" spans="2:15" x14ac:dyDescent="0.25">
      <c r="B418" s="4">
        <v>1969</v>
      </c>
      <c r="C418" s="2">
        <v>20.3</v>
      </c>
      <c r="D418" s="2">
        <v>21</v>
      </c>
      <c r="E418" s="2">
        <v>21.8</v>
      </c>
      <c r="F418" s="2">
        <v>21.1</v>
      </c>
      <c r="G418" s="2">
        <v>21.4</v>
      </c>
      <c r="H418" s="2">
        <v>21.2</v>
      </c>
      <c r="I418" s="2">
        <v>21.3</v>
      </c>
      <c r="J418" s="2">
        <v>20.5</v>
      </c>
      <c r="K418" s="2">
        <v>20.6</v>
      </c>
      <c r="L418" s="2">
        <v>19.600000000000001</v>
      </c>
      <c r="M418" s="2">
        <v>20.100000000000001</v>
      </c>
      <c r="N418" s="2">
        <v>20.5</v>
      </c>
      <c r="O418" s="2">
        <v>249.39999999999998</v>
      </c>
    </row>
    <row r="419" spans="2:15" x14ac:dyDescent="0.25">
      <c r="B419" s="4">
        <v>1970</v>
      </c>
      <c r="C419" s="2">
        <v>20.7</v>
      </c>
      <c r="D419" s="2">
        <v>20.9</v>
      </c>
      <c r="E419" s="2">
        <v>21.2</v>
      </c>
      <c r="F419" s="2">
        <v>21.1</v>
      </c>
      <c r="G419" s="2">
        <v>20.399999999999999</v>
      </c>
      <c r="H419" s="2">
        <v>20.7</v>
      </c>
      <c r="I419" s="2">
        <v>20.5</v>
      </c>
      <c r="J419" s="2">
        <v>20.3</v>
      </c>
      <c r="K419" s="2">
        <v>20</v>
      </c>
      <c r="L419" s="2">
        <v>19.7</v>
      </c>
      <c r="M419" s="2">
        <v>19.5</v>
      </c>
      <c r="N419" s="2">
        <v>20.2</v>
      </c>
      <c r="O419" s="2">
        <v>245.2</v>
      </c>
    </row>
    <row r="420" spans="2:15" x14ac:dyDescent="0.25">
      <c r="B420" s="4">
        <v>1971</v>
      </c>
      <c r="C420" s="2">
        <v>19.8</v>
      </c>
      <c r="D420" s="2">
        <v>19.8</v>
      </c>
      <c r="E420" s="2">
        <v>20</v>
      </c>
      <c r="F420" s="2">
        <v>20.3</v>
      </c>
      <c r="G420" s="2">
        <v>19.8</v>
      </c>
      <c r="H420" s="2">
        <v>20.100000000000001</v>
      </c>
      <c r="I420" s="2">
        <v>20.399999999999999</v>
      </c>
      <c r="J420" s="2">
        <v>19.7</v>
      </c>
      <c r="K420" s="2">
        <v>19.5</v>
      </c>
      <c r="L420" s="2">
        <v>19.3</v>
      </c>
      <c r="M420" s="2">
        <v>19.600000000000001</v>
      </c>
      <c r="N420" s="2">
        <v>19.600000000000001</v>
      </c>
      <c r="O420" s="2">
        <v>237.9</v>
      </c>
    </row>
    <row r="421" spans="2:15" x14ac:dyDescent="0.25">
      <c r="B421" s="4">
        <v>1972</v>
      </c>
      <c r="C421" s="2">
        <v>20</v>
      </c>
      <c r="D421" s="2">
        <v>20.399999999999999</v>
      </c>
      <c r="E421" s="2">
        <v>20.7</v>
      </c>
      <c r="F421" s="2">
        <v>20.5</v>
      </c>
      <c r="G421" s="2">
        <v>20.6</v>
      </c>
      <c r="H421" s="2">
        <v>20.9</v>
      </c>
      <c r="I421" s="2">
        <v>21.4</v>
      </c>
      <c r="J421" s="2">
        <v>20.5</v>
      </c>
      <c r="K421" s="2">
        <v>20.9</v>
      </c>
      <c r="L421" s="2">
        <v>20.2</v>
      </c>
      <c r="M421" s="2">
        <v>20.399999999999999</v>
      </c>
      <c r="N421" s="2">
        <v>20.5</v>
      </c>
      <c r="O421" s="2">
        <v>247</v>
      </c>
    </row>
    <row r="422" spans="2:15" x14ac:dyDescent="0.25">
      <c r="B422" s="4">
        <v>1973</v>
      </c>
      <c r="C422" s="2">
        <v>21.6</v>
      </c>
      <c r="D422" s="2">
        <v>21.4</v>
      </c>
      <c r="E422" s="2">
        <v>21.8</v>
      </c>
      <c r="F422" s="2">
        <v>21.2</v>
      </c>
      <c r="G422" s="2">
        <v>20.7</v>
      </c>
      <c r="H422" s="2">
        <v>20.2</v>
      </c>
      <c r="I422" s="2">
        <v>20.6</v>
      </c>
      <c r="J422" s="2">
        <v>20</v>
      </c>
      <c r="K422" s="2">
        <v>19.5</v>
      </c>
      <c r="L422" s="2">
        <v>19.5</v>
      </c>
      <c r="M422" s="2">
        <v>19.5</v>
      </c>
      <c r="N422" s="2">
        <v>19.100000000000001</v>
      </c>
      <c r="O422" s="2">
        <v>245.1</v>
      </c>
    </row>
    <row r="423" spans="2:15" x14ac:dyDescent="0.25">
      <c r="B423" s="4">
        <v>1974</v>
      </c>
      <c r="C423" s="2">
        <v>19.399999999999999</v>
      </c>
      <c r="D423" s="2">
        <v>19.899999999999999</v>
      </c>
      <c r="E423" s="2">
        <v>19.7</v>
      </c>
      <c r="F423" s="2">
        <v>20</v>
      </c>
      <c r="G423" s="2">
        <v>19.8</v>
      </c>
      <c r="H423" s="2">
        <v>20.3</v>
      </c>
      <c r="I423" s="2">
        <v>20.3</v>
      </c>
      <c r="J423" s="2">
        <v>20.399999999999999</v>
      </c>
      <c r="K423" s="2">
        <v>19.399999999999999</v>
      </c>
      <c r="L423" s="2">
        <v>19.3</v>
      </c>
      <c r="M423" s="2">
        <v>19.7</v>
      </c>
      <c r="N423" s="2">
        <v>19.7</v>
      </c>
      <c r="O423" s="2">
        <v>237.9</v>
      </c>
    </row>
    <row r="424" spans="2:15" x14ac:dyDescent="0.25">
      <c r="B424" s="4">
        <v>1975</v>
      </c>
      <c r="C424" s="2">
        <v>19.899999999999999</v>
      </c>
      <c r="D424" s="2">
        <v>20.100000000000001</v>
      </c>
      <c r="E424" s="2">
        <v>20.5</v>
      </c>
      <c r="F424" s="2">
        <v>20.3</v>
      </c>
      <c r="G424" s="2">
        <v>20</v>
      </c>
      <c r="H424" s="2">
        <v>20.3</v>
      </c>
      <c r="I424" s="2">
        <v>19.600000000000001</v>
      </c>
      <c r="J424" s="2">
        <v>20.399999999999999</v>
      </c>
      <c r="K424" s="2">
        <v>19.600000000000001</v>
      </c>
      <c r="L424" s="2">
        <v>19</v>
      </c>
      <c r="M424" s="2">
        <v>19.2</v>
      </c>
      <c r="N424" s="2">
        <v>18.7</v>
      </c>
      <c r="O424" s="2">
        <v>237.59999999999997</v>
      </c>
    </row>
    <row r="425" spans="2:15" x14ac:dyDescent="0.25">
      <c r="B425" s="4">
        <v>1976</v>
      </c>
      <c r="C425" s="2">
        <v>19.600000000000001</v>
      </c>
      <c r="D425" s="2">
        <v>19.5</v>
      </c>
      <c r="E425" s="2">
        <v>19.899999999999999</v>
      </c>
      <c r="F425" s="2">
        <v>20.2</v>
      </c>
      <c r="G425" s="2">
        <v>20.100000000000001</v>
      </c>
      <c r="H425" s="2">
        <v>20.100000000000001</v>
      </c>
      <c r="I425" s="2">
        <v>20.5</v>
      </c>
      <c r="J425" s="2">
        <v>20.399999999999999</v>
      </c>
      <c r="K425" s="2">
        <v>20.8</v>
      </c>
      <c r="L425" s="2">
        <v>19.600000000000001</v>
      </c>
      <c r="M425" s="2">
        <v>20</v>
      </c>
      <c r="N425" s="2">
        <v>20.100000000000001</v>
      </c>
      <c r="O425" s="2">
        <v>240.8</v>
      </c>
    </row>
    <row r="426" spans="2:15" x14ac:dyDescent="0.25">
      <c r="B426" s="4">
        <v>1977</v>
      </c>
      <c r="C426" s="2">
        <v>20.7</v>
      </c>
      <c r="D426" s="2">
        <v>21.2</v>
      </c>
      <c r="E426" s="2">
        <v>21.5</v>
      </c>
      <c r="F426" s="2">
        <v>20.8</v>
      </c>
      <c r="G426" s="2">
        <v>20.399999999999999</v>
      </c>
      <c r="H426" s="2">
        <v>20.399999999999999</v>
      </c>
      <c r="I426" s="2">
        <v>20.8</v>
      </c>
      <c r="J426" s="2">
        <v>20.5</v>
      </c>
      <c r="K426" s="2">
        <v>20.5</v>
      </c>
      <c r="L426" s="2">
        <v>20.100000000000001</v>
      </c>
      <c r="M426" s="2">
        <v>20.3</v>
      </c>
      <c r="N426" s="2">
        <v>20.8</v>
      </c>
      <c r="O426" s="2">
        <v>248.00000000000003</v>
      </c>
    </row>
    <row r="427" spans="2:15" x14ac:dyDescent="0.25">
      <c r="B427" s="4">
        <v>1978</v>
      </c>
      <c r="C427" s="2">
        <v>20.5</v>
      </c>
      <c r="D427" s="2">
        <v>21.4</v>
      </c>
      <c r="E427" s="2">
        <v>20.9</v>
      </c>
      <c r="F427" s="2">
        <v>20.399999999999999</v>
      </c>
      <c r="G427" s="2">
        <v>20.6</v>
      </c>
      <c r="H427" s="2">
        <v>20.3</v>
      </c>
      <c r="I427" s="2">
        <v>20.5</v>
      </c>
      <c r="J427" s="2">
        <v>20.5</v>
      </c>
      <c r="K427" s="2">
        <v>20.3</v>
      </c>
      <c r="L427" s="2">
        <v>20.100000000000001</v>
      </c>
      <c r="M427" s="2">
        <v>20.399999999999999</v>
      </c>
      <c r="N427" s="2">
        <v>20.2</v>
      </c>
      <c r="O427" s="2">
        <v>246.09999999999997</v>
      </c>
    </row>
    <row r="428" spans="2:15" x14ac:dyDescent="0.25">
      <c r="B428" s="4">
        <v>1979</v>
      </c>
      <c r="C428" s="2">
        <v>20.3</v>
      </c>
      <c r="D428" s="2">
        <v>21.1</v>
      </c>
      <c r="E428" s="2">
        <v>20.9</v>
      </c>
      <c r="F428" s="2">
        <v>21</v>
      </c>
      <c r="G428" s="2">
        <v>20.5</v>
      </c>
      <c r="H428" s="2">
        <v>20.5</v>
      </c>
      <c r="I428" s="2">
        <v>20.9</v>
      </c>
      <c r="J428" s="2">
        <v>20.7</v>
      </c>
      <c r="K428" s="2">
        <v>20.100000000000001</v>
      </c>
      <c r="L428" s="2">
        <v>20</v>
      </c>
      <c r="M428" s="2">
        <v>20.100000000000001</v>
      </c>
      <c r="N428" s="2">
        <v>20.2</v>
      </c>
      <c r="O428" s="2">
        <v>246.29999999999998</v>
      </c>
    </row>
    <row r="429" spans="2:15" x14ac:dyDescent="0.25">
      <c r="B429" s="4">
        <v>1980</v>
      </c>
      <c r="C429" s="2">
        <v>20.7</v>
      </c>
      <c r="D429" s="2">
        <v>20.8</v>
      </c>
      <c r="E429" s="2">
        <v>21.6</v>
      </c>
      <c r="F429" s="2">
        <v>21.4</v>
      </c>
      <c r="G429" s="2">
        <v>21.3</v>
      </c>
      <c r="H429" s="2">
        <v>21</v>
      </c>
      <c r="I429" s="2">
        <v>21</v>
      </c>
      <c r="J429" s="2">
        <v>20.5</v>
      </c>
      <c r="K429" s="2">
        <v>20.7</v>
      </c>
      <c r="L429" s="2">
        <v>20.100000000000001</v>
      </c>
      <c r="M429" s="2">
        <v>20</v>
      </c>
      <c r="N429" s="2">
        <v>20.100000000000001</v>
      </c>
      <c r="O429" s="2">
        <v>249.2</v>
      </c>
    </row>
    <row r="430" spans="2:15" x14ac:dyDescent="0.25">
      <c r="B430" s="4">
        <v>1981</v>
      </c>
      <c r="C430" s="2">
        <v>20.5</v>
      </c>
      <c r="D430" s="2">
        <v>21</v>
      </c>
      <c r="E430" s="2">
        <v>21.2</v>
      </c>
      <c r="F430" s="2">
        <v>20.6</v>
      </c>
      <c r="G430" s="2">
        <v>20.100000000000001</v>
      </c>
      <c r="H430" s="2">
        <v>20.2</v>
      </c>
      <c r="I430" s="2">
        <v>20.6</v>
      </c>
      <c r="J430" s="2">
        <v>20.2</v>
      </c>
      <c r="K430" s="2">
        <v>20.100000000000001</v>
      </c>
      <c r="L430" s="2">
        <v>19.7</v>
      </c>
      <c r="M430" s="2">
        <v>20.2</v>
      </c>
      <c r="N430" s="2">
        <v>20.5</v>
      </c>
      <c r="O430" s="2">
        <v>244.89999999999998</v>
      </c>
    </row>
    <row r="431" spans="2:15" x14ac:dyDescent="0.25">
      <c r="B431" s="4">
        <v>1982</v>
      </c>
      <c r="C431" s="2">
        <v>20.3</v>
      </c>
      <c r="D431" s="2">
        <v>20.6</v>
      </c>
      <c r="E431" s="2">
        <v>20.6</v>
      </c>
      <c r="F431" s="2">
        <v>20.399999999999999</v>
      </c>
      <c r="G431" s="2">
        <v>20.3</v>
      </c>
      <c r="H431" s="2">
        <v>21</v>
      </c>
      <c r="I431" s="2">
        <v>20.9</v>
      </c>
      <c r="J431" s="2">
        <v>21.2</v>
      </c>
      <c r="K431" s="2">
        <v>20.8</v>
      </c>
      <c r="L431" s="2">
        <v>19.8</v>
      </c>
      <c r="M431" s="2">
        <v>20.2</v>
      </c>
      <c r="N431" s="2">
        <v>20.5</v>
      </c>
      <c r="O431" s="2">
        <v>246.6</v>
      </c>
    </row>
    <row r="432" spans="2:15" x14ac:dyDescent="0.25">
      <c r="B432" s="4">
        <v>1983</v>
      </c>
      <c r="C432" s="2">
        <v>21.7</v>
      </c>
      <c r="D432" s="2">
        <v>22.2</v>
      </c>
      <c r="E432" s="2">
        <v>22.2</v>
      </c>
      <c r="F432" s="2">
        <v>21.3</v>
      </c>
      <c r="G432" s="2">
        <v>21.3</v>
      </c>
      <c r="H432" s="2">
        <v>21.4</v>
      </c>
      <c r="I432" s="2">
        <v>21.5</v>
      </c>
      <c r="J432" s="2">
        <v>21.2</v>
      </c>
      <c r="K432" s="2">
        <v>20.9</v>
      </c>
      <c r="L432" s="2">
        <v>20</v>
      </c>
      <c r="M432" s="2">
        <v>20.6</v>
      </c>
      <c r="N432" s="2">
        <v>20</v>
      </c>
      <c r="O432" s="2">
        <v>254.29999999999998</v>
      </c>
    </row>
    <row r="433" spans="2:15" x14ac:dyDescent="0.25">
      <c r="B433" s="4">
        <v>1984</v>
      </c>
      <c r="C433" s="2">
        <v>19.8</v>
      </c>
      <c r="D433" s="2">
        <v>20.5</v>
      </c>
      <c r="E433" s="2">
        <v>20.8</v>
      </c>
      <c r="F433" s="2">
        <v>20.7</v>
      </c>
      <c r="G433" s="2">
        <v>20.2</v>
      </c>
      <c r="H433" s="2">
        <v>20.399999999999999</v>
      </c>
      <c r="I433" s="2">
        <v>20.2</v>
      </c>
      <c r="J433" s="2">
        <v>20</v>
      </c>
      <c r="K433" s="2">
        <v>19.600000000000001</v>
      </c>
      <c r="L433" s="2">
        <v>19.7</v>
      </c>
      <c r="M433" s="2">
        <v>19.8</v>
      </c>
      <c r="N433" s="2">
        <v>19.7</v>
      </c>
      <c r="O433" s="2">
        <v>241.39999999999998</v>
      </c>
    </row>
    <row r="434" spans="2:15" x14ac:dyDescent="0.25">
      <c r="B434" s="4">
        <v>1985</v>
      </c>
      <c r="C434" s="2">
        <v>19.7</v>
      </c>
      <c r="D434" s="2">
        <v>20.5</v>
      </c>
      <c r="E434" s="2">
        <v>20.8</v>
      </c>
      <c r="F434" s="2">
        <v>20.6</v>
      </c>
      <c r="G434" s="2">
        <v>20.399999999999999</v>
      </c>
      <c r="H434" s="2">
        <v>20.7</v>
      </c>
      <c r="I434" s="2">
        <v>20.6</v>
      </c>
      <c r="J434" s="2">
        <v>20.2</v>
      </c>
      <c r="K434" s="2">
        <v>20.100000000000001</v>
      </c>
      <c r="L434" s="2">
        <v>19.8</v>
      </c>
      <c r="M434" s="2">
        <v>19.7</v>
      </c>
      <c r="N434" s="2">
        <v>19.8</v>
      </c>
      <c r="O434" s="2">
        <v>242.9</v>
      </c>
    </row>
    <row r="435" spans="2:15" x14ac:dyDescent="0.25">
      <c r="B435" s="4">
        <v>1986</v>
      </c>
      <c r="C435" s="2">
        <v>20.2</v>
      </c>
      <c r="D435" s="2">
        <v>20</v>
      </c>
      <c r="E435" s="2">
        <v>20.399999999999999</v>
      </c>
      <c r="F435" s="2">
        <v>20.6</v>
      </c>
      <c r="G435" s="2">
        <v>20.399999999999999</v>
      </c>
      <c r="H435" s="2">
        <v>20.399999999999999</v>
      </c>
      <c r="I435" s="2">
        <v>20.9</v>
      </c>
      <c r="J435" s="2">
        <v>20.8</v>
      </c>
      <c r="K435" s="2">
        <v>20.6</v>
      </c>
      <c r="L435" s="2">
        <v>19.600000000000001</v>
      </c>
      <c r="M435" s="2">
        <v>20</v>
      </c>
      <c r="N435" s="2">
        <v>20.5</v>
      </c>
      <c r="O435" s="2">
        <v>244.4</v>
      </c>
    </row>
    <row r="436" spans="2:15" x14ac:dyDescent="0.25">
      <c r="B436" s="4">
        <v>1987</v>
      </c>
      <c r="C436" s="2">
        <v>20.7</v>
      </c>
      <c r="D436" s="2">
        <v>21.4</v>
      </c>
      <c r="E436" s="2">
        <v>21.3</v>
      </c>
      <c r="F436" s="2">
        <v>21.4</v>
      </c>
      <c r="G436" s="2">
        <v>20.7</v>
      </c>
      <c r="H436" s="2">
        <v>21.2</v>
      </c>
      <c r="I436" s="2">
        <v>21.2</v>
      </c>
      <c r="J436" s="2">
        <v>20.9</v>
      </c>
      <c r="K436" s="2">
        <v>20.6</v>
      </c>
      <c r="L436" s="2">
        <v>20.3</v>
      </c>
      <c r="M436" s="2">
        <v>20.6</v>
      </c>
      <c r="N436" s="2">
        <v>20.8</v>
      </c>
      <c r="O436" s="2">
        <v>251.1</v>
      </c>
    </row>
    <row r="437" spans="2:15" x14ac:dyDescent="0.25">
      <c r="B437" s="4">
        <v>1988</v>
      </c>
      <c r="C437" s="2">
        <v>20.8</v>
      </c>
      <c r="D437" s="2">
        <v>21</v>
      </c>
      <c r="E437" s="2">
        <v>21.2</v>
      </c>
      <c r="F437" s="2">
        <v>20.8</v>
      </c>
      <c r="G437" s="2">
        <v>21</v>
      </c>
      <c r="H437" s="2">
        <v>20.100000000000001</v>
      </c>
      <c r="I437" s="2">
        <v>20.5</v>
      </c>
      <c r="J437" s="2">
        <v>19.600000000000001</v>
      </c>
      <c r="K437" s="2">
        <v>19.8</v>
      </c>
      <c r="L437" s="2">
        <v>19.7</v>
      </c>
      <c r="M437" s="2">
        <v>19.7</v>
      </c>
      <c r="N437" s="2">
        <v>19.399999999999999</v>
      </c>
      <c r="O437" s="2">
        <v>243.6</v>
      </c>
    </row>
    <row r="438" spans="2:15" x14ac:dyDescent="0.25">
      <c r="B438" s="4">
        <v>1989</v>
      </c>
      <c r="C438" s="2">
        <v>20</v>
      </c>
      <c r="D438" s="2">
        <v>19.8</v>
      </c>
      <c r="E438" s="2">
        <v>20</v>
      </c>
      <c r="F438" s="2">
        <v>20.8</v>
      </c>
      <c r="G438" s="2">
        <v>20.3</v>
      </c>
      <c r="H438" s="2">
        <v>20.399999999999999</v>
      </c>
      <c r="I438" s="2">
        <v>20.9</v>
      </c>
      <c r="J438" s="2">
        <v>20.6</v>
      </c>
      <c r="K438" s="2">
        <v>20.100000000000001</v>
      </c>
      <c r="L438" s="2">
        <v>19.8</v>
      </c>
      <c r="M438" s="2">
        <v>20.399999999999999</v>
      </c>
      <c r="N438" s="2">
        <v>20</v>
      </c>
      <c r="O438" s="2">
        <v>243.1</v>
      </c>
    </row>
    <row r="439" spans="2:15" x14ac:dyDescent="0.25">
      <c r="B439" s="4">
        <v>1990</v>
      </c>
      <c r="C439" s="2">
        <v>20.399999999999999</v>
      </c>
      <c r="D439" s="2">
        <v>20.2</v>
      </c>
      <c r="E439" s="2">
        <v>20.8</v>
      </c>
      <c r="F439" s="2">
        <v>20.8</v>
      </c>
      <c r="G439" s="2">
        <v>20.8</v>
      </c>
      <c r="H439" s="2">
        <v>21.2</v>
      </c>
      <c r="I439" s="2">
        <v>21</v>
      </c>
      <c r="J439" s="2">
        <v>21</v>
      </c>
      <c r="K439" s="2">
        <v>20.9</v>
      </c>
      <c r="L439" s="2">
        <v>20.100000000000001</v>
      </c>
      <c r="M439" s="2">
        <v>20.5</v>
      </c>
      <c r="N439" s="2">
        <v>20.2</v>
      </c>
      <c r="O439" s="2">
        <v>247.89999999999998</v>
      </c>
    </row>
    <row r="440" spans="2:15" x14ac:dyDescent="0.25">
      <c r="B440" s="4">
        <v>1991</v>
      </c>
      <c r="C440" s="2">
        <v>20.399999999999999</v>
      </c>
      <c r="D440" s="2">
        <v>21.2</v>
      </c>
      <c r="E440" s="2">
        <v>21.2</v>
      </c>
      <c r="F440" s="2">
        <v>20.9</v>
      </c>
      <c r="G440" s="2">
        <v>20.9</v>
      </c>
      <c r="H440" s="2">
        <v>21.2</v>
      </c>
      <c r="I440" s="2">
        <v>21</v>
      </c>
      <c r="J440" s="2">
        <v>20.7</v>
      </c>
      <c r="K440" s="2">
        <v>20.8</v>
      </c>
      <c r="L440" s="2">
        <v>20.2</v>
      </c>
      <c r="M440" s="2">
        <v>20.399999999999999</v>
      </c>
      <c r="N440" s="2">
        <v>20.6</v>
      </c>
      <c r="O440" s="2">
        <v>249.5</v>
      </c>
    </row>
    <row r="441" spans="2:15" x14ac:dyDescent="0.25">
      <c r="B441" s="4">
        <v>1992</v>
      </c>
      <c r="C441" s="2">
        <v>21</v>
      </c>
      <c r="D441" s="2">
        <v>21.4</v>
      </c>
      <c r="E441" s="2">
        <v>21.9</v>
      </c>
      <c r="F441" s="2">
        <v>21.6</v>
      </c>
      <c r="G441" s="2">
        <v>21</v>
      </c>
      <c r="H441" s="2">
        <v>21.4</v>
      </c>
      <c r="I441" s="2">
        <v>20.7</v>
      </c>
      <c r="J441" s="2">
        <v>20.8</v>
      </c>
      <c r="K441" s="2">
        <v>20.3</v>
      </c>
      <c r="L441" s="2">
        <v>20.2</v>
      </c>
      <c r="M441" s="2">
        <v>20.399999999999999</v>
      </c>
      <c r="N441" s="2">
        <v>20.3</v>
      </c>
      <c r="O441" s="2">
        <v>251.00000000000003</v>
      </c>
    </row>
    <row r="442" spans="2:15" x14ac:dyDescent="0.25">
      <c r="B442" s="4">
        <v>1993</v>
      </c>
      <c r="C442" s="2">
        <v>20.8</v>
      </c>
      <c r="D442" s="2">
        <v>20.9</v>
      </c>
      <c r="E442" s="2">
        <v>21.1</v>
      </c>
      <c r="F442" s="2">
        <v>21.2</v>
      </c>
      <c r="G442" s="2">
        <v>20.7</v>
      </c>
      <c r="H442" s="2">
        <v>21.3</v>
      </c>
      <c r="I442" s="2">
        <v>21.3</v>
      </c>
      <c r="J442" s="2">
        <v>21</v>
      </c>
      <c r="K442" s="2">
        <v>20.5</v>
      </c>
      <c r="L442" s="2">
        <v>20.5</v>
      </c>
      <c r="M442" s="2">
        <v>20.399999999999999</v>
      </c>
      <c r="N442" s="2">
        <v>20.7</v>
      </c>
      <c r="O442" s="2">
        <v>250.4</v>
      </c>
    </row>
    <row r="443" spans="2:15" x14ac:dyDescent="0.25">
      <c r="B443" s="4">
        <v>1994</v>
      </c>
      <c r="C443" s="2">
        <v>20.399999999999999</v>
      </c>
      <c r="D443" s="2">
        <v>20.9</v>
      </c>
      <c r="E443" s="2">
        <v>20.9</v>
      </c>
      <c r="F443" s="2">
        <v>20.9</v>
      </c>
      <c r="G443" s="2">
        <v>20.7</v>
      </c>
      <c r="H443" s="2">
        <v>20.9</v>
      </c>
      <c r="I443" s="2">
        <v>20.8</v>
      </c>
      <c r="J443" s="2">
        <v>20.8</v>
      </c>
      <c r="K443" s="2">
        <v>20.9</v>
      </c>
      <c r="L443" s="2">
        <v>20</v>
      </c>
      <c r="M443" s="2">
        <v>20.399999999999999</v>
      </c>
      <c r="N443" s="2">
        <v>20.6</v>
      </c>
      <c r="O443" s="2">
        <v>248.20000000000002</v>
      </c>
    </row>
    <row r="444" spans="2:15" x14ac:dyDescent="0.25">
      <c r="B444" s="4">
        <v>1995</v>
      </c>
      <c r="C444" s="2">
        <v>21</v>
      </c>
      <c r="D444" s="2">
        <v>21.2</v>
      </c>
      <c r="E444" s="2">
        <v>21.3</v>
      </c>
      <c r="F444" s="2">
        <v>21.4</v>
      </c>
      <c r="G444" s="2">
        <v>20.9</v>
      </c>
      <c r="H444" s="2">
        <v>21</v>
      </c>
      <c r="I444" s="2">
        <v>21.1</v>
      </c>
      <c r="J444" s="2">
        <v>20.3</v>
      </c>
      <c r="K444" s="2">
        <v>21.1</v>
      </c>
      <c r="L444" s="2">
        <v>20.100000000000001</v>
      </c>
      <c r="M444" s="2">
        <v>20.5</v>
      </c>
      <c r="N444" s="2">
        <v>20.5</v>
      </c>
      <c r="O444" s="2">
        <v>250.4</v>
      </c>
    </row>
    <row r="445" spans="2:15" x14ac:dyDescent="0.25">
      <c r="B445" s="4">
        <v>1996</v>
      </c>
      <c r="C445" s="2">
        <v>20.399999999999999</v>
      </c>
      <c r="D445" s="2">
        <v>20.9</v>
      </c>
      <c r="E445" s="2">
        <v>20.9</v>
      </c>
      <c r="F445" s="2">
        <v>20.7</v>
      </c>
      <c r="G445" s="2">
        <v>20.399999999999999</v>
      </c>
      <c r="H445" s="2">
        <v>20.5</v>
      </c>
      <c r="I445" s="2">
        <v>20.7</v>
      </c>
      <c r="J445" s="2">
        <v>20.5</v>
      </c>
      <c r="K445" s="2">
        <v>20.6</v>
      </c>
      <c r="L445" s="2">
        <v>19.8</v>
      </c>
      <c r="M445" s="2">
        <v>20</v>
      </c>
      <c r="N445" s="2">
        <v>20.2</v>
      </c>
      <c r="O445" s="2">
        <v>245.59999999999997</v>
      </c>
    </row>
    <row r="446" spans="2:15" x14ac:dyDescent="0.25">
      <c r="B446" s="4">
        <v>1997</v>
      </c>
      <c r="C446" s="2">
        <v>20.3</v>
      </c>
      <c r="D446" s="2">
        <v>20.9</v>
      </c>
      <c r="E446" s="2">
        <v>20.6</v>
      </c>
      <c r="F446" s="2">
        <v>21</v>
      </c>
      <c r="G446" s="2">
        <v>21</v>
      </c>
      <c r="H446" s="2">
        <v>20.9</v>
      </c>
      <c r="I446" s="2">
        <v>21.3</v>
      </c>
      <c r="J446" s="2">
        <v>21.3</v>
      </c>
      <c r="K446" s="2">
        <v>21</v>
      </c>
      <c r="L446" s="2">
        <v>20.8</v>
      </c>
      <c r="M446" s="2">
        <v>20.7</v>
      </c>
      <c r="N446" s="2">
        <v>21.5</v>
      </c>
      <c r="O446" s="2">
        <v>251.30000000000004</v>
      </c>
    </row>
    <row r="447" spans="2:15" x14ac:dyDescent="0.25">
      <c r="B447" s="4">
        <v>1998</v>
      </c>
      <c r="C447" s="2">
        <v>22.1</v>
      </c>
      <c r="D447" s="2">
        <v>22.3</v>
      </c>
      <c r="E447" s="2">
        <v>22.1</v>
      </c>
      <c r="F447" s="2">
        <v>21.8</v>
      </c>
      <c r="G447" s="2">
        <v>21.3</v>
      </c>
      <c r="H447" s="2">
        <v>21</v>
      </c>
      <c r="I447" s="2">
        <v>21.1</v>
      </c>
      <c r="J447" s="2">
        <v>20.9</v>
      </c>
      <c r="K447" s="2">
        <v>20.6</v>
      </c>
      <c r="L447" s="2">
        <v>20.399999999999999</v>
      </c>
      <c r="M447" s="2">
        <v>20.399999999999999</v>
      </c>
      <c r="N447" s="2">
        <v>20.3</v>
      </c>
      <c r="O447" s="2">
        <v>254.3</v>
      </c>
    </row>
    <row r="448" spans="2:15" x14ac:dyDescent="0.25">
      <c r="B448" s="4">
        <v>1999</v>
      </c>
      <c r="C448" s="2">
        <v>20.399999999999999</v>
      </c>
      <c r="D448" s="2">
        <v>20.2</v>
      </c>
      <c r="E448" s="2">
        <v>20.6</v>
      </c>
      <c r="F448" s="2">
        <v>20.8</v>
      </c>
      <c r="G448" s="2">
        <v>20.399999999999999</v>
      </c>
      <c r="H448" s="2">
        <v>20.3</v>
      </c>
      <c r="I448" s="2">
        <v>20.6</v>
      </c>
      <c r="J448" s="2">
        <v>20.3</v>
      </c>
      <c r="K448" s="2">
        <v>19.899999999999999</v>
      </c>
      <c r="L448" s="2">
        <v>19.5</v>
      </c>
      <c r="M448" s="2">
        <v>20</v>
      </c>
      <c r="N448" s="2">
        <v>20.100000000000001</v>
      </c>
      <c r="O448" s="2">
        <v>243.10000000000002</v>
      </c>
    </row>
    <row r="449" spans="2:15" x14ac:dyDescent="0.25">
      <c r="B449" s="4">
        <v>2000</v>
      </c>
      <c r="C449" s="2">
        <v>19.600000000000001</v>
      </c>
      <c r="D449" s="2">
        <v>20</v>
      </c>
      <c r="E449" s="2">
        <v>20.2</v>
      </c>
      <c r="F449" s="2">
        <v>20.5</v>
      </c>
      <c r="G449" s="2">
        <v>20.2</v>
      </c>
      <c r="H449" s="2">
        <v>20.3</v>
      </c>
      <c r="I449" s="2">
        <v>20.3</v>
      </c>
      <c r="J449" s="2">
        <v>20.5</v>
      </c>
      <c r="K449" s="2">
        <v>19.8</v>
      </c>
      <c r="L449" s="2">
        <v>20.100000000000001</v>
      </c>
      <c r="M449" s="2">
        <v>20</v>
      </c>
      <c r="N449" s="2">
        <v>20.3</v>
      </c>
      <c r="O449" s="2">
        <v>241.8</v>
      </c>
    </row>
    <row r="450" spans="2:15" x14ac:dyDescent="0.25">
      <c r="B450" s="4">
        <v>2001</v>
      </c>
      <c r="C450" s="2">
        <v>20.100000000000001</v>
      </c>
      <c r="D450" s="2">
        <v>20.399999999999999</v>
      </c>
      <c r="E450" s="2">
        <v>20.8</v>
      </c>
      <c r="F450" s="2">
        <v>20.9</v>
      </c>
      <c r="G450" s="2">
        <v>20.8</v>
      </c>
      <c r="H450" s="2">
        <v>20.5</v>
      </c>
      <c r="I450" s="2">
        <v>20.8</v>
      </c>
      <c r="J450" s="2">
        <v>21.3</v>
      </c>
      <c r="K450" s="2">
        <v>20.5</v>
      </c>
      <c r="L450" s="2">
        <v>20.5</v>
      </c>
      <c r="M450" s="2">
        <v>20.399999999999999</v>
      </c>
      <c r="N450" s="2">
        <v>21</v>
      </c>
      <c r="O450" s="2">
        <v>248</v>
      </c>
    </row>
    <row r="451" spans="2:15" x14ac:dyDescent="0.25">
      <c r="B451" s="4">
        <v>2002</v>
      </c>
      <c r="C451" s="2">
        <v>20.9</v>
      </c>
      <c r="D451" s="2">
        <v>21</v>
      </c>
      <c r="E451" s="2">
        <v>20.9</v>
      </c>
      <c r="F451" s="2">
        <v>20.6</v>
      </c>
      <c r="G451" s="2">
        <v>20.9</v>
      </c>
      <c r="H451" s="2">
        <v>20.399999999999999</v>
      </c>
      <c r="I451" s="2">
        <v>21.1</v>
      </c>
      <c r="J451" s="2">
        <v>21.1</v>
      </c>
      <c r="K451" s="2">
        <v>20.8</v>
      </c>
      <c r="L451" s="2">
        <v>20.399999999999999</v>
      </c>
      <c r="M451" s="2">
        <v>20.6</v>
      </c>
      <c r="N451" s="2">
        <v>21.2</v>
      </c>
      <c r="O451" s="2">
        <v>249.9</v>
      </c>
    </row>
    <row r="452" spans="2:15" x14ac:dyDescent="0.25">
      <c r="B452" s="4">
        <v>2003</v>
      </c>
      <c r="C452" s="2">
        <v>21.3</v>
      </c>
      <c r="D452" s="2">
        <v>21.7</v>
      </c>
      <c r="E452" s="2">
        <v>21.5</v>
      </c>
      <c r="F452" s="2">
        <v>21.3</v>
      </c>
      <c r="G452" s="2">
        <v>21.4</v>
      </c>
      <c r="H452" s="2">
        <v>20.3</v>
      </c>
      <c r="I452" s="2">
        <v>20.8</v>
      </c>
      <c r="J452" s="2">
        <v>20.7</v>
      </c>
      <c r="K452" s="2">
        <v>20.5</v>
      </c>
      <c r="L452" s="2">
        <v>20.100000000000001</v>
      </c>
      <c r="M452" s="2">
        <v>20.3</v>
      </c>
      <c r="N452" s="2">
        <v>20.5</v>
      </c>
      <c r="O452" s="2">
        <v>250.39999999999998</v>
      </c>
    </row>
    <row r="453" spans="2:15" x14ac:dyDescent="0.25">
      <c r="B453" s="4">
        <v>2004</v>
      </c>
      <c r="C453" s="2">
        <v>20.3</v>
      </c>
      <c r="D453" s="2">
        <v>21.1</v>
      </c>
      <c r="E453" s="2">
        <v>21.5</v>
      </c>
      <c r="F453" s="2">
        <v>21</v>
      </c>
      <c r="G453" s="2">
        <v>20.5</v>
      </c>
      <c r="H453" s="2">
        <v>21.1</v>
      </c>
      <c r="I453" s="2">
        <v>20.6</v>
      </c>
      <c r="J453" s="2">
        <v>20.9</v>
      </c>
      <c r="K453" s="2">
        <v>20.100000000000001</v>
      </c>
      <c r="L453" s="2">
        <v>20.399999999999999</v>
      </c>
      <c r="M453" s="2">
        <v>20.100000000000001</v>
      </c>
      <c r="N453" s="2">
        <v>20.3</v>
      </c>
      <c r="O453" s="2">
        <v>247.9</v>
      </c>
    </row>
    <row r="454" spans="2:15" x14ac:dyDescent="0.25">
      <c r="B454" s="4">
        <v>2005</v>
      </c>
      <c r="C454" s="2">
        <v>20.5</v>
      </c>
      <c r="D454" s="2">
        <v>20.7</v>
      </c>
      <c r="E454" s="2">
        <v>21.6</v>
      </c>
      <c r="F454" s="2">
        <v>21.7</v>
      </c>
      <c r="G454" s="2">
        <v>20.8</v>
      </c>
      <c r="H454" s="2">
        <v>21.1</v>
      </c>
      <c r="I454" s="2">
        <v>21.5</v>
      </c>
      <c r="J454" s="2">
        <v>21</v>
      </c>
      <c r="K454" s="2">
        <v>20.9</v>
      </c>
      <c r="L454" s="2">
        <v>19.8</v>
      </c>
      <c r="M454" s="2">
        <v>19.899999999999999</v>
      </c>
      <c r="N454" s="2">
        <v>20</v>
      </c>
      <c r="O454" s="2">
        <v>249.50000000000003</v>
      </c>
    </row>
    <row r="455" spans="2:15" x14ac:dyDescent="0.25">
      <c r="B455" s="4">
        <v>2006</v>
      </c>
      <c r="C455" s="2">
        <v>20.3</v>
      </c>
      <c r="D455" s="2">
        <v>20.9</v>
      </c>
      <c r="E455" s="2">
        <v>20.5</v>
      </c>
      <c r="F455" s="2">
        <v>20.5</v>
      </c>
      <c r="G455" s="2">
        <v>20.5</v>
      </c>
      <c r="H455" s="2">
        <v>20.6</v>
      </c>
      <c r="I455" s="2">
        <v>21.1</v>
      </c>
      <c r="J455" s="2">
        <v>21</v>
      </c>
      <c r="K455" s="2">
        <v>20.9</v>
      </c>
      <c r="L455" s="2">
        <v>20.399999999999999</v>
      </c>
      <c r="M455" s="2">
        <v>20.2</v>
      </c>
      <c r="N455" s="2">
        <v>20.6</v>
      </c>
      <c r="O455" s="2">
        <v>247.5</v>
      </c>
    </row>
    <row r="456" spans="2:15" x14ac:dyDescent="0.25">
      <c r="B456" s="4">
        <v>2007</v>
      </c>
      <c r="C456" s="2">
        <v>20.7</v>
      </c>
      <c r="D456" s="2">
        <v>20.8</v>
      </c>
      <c r="E456" s="2">
        <v>21</v>
      </c>
      <c r="F456" s="2">
        <v>20.9</v>
      </c>
      <c r="G456" s="2">
        <v>20.8</v>
      </c>
      <c r="H456" s="2">
        <v>20.8</v>
      </c>
      <c r="I456" s="2">
        <v>21</v>
      </c>
      <c r="J456" s="2">
        <v>20.2</v>
      </c>
      <c r="K456" s="2">
        <v>20.399999999999999</v>
      </c>
      <c r="L456" s="2">
        <v>19.5</v>
      </c>
      <c r="M456" s="2">
        <v>20</v>
      </c>
      <c r="N456" s="2">
        <v>20</v>
      </c>
      <c r="O456" s="2">
        <v>246.1</v>
      </c>
    </row>
    <row r="457" spans="2:15" x14ac:dyDescent="0.25">
      <c r="B457" s="4">
        <v>2008</v>
      </c>
      <c r="C457" s="2">
        <v>20.2</v>
      </c>
      <c r="D457" s="2">
        <v>20.5</v>
      </c>
      <c r="E457" s="2">
        <v>20.5</v>
      </c>
      <c r="F457" s="2">
        <v>20.7</v>
      </c>
      <c r="G457" s="2">
        <v>20.100000000000001</v>
      </c>
      <c r="H457" s="2">
        <v>20.399999999999999</v>
      </c>
      <c r="I457" s="2">
        <v>20.399999999999999</v>
      </c>
      <c r="J457" s="2">
        <v>20.2</v>
      </c>
      <c r="K457" s="2">
        <v>20.399999999999999</v>
      </c>
      <c r="L457" s="2">
        <v>19.7</v>
      </c>
      <c r="M457" s="2">
        <v>19.899999999999999</v>
      </c>
      <c r="N457" s="2">
        <v>19.899999999999999</v>
      </c>
      <c r="O457" s="2">
        <v>242.9</v>
      </c>
    </row>
    <row r="458" spans="2:15" x14ac:dyDescent="0.25">
      <c r="B458" s="4">
        <v>2009</v>
      </c>
      <c r="C458" s="2">
        <v>20.3</v>
      </c>
      <c r="D458" s="2">
        <v>20.3</v>
      </c>
      <c r="E458" s="2">
        <v>19.899999999999999</v>
      </c>
      <c r="F458" s="2">
        <v>20.8</v>
      </c>
      <c r="G458" s="2">
        <v>20.6</v>
      </c>
      <c r="H458" s="2">
        <v>20.8</v>
      </c>
      <c r="I458" s="2">
        <v>21.2</v>
      </c>
      <c r="J458" s="2">
        <v>21.4</v>
      </c>
      <c r="K458" s="2">
        <v>21.5</v>
      </c>
      <c r="L458" s="2">
        <v>20.7</v>
      </c>
      <c r="M458" s="2">
        <v>21.2</v>
      </c>
      <c r="N458" s="2">
        <v>21.3</v>
      </c>
      <c r="O458" s="2">
        <v>250</v>
      </c>
    </row>
    <row r="459" spans="2:15" x14ac:dyDescent="0.25">
      <c r="B459" s="4">
        <v>2010</v>
      </c>
      <c r="C459" s="2">
        <v>21.6</v>
      </c>
      <c r="D459" s="2">
        <v>21.8</v>
      </c>
      <c r="E459" s="2">
        <v>22.7</v>
      </c>
      <c r="F459" s="2">
        <v>21.8</v>
      </c>
      <c r="G459" s="2">
        <v>21.3</v>
      </c>
      <c r="H459" s="2">
        <v>20.9</v>
      </c>
      <c r="I459" s="2">
        <v>20.7</v>
      </c>
      <c r="J459" s="2">
        <v>20.8</v>
      </c>
      <c r="K459" s="2">
        <v>20.2</v>
      </c>
      <c r="L459" s="2">
        <v>20.2</v>
      </c>
      <c r="M459" s="2">
        <v>19.7</v>
      </c>
      <c r="N459" s="2">
        <v>20.100000000000001</v>
      </c>
      <c r="O459" s="2">
        <v>251.79999999999995</v>
      </c>
    </row>
    <row r="460" spans="2:15" x14ac:dyDescent="0.25">
      <c r="B460" s="4">
        <v>2011</v>
      </c>
      <c r="C460" s="2">
        <v>20.5</v>
      </c>
      <c r="D460" s="2">
        <v>20.7</v>
      </c>
      <c r="E460" s="2">
        <v>20.3</v>
      </c>
      <c r="F460" s="2">
        <v>20.5</v>
      </c>
      <c r="G460" s="2">
        <v>20.7</v>
      </c>
      <c r="H460" s="2">
        <v>21</v>
      </c>
      <c r="I460" s="2">
        <v>21</v>
      </c>
      <c r="J460" s="2">
        <v>21.1</v>
      </c>
      <c r="K460" s="2">
        <v>20.9</v>
      </c>
      <c r="L460" s="2">
        <v>19.7</v>
      </c>
      <c r="M460" s="2">
        <v>20.3</v>
      </c>
      <c r="N460" s="2">
        <v>20.3</v>
      </c>
      <c r="O460" s="2">
        <v>247</v>
      </c>
    </row>
    <row r="461" spans="2:15" x14ac:dyDescent="0.25">
      <c r="B461" s="4">
        <v>2012</v>
      </c>
      <c r="C461" s="2">
        <v>20.399999999999999</v>
      </c>
      <c r="D461" s="2">
        <v>20.5</v>
      </c>
      <c r="E461" s="2">
        <v>20.9</v>
      </c>
      <c r="F461" s="2">
        <v>20.7</v>
      </c>
      <c r="G461" s="2">
        <v>20.9</v>
      </c>
      <c r="H461" s="2">
        <v>21.3</v>
      </c>
      <c r="I461" s="2">
        <v>21.5</v>
      </c>
      <c r="J461" s="2">
        <v>21.1</v>
      </c>
      <c r="K461" s="2">
        <v>21.2</v>
      </c>
      <c r="L461" s="2">
        <v>20.5</v>
      </c>
      <c r="M461" s="2">
        <v>20.5</v>
      </c>
      <c r="N461" s="2">
        <v>21.1</v>
      </c>
      <c r="O461" s="2">
        <v>250.59999999999997</v>
      </c>
    </row>
    <row r="462" spans="2:15" x14ac:dyDescent="0.25">
      <c r="B462" s="4">
        <v>2013</v>
      </c>
      <c r="C462" s="2">
        <v>21.2</v>
      </c>
      <c r="D462" s="2">
        <v>21.2</v>
      </c>
      <c r="E462" s="2">
        <v>21.7</v>
      </c>
      <c r="F462" s="2">
        <v>21.7</v>
      </c>
      <c r="G462" s="2">
        <v>20.7</v>
      </c>
      <c r="H462" s="2">
        <v>21.3</v>
      </c>
      <c r="I462" s="2">
        <v>21.4</v>
      </c>
      <c r="J462" s="2">
        <v>20.9</v>
      </c>
      <c r="K462" s="2">
        <v>21.1</v>
      </c>
      <c r="L462" s="2">
        <v>20.6</v>
      </c>
      <c r="M462" s="2">
        <v>20.7</v>
      </c>
      <c r="N462" s="2">
        <v>20.8</v>
      </c>
      <c r="O462" s="2">
        <v>253.29999999999998</v>
      </c>
    </row>
    <row r="463" spans="2:15" x14ac:dyDescent="0.25">
      <c r="B463" s="4">
        <v>2014</v>
      </c>
      <c r="C463" s="2">
        <v>21.1</v>
      </c>
      <c r="D463" s="2">
        <v>21.3</v>
      </c>
      <c r="E463" s="2">
        <v>21.4</v>
      </c>
      <c r="F463" s="2">
        <v>21.7</v>
      </c>
      <c r="G463" s="2">
        <v>21.1</v>
      </c>
      <c r="H463" s="2">
        <v>21.7</v>
      </c>
      <c r="I463" s="2">
        <v>22.1</v>
      </c>
      <c r="J463" s="2">
        <v>21.4</v>
      </c>
      <c r="K463" s="2">
        <v>21.3</v>
      </c>
      <c r="L463" s="2">
        <v>20.7</v>
      </c>
      <c r="M463" s="2">
        <v>20.9</v>
      </c>
      <c r="N463" s="2">
        <v>21.2</v>
      </c>
      <c r="O463" s="2">
        <v>255.89999999999998</v>
      </c>
    </row>
    <row r="464" spans="2:15" x14ac:dyDescent="0.25">
      <c r="B464" s="4">
        <v>2015</v>
      </c>
      <c r="C464" s="2">
        <v>21.3</v>
      </c>
      <c r="D464" s="2">
        <v>21.7</v>
      </c>
      <c r="E464" s="2">
        <v>21.3</v>
      </c>
      <c r="F464" s="2">
        <v>21.5</v>
      </c>
      <c r="G464" s="2">
        <v>21.5</v>
      </c>
      <c r="H464" s="2">
        <v>21.7</v>
      </c>
      <c r="I464" s="2">
        <v>21.9</v>
      </c>
      <c r="J464" s="2">
        <v>22</v>
      </c>
      <c r="K464" s="2">
        <v>21.8</v>
      </c>
      <c r="L464" s="2">
        <v>21.1</v>
      </c>
      <c r="M464" s="2">
        <v>21.1</v>
      </c>
      <c r="N464" s="2">
        <v>22</v>
      </c>
      <c r="O464" s="2">
        <v>258.89999999999998</v>
      </c>
    </row>
    <row r="465" spans="2:15" x14ac:dyDescent="0.25">
      <c r="B465" s="4">
        <v>2016</v>
      </c>
      <c r="C465" s="2">
        <v>22</v>
      </c>
      <c r="D465" s="2">
        <v>22.4</v>
      </c>
      <c r="E465" s="2">
        <v>21.7</v>
      </c>
      <c r="F465" s="2">
        <v>21.9</v>
      </c>
      <c r="G465" s="2">
        <v>21.7</v>
      </c>
      <c r="H465" s="2">
        <v>21.5</v>
      </c>
      <c r="I465" s="2">
        <v>21.6</v>
      </c>
      <c r="J465" s="2">
        <v>21.9</v>
      </c>
      <c r="K465" s="2">
        <v>21.2</v>
      </c>
      <c r="L465" s="2">
        <v>20.8</v>
      </c>
      <c r="M465" s="2">
        <v>20.6</v>
      </c>
      <c r="N465" s="2">
        <v>20.8</v>
      </c>
      <c r="O465" s="2">
        <v>258.09999999999997</v>
      </c>
    </row>
    <row r="466" spans="2:15" x14ac:dyDescent="0.25">
      <c r="B466" s="4">
        <v>2017</v>
      </c>
      <c r="C466" s="2">
        <v>20.5</v>
      </c>
      <c r="D466" s="2">
        <v>21</v>
      </c>
      <c r="E466" s="2">
        <v>20.8</v>
      </c>
      <c r="F466" s="2">
        <v>21.5</v>
      </c>
      <c r="G466" s="2">
        <v>21</v>
      </c>
      <c r="H466" s="2">
        <v>21</v>
      </c>
      <c r="I466" s="2">
        <v>21.5</v>
      </c>
      <c r="J466" s="2">
        <v>20.6</v>
      </c>
      <c r="K466" s="2">
        <v>21.5</v>
      </c>
      <c r="L466" s="2">
        <v>20.7</v>
      </c>
      <c r="M466" s="2">
        <v>20.7</v>
      </c>
      <c r="N466" s="2">
        <v>20.6</v>
      </c>
      <c r="O466" s="2">
        <v>251.39999999999998</v>
      </c>
    </row>
    <row r="467" spans="2:15" x14ac:dyDescent="0.25">
      <c r="B467" s="4">
        <v>2018</v>
      </c>
      <c r="C467" s="2">
        <v>20.6</v>
      </c>
      <c r="D467" s="2">
        <v>21</v>
      </c>
      <c r="E467" s="2">
        <v>21.4</v>
      </c>
      <c r="F467" s="2">
        <v>20.8</v>
      </c>
      <c r="G467" s="2">
        <v>20.6</v>
      </c>
      <c r="H467" s="2">
        <v>21</v>
      </c>
      <c r="I467" s="2">
        <v>21.4</v>
      </c>
      <c r="J467" s="2">
        <v>21.1</v>
      </c>
      <c r="K467" s="2">
        <v>21</v>
      </c>
      <c r="L467" s="2">
        <v>20.5</v>
      </c>
      <c r="M467" s="2">
        <v>20.8</v>
      </c>
      <c r="N467" s="2">
        <v>20.8</v>
      </c>
      <c r="O467" s="2">
        <v>251.00000000000003</v>
      </c>
    </row>
    <row r="468" spans="2:15" x14ac:dyDescent="0.25">
      <c r="B468" s="4">
        <v>2019</v>
      </c>
      <c r="C468" s="2">
        <v>21.2</v>
      </c>
      <c r="D468" s="2">
        <v>21.7</v>
      </c>
      <c r="E468" s="2">
        <v>21.4</v>
      </c>
      <c r="F468" s="2">
        <v>21.6</v>
      </c>
      <c r="G468" s="2">
        <v>21.1</v>
      </c>
      <c r="H468" s="2">
        <v>21.5</v>
      </c>
      <c r="I468" s="2">
        <v>21.7</v>
      </c>
      <c r="J468" s="2">
        <v>21.8</v>
      </c>
      <c r="K468" s="2">
        <v>21.5</v>
      </c>
      <c r="L468" s="2">
        <v>20.3</v>
      </c>
      <c r="M468" s="2">
        <v>21</v>
      </c>
      <c r="N468" s="2">
        <v>21.3</v>
      </c>
      <c r="O468" s="2">
        <v>256.10000000000002</v>
      </c>
    </row>
    <row r="469" spans="2:15" x14ac:dyDescent="0.25">
      <c r="B469" s="4" t="s">
        <v>1</v>
      </c>
      <c r="C469" s="2">
        <v>2435.6999999999998</v>
      </c>
      <c r="D469" s="2">
        <v>2469.4000000000005</v>
      </c>
      <c r="E469" s="2">
        <v>2491.3000000000006</v>
      </c>
      <c r="F469" s="2">
        <v>2482</v>
      </c>
      <c r="G469" s="2">
        <v>2451.4000000000005</v>
      </c>
      <c r="H469" s="2">
        <v>2451.2000000000012</v>
      </c>
      <c r="I469" s="2">
        <v>2472.1999999999998</v>
      </c>
      <c r="J469" s="2">
        <v>2456.9000000000005</v>
      </c>
      <c r="K469" s="2">
        <v>2442.0999999999995</v>
      </c>
      <c r="L469" s="2">
        <v>2376.1999999999985</v>
      </c>
      <c r="M469" s="2">
        <v>2399.2000000000007</v>
      </c>
      <c r="N469" s="2">
        <v>2414.4</v>
      </c>
      <c r="O469" s="2">
        <v>29342.000000000004</v>
      </c>
    </row>
    <row r="472" spans="2:15" x14ac:dyDescent="0.25">
      <c r="B472" s="210" t="s">
        <v>193</v>
      </c>
      <c r="C472" s="210" t="s">
        <v>0</v>
      </c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</row>
    <row r="473" spans="2:15" x14ac:dyDescent="0.25">
      <c r="B473" s="210" t="s">
        <v>2</v>
      </c>
      <c r="C473" s="189">
        <v>1</v>
      </c>
      <c r="D473" s="189">
        <v>2</v>
      </c>
      <c r="E473" s="189">
        <v>3</v>
      </c>
      <c r="F473" s="189">
        <v>4</v>
      </c>
      <c r="G473" s="189">
        <v>5</v>
      </c>
      <c r="H473" s="189">
        <v>6</v>
      </c>
      <c r="I473" s="189">
        <v>7</v>
      </c>
      <c r="J473" s="189">
        <v>8</v>
      </c>
      <c r="K473" s="189">
        <v>9</v>
      </c>
      <c r="L473" s="189">
        <v>10</v>
      </c>
      <c r="M473" s="189">
        <v>11</v>
      </c>
      <c r="N473" s="189">
        <v>12</v>
      </c>
      <c r="O473" s="189" t="s">
        <v>1</v>
      </c>
    </row>
    <row r="474" spans="2:15" x14ac:dyDescent="0.25">
      <c r="B474" s="4">
        <v>1901</v>
      </c>
      <c r="C474" s="2">
        <v>109.1</v>
      </c>
      <c r="D474" s="2">
        <v>130.4</v>
      </c>
      <c r="E474" s="2">
        <v>143.69999999999999</v>
      </c>
      <c r="F474" s="2">
        <v>175.4</v>
      </c>
      <c r="G474" s="2">
        <v>230.3</v>
      </c>
      <c r="H474" s="2">
        <v>148.69999999999999</v>
      </c>
      <c r="I474" s="2">
        <v>329.1</v>
      </c>
      <c r="J474" s="2">
        <v>481.4</v>
      </c>
      <c r="K474" s="2">
        <v>212.2</v>
      </c>
      <c r="L474" s="2">
        <v>410.9</v>
      </c>
      <c r="M474" s="2">
        <v>416.4</v>
      </c>
      <c r="N474" s="2">
        <v>192.5</v>
      </c>
      <c r="O474" s="2">
        <v>2980.1000000000004</v>
      </c>
    </row>
    <row r="475" spans="2:15" x14ac:dyDescent="0.25">
      <c r="B475" s="4">
        <v>1902</v>
      </c>
      <c r="C475" s="2">
        <v>309</v>
      </c>
      <c r="D475" s="2">
        <v>114.3</v>
      </c>
      <c r="E475" s="2">
        <v>267</v>
      </c>
      <c r="F475" s="2">
        <v>224.5</v>
      </c>
      <c r="G475" s="2">
        <v>196.7</v>
      </c>
      <c r="H475" s="2">
        <v>167.2</v>
      </c>
      <c r="I475" s="2">
        <v>139.5</v>
      </c>
      <c r="J475" s="2">
        <v>193.9</v>
      </c>
      <c r="K475" s="2">
        <v>233.8</v>
      </c>
      <c r="L475" s="2">
        <v>258.39999999999998</v>
      </c>
      <c r="M475" s="2">
        <v>274.2</v>
      </c>
      <c r="N475" s="2">
        <v>139.69999999999999</v>
      </c>
      <c r="O475" s="2">
        <v>2518.1999999999998</v>
      </c>
    </row>
    <row r="476" spans="2:15" x14ac:dyDescent="0.25">
      <c r="B476" s="4">
        <v>1903</v>
      </c>
      <c r="C476" s="2">
        <v>134.5</v>
      </c>
      <c r="D476" s="2">
        <v>117.8</v>
      </c>
      <c r="E476" s="2">
        <v>111.3</v>
      </c>
      <c r="F476" s="2">
        <v>241.7</v>
      </c>
      <c r="G476" s="2">
        <v>235</v>
      </c>
      <c r="H476" s="2">
        <v>372.8</v>
      </c>
      <c r="I476" s="2">
        <v>141.19999999999999</v>
      </c>
      <c r="J476" s="2">
        <v>469.5</v>
      </c>
      <c r="K476" s="2">
        <v>210</v>
      </c>
      <c r="L476" s="2">
        <v>231.3</v>
      </c>
      <c r="M476" s="2">
        <v>330.9</v>
      </c>
      <c r="N476" s="2">
        <v>275.2</v>
      </c>
      <c r="O476" s="2">
        <v>2871.2</v>
      </c>
    </row>
    <row r="477" spans="2:15" x14ac:dyDescent="0.25">
      <c r="B477" s="4">
        <v>1904</v>
      </c>
      <c r="C477" s="2">
        <v>170</v>
      </c>
      <c r="D477" s="2">
        <v>156.5</v>
      </c>
      <c r="E477" s="2">
        <v>269.89999999999998</v>
      </c>
      <c r="F477" s="2">
        <v>330.1</v>
      </c>
      <c r="G477" s="2">
        <v>294.8</v>
      </c>
      <c r="H477" s="2">
        <v>163.69999999999999</v>
      </c>
      <c r="I477" s="2">
        <v>240.5</v>
      </c>
      <c r="J477" s="2">
        <v>213.1</v>
      </c>
      <c r="K477" s="2">
        <v>196.5</v>
      </c>
      <c r="L477" s="2">
        <v>356.7</v>
      </c>
      <c r="M477" s="2">
        <v>174.8</v>
      </c>
      <c r="N477" s="2">
        <v>138.80000000000001</v>
      </c>
      <c r="O477" s="2">
        <v>2705.4</v>
      </c>
    </row>
    <row r="478" spans="2:15" x14ac:dyDescent="0.25">
      <c r="B478" s="4">
        <v>1905</v>
      </c>
      <c r="C478" s="2">
        <v>205.6</v>
      </c>
      <c r="D478" s="2">
        <v>84.2</v>
      </c>
      <c r="E478" s="2">
        <v>131.69999999999999</v>
      </c>
      <c r="F478" s="2">
        <v>254.3</v>
      </c>
      <c r="G478" s="2">
        <v>263.89999999999998</v>
      </c>
      <c r="H478" s="2">
        <v>228.6</v>
      </c>
      <c r="I478" s="2">
        <v>194.9</v>
      </c>
      <c r="J478" s="2">
        <v>159.30000000000001</v>
      </c>
      <c r="K478" s="2">
        <v>346.1</v>
      </c>
      <c r="L478" s="2">
        <v>318.60000000000002</v>
      </c>
      <c r="M478" s="2">
        <v>397.6</v>
      </c>
      <c r="N478" s="2">
        <v>344.1</v>
      </c>
      <c r="O478" s="2">
        <v>2928.8999999999996</v>
      </c>
    </row>
    <row r="479" spans="2:15" x14ac:dyDescent="0.25">
      <c r="B479" s="4">
        <v>1906</v>
      </c>
      <c r="C479" s="2">
        <v>111.5</v>
      </c>
      <c r="D479" s="2">
        <v>159.19999999999999</v>
      </c>
      <c r="E479" s="2">
        <v>144</v>
      </c>
      <c r="F479" s="2">
        <v>334.6</v>
      </c>
      <c r="G479" s="2">
        <v>281.3</v>
      </c>
      <c r="H479" s="2">
        <v>309.89999999999998</v>
      </c>
      <c r="I479" s="2">
        <v>290.5</v>
      </c>
      <c r="J479" s="2">
        <v>226</v>
      </c>
      <c r="K479" s="2">
        <v>138.1</v>
      </c>
      <c r="L479" s="2">
        <v>330.8</v>
      </c>
      <c r="M479" s="2">
        <v>262.89999999999998</v>
      </c>
      <c r="N479" s="2">
        <v>178.8</v>
      </c>
      <c r="O479" s="2">
        <v>2767.6000000000004</v>
      </c>
    </row>
    <row r="480" spans="2:15" x14ac:dyDescent="0.25">
      <c r="B480" s="4">
        <v>1907</v>
      </c>
      <c r="C480" s="2">
        <v>132.30000000000001</v>
      </c>
      <c r="D480" s="2">
        <v>216.8</v>
      </c>
      <c r="E480" s="2">
        <v>326.7</v>
      </c>
      <c r="F480" s="2">
        <v>352.2</v>
      </c>
      <c r="G480" s="2">
        <v>253.8</v>
      </c>
      <c r="H480" s="2">
        <v>259.8</v>
      </c>
      <c r="I480" s="2">
        <v>379.6</v>
      </c>
      <c r="J480" s="2">
        <v>239.3</v>
      </c>
      <c r="K480" s="2">
        <v>291.60000000000002</v>
      </c>
      <c r="L480" s="2">
        <v>288.39999999999998</v>
      </c>
      <c r="M480" s="2">
        <v>251.5</v>
      </c>
      <c r="N480" s="2">
        <v>210.5</v>
      </c>
      <c r="O480" s="2">
        <v>3202.5</v>
      </c>
    </row>
    <row r="481" spans="2:15" x14ac:dyDescent="0.25">
      <c r="B481" s="4">
        <v>1908</v>
      </c>
      <c r="C481" s="2">
        <v>231.7</v>
      </c>
      <c r="D481" s="2">
        <v>136.5</v>
      </c>
      <c r="E481" s="2">
        <v>220.2</v>
      </c>
      <c r="F481" s="2">
        <v>226.8</v>
      </c>
      <c r="G481" s="2">
        <v>170.9</v>
      </c>
      <c r="H481" s="2">
        <v>190</v>
      </c>
      <c r="I481" s="2">
        <v>257.10000000000002</v>
      </c>
      <c r="J481" s="2">
        <v>300.39999999999998</v>
      </c>
      <c r="K481" s="2">
        <v>304.89999999999998</v>
      </c>
      <c r="L481" s="2">
        <v>512.9</v>
      </c>
      <c r="M481" s="2">
        <v>273.2</v>
      </c>
      <c r="N481" s="2">
        <v>300.2</v>
      </c>
      <c r="O481" s="2">
        <v>3124.7999999999997</v>
      </c>
    </row>
    <row r="482" spans="2:15" x14ac:dyDescent="0.25">
      <c r="B482" s="4">
        <v>1909</v>
      </c>
      <c r="C482" s="2">
        <v>154.69999999999999</v>
      </c>
      <c r="D482" s="2">
        <v>220.2</v>
      </c>
      <c r="E482" s="2">
        <v>83.6</v>
      </c>
      <c r="F482" s="2">
        <v>256.2</v>
      </c>
      <c r="G482" s="2">
        <v>326.3</v>
      </c>
      <c r="H482" s="2">
        <v>283.39999999999998</v>
      </c>
      <c r="I482" s="2">
        <v>456.1</v>
      </c>
      <c r="J482" s="2">
        <v>311.3</v>
      </c>
      <c r="K482" s="2">
        <v>226.4</v>
      </c>
      <c r="L482" s="2">
        <v>296.10000000000002</v>
      </c>
      <c r="M482" s="2">
        <v>248.3</v>
      </c>
      <c r="N482" s="2">
        <v>185.9</v>
      </c>
      <c r="O482" s="2">
        <v>3048.5000000000005</v>
      </c>
    </row>
    <row r="483" spans="2:15" x14ac:dyDescent="0.25">
      <c r="B483" s="4">
        <v>1910</v>
      </c>
      <c r="C483" s="2">
        <v>351.4</v>
      </c>
      <c r="D483" s="2">
        <v>133.9</v>
      </c>
      <c r="E483" s="2">
        <v>341</v>
      </c>
      <c r="F483" s="2">
        <v>214.9</v>
      </c>
      <c r="G483" s="2">
        <v>480.6</v>
      </c>
      <c r="H483" s="2">
        <v>318.3</v>
      </c>
      <c r="I483" s="2">
        <v>235</v>
      </c>
      <c r="J483" s="2">
        <v>215.9</v>
      </c>
      <c r="K483" s="2">
        <v>304.89999999999998</v>
      </c>
      <c r="L483" s="2">
        <v>432.2</v>
      </c>
      <c r="M483" s="2">
        <v>235.8</v>
      </c>
      <c r="N483" s="2">
        <v>305</v>
      </c>
      <c r="O483" s="2">
        <v>3568.9000000000005</v>
      </c>
    </row>
    <row r="484" spans="2:15" x14ac:dyDescent="0.25">
      <c r="B484" s="4">
        <v>1911</v>
      </c>
      <c r="C484" s="2">
        <v>170.7</v>
      </c>
      <c r="D484" s="2">
        <v>238.8</v>
      </c>
      <c r="E484" s="2">
        <v>185.1</v>
      </c>
      <c r="F484" s="2">
        <v>335.3</v>
      </c>
      <c r="G484" s="2">
        <v>277.8</v>
      </c>
      <c r="H484" s="2">
        <v>233.3</v>
      </c>
      <c r="I484" s="2">
        <v>242.5</v>
      </c>
      <c r="J484" s="2">
        <v>171.5</v>
      </c>
      <c r="K484" s="2">
        <v>125.4</v>
      </c>
      <c r="L484" s="2">
        <v>206.7</v>
      </c>
      <c r="M484" s="2">
        <v>247.5</v>
      </c>
      <c r="N484" s="2">
        <v>155.5</v>
      </c>
      <c r="O484" s="2">
        <v>2590.1</v>
      </c>
    </row>
    <row r="485" spans="2:15" x14ac:dyDescent="0.25">
      <c r="B485" s="4">
        <v>1912</v>
      </c>
      <c r="C485" s="2">
        <v>180.9</v>
      </c>
      <c r="D485" s="2">
        <v>142.6</v>
      </c>
      <c r="E485" s="2">
        <v>138.5</v>
      </c>
      <c r="F485" s="2">
        <v>244.8</v>
      </c>
      <c r="G485" s="2">
        <v>197.9</v>
      </c>
      <c r="H485" s="2">
        <v>174.8</v>
      </c>
      <c r="I485" s="2">
        <v>287.2</v>
      </c>
      <c r="J485" s="2">
        <v>504.5</v>
      </c>
      <c r="K485" s="2">
        <v>254.1</v>
      </c>
      <c r="L485" s="2">
        <v>280.7</v>
      </c>
      <c r="M485" s="2">
        <v>388.9</v>
      </c>
      <c r="N485" s="2">
        <v>246.9</v>
      </c>
      <c r="O485" s="2">
        <v>3041.8</v>
      </c>
    </row>
    <row r="486" spans="2:15" x14ac:dyDescent="0.25">
      <c r="B486" s="4">
        <v>1913</v>
      </c>
      <c r="C486" s="2">
        <v>112.3</v>
      </c>
      <c r="D486" s="2">
        <v>109.7</v>
      </c>
      <c r="E486" s="2">
        <v>169.8</v>
      </c>
      <c r="F486" s="2">
        <v>414</v>
      </c>
      <c r="G486" s="2">
        <v>268.7</v>
      </c>
      <c r="H486" s="2">
        <v>224.2</v>
      </c>
      <c r="I486" s="2">
        <v>169.6</v>
      </c>
      <c r="J486" s="2">
        <v>171.2</v>
      </c>
      <c r="K486" s="2">
        <v>553.1</v>
      </c>
      <c r="L486" s="2">
        <v>318.39999999999998</v>
      </c>
      <c r="M486" s="2">
        <v>314.7</v>
      </c>
      <c r="N486" s="2">
        <v>237.9</v>
      </c>
      <c r="O486" s="2">
        <v>3063.6</v>
      </c>
    </row>
    <row r="487" spans="2:15" x14ac:dyDescent="0.25">
      <c r="B487" s="4">
        <v>1914</v>
      </c>
      <c r="C487" s="2">
        <v>132.5</v>
      </c>
      <c r="D487" s="2">
        <v>104.7</v>
      </c>
      <c r="E487" s="2">
        <v>101.3</v>
      </c>
      <c r="F487" s="2">
        <v>326.5</v>
      </c>
      <c r="G487" s="2">
        <v>151.30000000000001</v>
      </c>
      <c r="H487" s="2">
        <v>163.5</v>
      </c>
      <c r="I487" s="2">
        <v>152.5</v>
      </c>
      <c r="J487" s="2">
        <v>246.6</v>
      </c>
      <c r="K487" s="2">
        <v>144.80000000000001</v>
      </c>
      <c r="L487" s="2">
        <v>330.9</v>
      </c>
      <c r="M487" s="2">
        <v>419.6</v>
      </c>
      <c r="N487" s="2">
        <v>270.2</v>
      </c>
      <c r="O487" s="2">
        <v>2544.3999999999996</v>
      </c>
    </row>
    <row r="488" spans="2:15" x14ac:dyDescent="0.25">
      <c r="B488" s="4">
        <v>1915</v>
      </c>
      <c r="C488" s="2">
        <v>158.5</v>
      </c>
      <c r="D488" s="2">
        <v>180.2</v>
      </c>
      <c r="E488" s="2">
        <v>108.1</v>
      </c>
      <c r="F488" s="2">
        <v>281.8</v>
      </c>
      <c r="G488" s="2">
        <v>323</v>
      </c>
      <c r="H488" s="2">
        <v>273.10000000000002</v>
      </c>
      <c r="I488" s="2">
        <v>301.10000000000002</v>
      </c>
      <c r="J488" s="2">
        <v>505.9</v>
      </c>
      <c r="K488" s="2">
        <v>225.9</v>
      </c>
      <c r="L488" s="2">
        <v>347.8</v>
      </c>
      <c r="M488" s="2">
        <v>271</v>
      </c>
      <c r="N488" s="2">
        <v>197</v>
      </c>
      <c r="O488" s="2">
        <v>3173.4</v>
      </c>
    </row>
    <row r="489" spans="2:15" x14ac:dyDescent="0.25">
      <c r="B489" s="4">
        <v>1916</v>
      </c>
      <c r="C489" s="2">
        <v>166</v>
      </c>
      <c r="D489" s="2">
        <v>106.8</v>
      </c>
      <c r="E489" s="2">
        <v>226</v>
      </c>
      <c r="F489" s="2">
        <v>302.89999999999998</v>
      </c>
      <c r="G489" s="2">
        <v>170</v>
      </c>
      <c r="H489" s="2">
        <v>381.2</v>
      </c>
      <c r="I489" s="2">
        <v>279.5</v>
      </c>
      <c r="J489" s="2">
        <v>277.39999999999998</v>
      </c>
      <c r="K489" s="2">
        <v>232.3</v>
      </c>
      <c r="L489" s="2">
        <v>336.2</v>
      </c>
      <c r="M489" s="2">
        <v>237</v>
      </c>
      <c r="N489" s="2">
        <v>210.3</v>
      </c>
      <c r="O489" s="2">
        <v>2925.6000000000004</v>
      </c>
    </row>
    <row r="490" spans="2:15" x14ac:dyDescent="0.25">
      <c r="B490" s="4">
        <v>1917</v>
      </c>
      <c r="C490" s="2">
        <v>286.2</v>
      </c>
      <c r="D490" s="2">
        <v>145.69999999999999</v>
      </c>
      <c r="E490" s="2">
        <v>220.5</v>
      </c>
      <c r="F490" s="2">
        <v>358.9</v>
      </c>
      <c r="G490" s="2">
        <v>407.3</v>
      </c>
      <c r="H490" s="2">
        <v>276.5</v>
      </c>
      <c r="I490" s="2">
        <v>260</v>
      </c>
      <c r="J490" s="2">
        <v>445.1</v>
      </c>
      <c r="K490" s="2">
        <v>221.5</v>
      </c>
      <c r="L490" s="2">
        <v>244.7</v>
      </c>
      <c r="M490" s="2">
        <v>338.2</v>
      </c>
      <c r="N490" s="2">
        <v>237.5</v>
      </c>
      <c r="O490" s="2">
        <v>3442.0999999999995</v>
      </c>
    </row>
    <row r="491" spans="2:15" x14ac:dyDescent="0.25">
      <c r="B491" s="4">
        <v>1918</v>
      </c>
      <c r="C491" s="2">
        <v>199.2</v>
      </c>
      <c r="D491" s="2">
        <v>144.6</v>
      </c>
      <c r="E491" s="2">
        <v>184.1</v>
      </c>
      <c r="F491" s="2">
        <v>407.8</v>
      </c>
      <c r="G491" s="2">
        <v>267.5</v>
      </c>
      <c r="H491" s="2">
        <v>167.2</v>
      </c>
      <c r="I491" s="2">
        <v>185.9</v>
      </c>
      <c r="J491" s="2">
        <v>171.5</v>
      </c>
      <c r="K491" s="2">
        <v>195.3</v>
      </c>
      <c r="L491" s="2">
        <v>373.9</v>
      </c>
      <c r="M491" s="2">
        <v>378.1</v>
      </c>
      <c r="N491" s="2">
        <v>122.7</v>
      </c>
      <c r="O491" s="2">
        <v>2797.7999999999997</v>
      </c>
    </row>
    <row r="492" spans="2:15" x14ac:dyDescent="0.25">
      <c r="B492" s="4">
        <v>1919</v>
      </c>
      <c r="C492" s="2">
        <v>190</v>
      </c>
      <c r="D492" s="2">
        <v>104.6</v>
      </c>
      <c r="E492" s="2">
        <v>127.2</v>
      </c>
      <c r="F492" s="2">
        <v>263.7</v>
      </c>
      <c r="G492" s="2">
        <v>231.4</v>
      </c>
      <c r="H492" s="2">
        <v>240.4</v>
      </c>
      <c r="I492" s="2">
        <v>343.4</v>
      </c>
      <c r="J492" s="2">
        <v>305.7</v>
      </c>
      <c r="K492" s="2">
        <v>358.1</v>
      </c>
      <c r="L492" s="2">
        <v>233</v>
      </c>
      <c r="M492" s="2">
        <v>291.89999999999998</v>
      </c>
      <c r="N492" s="2">
        <v>286.10000000000002</v>
      </c>
      <c r="O492" s="2">
        <v>2975.5</v>
      </c>
    </row>
    <row r="493" spans="2:15" x14ac:dyDescent="0.25">
      <c r="B493" s="4">
        <v>1920</v>
      </c>
      <c r="C493" s="2">
        <v>130.4</v>
      </c>
      <c r="D493" s="2">
        <v>155.1</v>
      </c>
      <c r="E493" s="2">
        <v>143.80000000000001</v>
      </c>
      <c r="F493" s="2">
        <v>187.8</v>
      </c>
      <c r="G493" s="2">
        <v>418.8</v>
      </c>
      <c r="H493" s="2">
        <v>209.2</v>
      </c>
      <c r="I493" s="2">
        <v>463</v>
      </c>
      <c r="J493" s="2">
        <v>255</v>
      </c>
      <c r="K493" s="2">
        <v>287</v>
      </c>
      <c r="L493" s="2">
        <v>462.4</v>
      </c>
      <c r="M493" s="2">
        <v>180.6</v>
      </c>
      <c r="N493" s="2">
        <v>234.7</v>
      </c>
      <c r="O493" s="2">
        <v>3127.8</v>
      </c>
    </row>
    <row r="494" spans="2:15" x14ac:dyDescent="0.25">
      <c r="B494" s="4">
        <v>1921</v>
      </c>
      <c r="C494" s="2">
        <v>264.10000000000002</v>
      </c>
      <c r="D494" s="2">
        <v>204.2</v>
      </c>
      <c r="E494" s="2">
        <v>364.5</v>
      </c>
      <c r="F494" s="2">
        <v>285.3</v>
      </c>
      <c r="G494" s="2">
        <v>419.3</v>
      </c>
      <c r="H494" s="2">
        <v>325.39999999999998</v>
      </c>
      <c r="I494" s="2">
        <v>382.9</v>
      </c>
      <c r="J494" s="2">
        <v>206.8</v>
      </c>
      <c r="K494" s="2">
        <v>375.5</v>
      </c>
      <c r="L494" s="2">
        <v>405</v>
      </c>
      <c r="M494" s="2">
        <v>209.6</v>
      </c>
      <c r="N494" s="2">
        <v>310.39999999999998</v>
      </c>
      <c r="O494" s="2">
        <v>3753</v>
      </c>
    </row>
    <row r="495" spans="2:15" x14ac:dyDescent="0.25">
      <c r="B495" s="4">
        <v>1922</v>
      </c>
      <c r="C495" s="2">
        <v>74.599999999999994</v>
      </c>
      <c r="D495" s="2">
        <v>202.3</v>
      </c>
      <c r="E495" s="2">
        <v>277</v>
      </c>
      <c r="F495" s="2">
        <v>221.5</v>
      </c>
      <c r="G495" s="2">
        <v>282</v>
      </c>
      <c r="H495" s="2">
        <v>482.9</v>
      </c>
      <c r="I495" s="2">
        <v>235</v>
      </c>
      <c r="J495" s="2">
        <v>134.80000000000001</v>
      </c>
      <c r="K495" s="2">
        <v>192.6</v>
      </c>
      <c r="L495" s="2">
        <v>274.10000000000002</v>
      </c>
      <c r="M495" s="2">
        <v>285.3</v>
      </c>
      <c r="N495" s="2">
        <v>251.4</v>
      </c>
      <c r="O495" s="2">
        <v>2913.5000000000005</v>
      </c>
    </row>
    <row r="496" spans="2:15" x14ac:dyDescent="0.25">
      <c r="B496" s="4">
        <v>1923</v>
      </c>
      <c r="C496" s="2">
        <v>84.7</v>
      </c>
      <c r="D496" s="2">
        <v>78.900000000000006</v>
      </c>
      <c r="E496" s="2">
        <v>134.30000000000001</v>
      </c>
      <c r="F496" s="2">
        <v>205.8</v>
      </c>
      <c r="G496" s="2">
        <v>259.39999999999998</v>
      </c>
      <c r="H496" s="2">
        <v>179.4</v>
      </c>
      <c r="I496" s="2">
        <v>317.3</v>
      </c>
      <c r="J496" s="2">
        <v>299.7</v>
      </c>
      <c r="K496" s="2">
        <v>155.6</v>
      </c>
      <c r="L496" s="2">
        <v>263</v>
      </c>
      <c r="M496" s="2">
        <v>207.8</v>
      </c>
      <c r="N496" s="2">
        <v>290.3</v>
      </c>
      <c r="O496" s="2">
        <v>2476.2000000000003</v>
      </c>
    </row>
    <row r="497" spans="2:15" x14ac:dyDescent="0.25">
      <c r="B497" s="4">
        <v>1924</v>
      </c>
      <c r="C497" s="2">
        <v>70</v>
      </c>
      <c r="D497" s="2">
        <v>68.599999999999994</v>
      </c>
      <c r="E497" s="2">
        <v>139.30000000000001</v>
      </c>
      <c r="F497" s="2">
        <v>170.8</v>
      </c>
      <c r="G497" s="2">
        <v>240.1</v>
      </c>
      <c r="H497" s="2">
        <v>287.3</v>
      </c>
      <c r="I497" s="2">
        <v>294.10000000000002</v>
      </c>
      <c r="J497" s="2">
        <v>180.6</v>
      </c>
      <c r="K497" s="2">
        <v>261</v>
      </c>
      <c r="L497" s="2">
        <v>349.3</v>
      </c>
      <c r="M497" s="2">
        <v>462.1</v>
      </c>
      <c r="N497" s="2">
        <v>286.5</v>
      </c>
      <c r="O497" s="2">
        <v>2809.7</v>
      </c>
    </row>
    <row r="498" spans="2:15" x14ac:dyDescent="0.25">
      <c r="B498" s="4">
        <v>1925</v>
      </c>
      <c r="C498" s="2">
        <v>151.9</v>
      </c>
      <c r="D498" s="2">
        <v>177.3</v>
      </c>
      <c r="E498" s="2">
        <v>263.10000000000002</v>
      </c>
      <c r="F498" s="2">
        <v>412.7</v>
      </c>
      <c r="G498" s="2">
        <v>223.3</v>
      </c>
      <c r="H498" s="2">
        <v>213.7</v>
      </c>
      <c r="I498" s="2">
        <v>266.7</v>
      </c>
      <c r="J498" s="2">
        <v>301.10000000000002</v>
      </c>
      <c r="K498" s="2">
        <v>311.3</v>
      </c>
      <c r="L498" s="2">
        <v>222.9</v>
      </c>
      <c r="M498" s="2">
        <v>252.5</v>
      </c>
      <c r="N498" s="2">
        <v>144.1</v>
      </c>
      <c r="O498" s="2">
        <v>2940.6000000000004</v>
      </c>
    </row>
    <row r="499" spans="2:15" x14ac:dyDescent="0.25">
      <c r="B499" s="4">
        <v>1926</v>
      </c>
      <c r="C499" s="2">
        <v>80.7</v>
      </c>
      <c r="D499" s="2">
        <v>109.7</v>
      </c>
      <c r="E499" s="2">
        <v>131.80000000000001</v>
      </c>
      <c r="F499" s="2">
        <v>175.3</v>
      </c>
      <c r="G499" s="2">
        <v>227.9</v>
      </c>
      <c r="H499" s="2">
        <v>341.9</v>
      </c>
      <c r="I499" s="2">
        <v>232.3</v>
      </c>
      <c r="J499" s="2">
        <v>292.10000000000002</v>
      </c>
      <c r="K499" s="2">
        <v>214</v>
      </c>
      <c r="L499" s="2">
        <v>394.2</v>
      </c>
      <c r="M499" s="2">
        <v>300.2</v>
      </c>
      <c r="N499" s="2">
        <v>337.7</v>
      </c>
      <c r="O499" s="2">
        <v>2837.7999999999997</v>
      </c>
    </row>
    <row r="500" spans="2:15" x14ac:dyDescent="0.25">
      <c r="B500" s="4">
        <v>1927</v>
      </c>
      <c r="C500" s="2">
        <v>172.3</v>
      </c>
      <c r="D500" s="2">
        <v>158.80000000000001</v>
      </c>
      <c r="E500" s="2">
        <v>175.4</v>
      </c>
      <c r="F500" s="2">
        <v>248</v>
      </c>
      <c r="G500" s="2">
        <v>318.5</v>
      </c>
      <c r="H500" s="2">
        <v>248.4</v>
      </c>
      <c r="I500" s="2">
        <v>329.2</v>
      </c>
      <c r="J500" s="2">
        <v>290.8</v>
      </c>
      <c r="K500" s="2">
        <v>325.60000000000002</v>
      </c>
      <c r="L500" s="2">
        <v>329.7</v>
      </c>
      <c r="M500" s="2">
        <v>280.5</v>
      </c>
      <c r="N500" s="2">
        <v>171</v>
      </c>
      <c r="O500" s="2">
        <v>3048.2</v>
      </c>
    </row>
    <row r="501" spans="2:15" x14ac:dyDescent="0.25">
      <c r="B501" s="4">
        <v>1928</v>
      </c>
      <c r="C501" s="2">
        <v>153.9</v>
      </c>
      <c r="D501" s="2">
        <v>142.80000000000001</v>
      </c>
      <c r="E501" s="2">
        <v>187.2</v>
      </c>
      <c r="F501" s="2">
        <v>218.5</v>
      </c>
      <c r="G501" s="2">
        <v>277.8</v>
      </c>
      <c r="H501" s="2">
        <v>242.7</v>
      </c>
      <c r="I501" s="2">
        <v>323.7</v>
      </c>
      <c r="J501" s="2">
        <v>243.5</v>
      </c>
      <c r="K501" s="2">
        <v>218.5</v>
      </c>
      <c r="L501" s="2">
        <v>220.7</v>
      </c>
      <c r="M501" s="2">
        <v>415</v>
      </c>
      <c r="N501" s="2">
        <v>316.3</v>
      </c>
      <c r="O501" s="2">
        <v>2960.6000000000004</v>
      </c>
    </row>
    <row r="502" spans="2:15" x14ac:dyDescent="0.25">
      <c r="B502" s="4">
        <v>1929</v>
      </c>
      <c r="C502" s="2">
        <v>77</v>
      </c>
      <c r="D502" s="2">
        <v>67.900000000000006</v>
      </c>
      <c r="E502" s="2">
        <v>180.1</v>
      </c>
      <c r="F502" s="2">
        <v>291.2</v>
      </c>
      <c r="G502" s="2">
        <v>318.2</v>
      </c>
      <c r="H502" s="2">
        <v>280.3</v>
      </c>
      <c r="I502" s="2">
        <v>254.9</v>
      </c>
      <c r="J502" s="2">
        <v>187.2</v>
      </c>
      <c r="K502" s="2">
        <v>240.1</v>
      </c>
      <c r="L502" s="2">
        <v>271.8</v>
      </c>
      <c r="M502" s="2">
        <v>190.7</v>
      </c>
      <c r="N502" s="2">
        <v>115</v>
      </c>
      <c r="O502" s="2">
        <v>2474.4</v>
      </c>
    </row>
    <row r="503" spans="2:15" x14ac:dyDescent="0.25">
      <c r="B503" s="4">
        <v>1930</v>
      </c>
      <c r="C503" s="2">
        <v>193.7</v>
      </c>
      <c r="D503" s="2">
        <v>175.6</v>
      </c>
      <c r="E503" s="2">
        <v>164.2</v>
      </c>
      <c r="F503" s="2">
        <v>273.60000000000002</v>
      </c>
      <c r="G503" s="2">
        <v>175.4</v>
      </c>
      <c r="H503" s="2">
        <v>278.89999999999998</v>
      </c>
      <c r="I503" s="2">
        <v>278</v>
      </c>
      <c r="J503" s="2">
        <v>228.4</v>
      </c>
      <c r="K503" s="2">
        <v>175.7</v>
      </c>
      <c r="L503" s="2">
        <v>361.6</v>
      </c>
      <c r="M503" s="2">
        <v>211.8</v>
      </c>
      <c r="N503" s="2">
        <v>173.2</v>
      </c>
      <c r="O503" s="2">
        <v>2690.1000000000004</v>
      </c>
    </row>
    <row r="504" spans="2:15" x14ac:dyDescent="0.25">
      <c r="B504" s="4">
        <v>1931</v>
      </c>
      <c r="C504" s="2">
        <v>143.30000000000001</v>
      </c>
      <c r="D504" s="2">
        <v>137.5</v>
      </c>
      <c r="E504" s="2">
        <v>133.30000000000001</v>
      </c>
      <c r="F504" s="2">
        <v>227.7</v>
      </c>
      <c r="G504" s="2">
        <v>298.7</v>
      </c>
      <c r="H504" s="2">
        <v>269.39999999999998</v>
      </c>
      <c r="I504" s="2">
        <v>375.8</v>
      </c>
      <c r="J504" s="2">
        <v>177.4</v>
      </c>
      <c r="K504" s="2">
        <v>277.60000000000002</v>
      </c>
      <c r="L504" s="2">
        <v>263.8</v>
      </c>
      <c r="M504" s="2">
        <v>311.2</v>
      </c>
      <c r="N504" s="2">
        <v>240.4</v>
      </c>
      <c r="O504" s="2">
        <v>2856.1000000000004</v>
      </c>
    </row>
    <row r="505" spans="2:15" x14ac:dyDescent="0.25">
      <c r="B505" s="4">
        <v>1932</v>
      </c>
      <c r="C505" s="2">
        <v>246.2</v>
      </c>
      <c r="D505" s="2">
        <v>130.19999999999999</v>
      </c>
      <c r="E505" s="2">
        <v>108.5</v>
      </c>
      <c r="F505" s="2">
        <v>177.6</v>
      </c>
      <c r="G505" s="2">
        <v>260.2</v>
      </c>
      <c r="H505" s="2">
        <v>237.9</v>
      </c>
      <c r="I505" s="2">
        <v>238.9</v>
      </c>
      <c r="J505" s="2">
        <v>237.4</v>
      </c>
      <c r="K505" s="2">
        <v>276.89999999999998</v>
      </c>
      <c r="L505" s="2">
        <v>357.5</v>
      </c>
      <c r="M505" s="2">
        <v>326.5</v>
      </c>
      <c r="N505" s="2">
        <v>267</v>
      </c>
      <c r="O505" s="2">
        <v>2864.8</v>
      </c>
    </row>
    <row r="506" spans="2:15" x14ac:dyDescent="0.25">
      <c r="B506" s="4">
        <v>1933</v>
      </c>
      <c r="C506" s="2">
        <v>196.4</v>
      </c>
      <c r="D506" s="2">
        <v>82.4</v>
      </c>
      <c r="E506" s="2">
        <v>184.1</v>
      </c>
      <c r="F506" s="2">
        <v>291.2</v>
      </c>
      <c r="G506" s="2">
        <v>289</v>
      </c>
      <c r="H506" s="2">
        <v>274.7</v>
      </c>
      <c r="I506" s="2">
        <v>212.5</v>
      </c>
      <c r="J506" s="2">
        <v>303.89999999999998</v>
      </c>
      <c r="K506" s="2">
        <v>252.3</v>
      </c>
      <c r="L506" s="2">
        <v>293.10000000000002</v>
      </c>
      <c r="M506" s="2">
        <v>393.7</v>
      </c>
      <c r="N506" s="2">
        <v>379.6</v>
      </c>
      <c r="O506" s="2">
        <v>3152.8999999999996</v>
      </c>
    </row>
    <row r="507" spans="2:15" x14ac:dyDescent="0.25">
      <c r="B507" s="4">
        <v>1934</v>
      </c>
      <c r="C507" s="2">
        <v>186.8</v>
      </c>
      <c r="D507" s="2">
        <v>195.7</v>
      </c>
      <c r="E507" s="2">
        <v>160.9</v>
      </c>
      <c r="F507" s="2">
        <v>169.2</v>
      </c>
      <c r="G507" s="2">
        <v>327.10000000000002</v>
      </c>
      <c r="H507" s="2">
        <v>263.39999999999998</v>
      </c>
      <c r="I507" s="2">
        <v>282.60000000000002</v>
      </c>
      <c r="J507" s="2">
        <v>186.6</v>
      </c>
      <c r="K507" s="2">
        <v>220.5</v>
      </c>
      <c r="L507" s="2">
        <v>379.8</v>
      </c>
      <c r="M507" s="2">
        <v>355.2</v>
      </c>
      <c r="N507" s="2">
        <v>204</v>
      </c>
      <c r="O507" s="2">
        <v>2931.7999999999997</v>
      </c>
    </row>
    <row r="508" spans="2:15" x14ac:dyDescent="0.25">
      <c r="B508" s="4">
        <v>1935</v>
      </c>
      <c r="C508" s="2">
        <v>236.3</v>
      </c>
      <c r="D508" s="2">
        <v>196.3</v>
      </c>
      <c r="E508" s="2">
        <v>228.3</v>
      </c>
      <c r="F508" s="2">
        <v>264</v>
      </c>
      <c r="G508" s="2">
        <v>264.60000000000002</v>
      </c>
      <c r="H508" s="2">
        <v>273.7</v>
      </c>
      <c r="I508" s="2">
        <v>288.60000000000002</v>
      </c>
      <c r="J508" s="2">
        <v>335.5</v>
      </c>
      <c r="K508" s="2">
        <v>230</v>
      </c>
      <c r="L508" s="2">
        <v>296.3</v>
      </c>
      <c r="M508" s="2">
        <v>485.4</v>
      </c>
      <c r="N508" s="2">
        <v>135.80000000000001</v>
      </c>
      <c r="O508" s="2">
        <v>3234.8000000000006</v>
      </c>
    </row>
    <row r="509" spans="2:15" x14ac:dyDescent="0.25">
      <c r="B509" s="4">
        <v>1936</v>
      </c>
      <c r="C509" s="2">
        <v>140.19999999999999</v>
      </c>
      <c r="D509" s="2">
        <v>107.1</v>
      </c>
      <c r="E509" s="2">
        <v>164.4</v>
      </c>
      <c r="F509" s="2">
        <v>186.3</v>
      </c>
      <c r="G509" s="2">
        <v>299</v>
      </c>
      <c r="H509" s="2">
        <v>290.89999999999998</v>
      </c>
      <c r="I509" s="2">
        <v>266.60000000000002</v>
      </c>
      <c r="J509" s="2">
        <v>244.4</v>
      </c>
      <c r="K509" s="2">
        <v>209.6</v>
      </c>
      <c r="L509" s="2">
        <v>339.4</v>
      </c>
      <c r="M509" s="2">
        <v>222.3</v>
      </c>
      <c r="N509" s="2">
        <v>291.89999999999998</v>
      </c>
      <c r="O509" s="2">
        <v>2762.1000000000004</v>
      </c>
    </row>
    <row r="510" spans="2:15" x14ac:dyDescent="0.25">
      <c r="B510" s="4">
        <v>1937</v>
      </c>
      <c r="C510" s="2">
        <v>275.2</v>
      </c>
      <c r="D510" s="2">
        <v>152.1</v>
      </c>
      <c r="E510" s="2">
        <v>221.3</v>
      </c>
      <c r="F510" s="2">
        <v>174.8</v>
      </c>
      <c r="G510" s="2">
        <v>264.8</v>
      </c>
      <c r="H510" s="2">
        <v>207.2</v>
      </c>
      <c r="I510" s="2">
        <v>246.5</v>
      </c>
      <c r="J510" s="2">
        <v>213.9</v>
      </c>
      <c r="K510" s="2">
        <v>352.8</v>
      </c>
      <c r="L510" s="2">
        <v>298.8</v>
      </c>
      <c r="M510" s="2">
        <v>314.5</v>
      </c>
      <c r="N510" s="2">
        <v>332.9</v>
      </c>
      <c r="O510" s="2">
        <v>3054.8</v>
      </c>
    </row>
    <row r="511" spans="2:15" x14ac:dyDescent="0.25">
      <c r="B511" s="4">
        <v>1938</v>
      </c>
      <c r="C511" s="2">
        <v>276.39999999999998</v>
      </c>
      <c r="D511" s="2">
        <v>139.5</v>
      </c>
      <c r="E511" s="2">
        <v>236.1</v>
      </c>
      <c r="F511" s="2">
        <v>428.2</v>
      </c>
      <c r="G511" s="2">
        <v>354.2</v>
      </c>
      <c r="H511" s="2">
        <v>211.5</v>
      </c>
      <c r="I511" s="2">
        <v>314.3</v>
      </c>
      <c r="J511" s="2">
        <v>329.8</v>
      </c>
      <c r="K511" s="2">
        <v>161.30000000000001</v>
      </c>
      <c r="L511" s="2">
        <v>378.7</v>
      </c>
      <c r="M511" s="2">
        <v>385.8</v>
      </c>
      <c r="N511" s="2">
        <v>330.2</v>
      </c>
      <c r="O511" s="2">
        <v>3546</v>
      </c>
    </row>
    <row r="512" spans="2:15" x14ac:dyDescent="0.25">
      <c r="B512" s="4">
        <v>1939</v>
      </c>
      <c r="C512" s="2">
        <v>116.5</v>
      </c>
      <c r="D512" s="2">
        <v>89.3</v>
      </c>
      <c r="E512" s="2">
        <v>160.80000000000001</v>
      </c>
      <c r="F512" s="2">
        <v>193.4</v>
      </c>
      <c r="G512" s="2">
        <v>225.4</v>
      </c>
      <c r="H512" s="2">
        <v>285</v>
      </c>
      <c r="I512" s="2">
        <v>235.3</v>
      </c>
      <c r="J512" s="2">
        <v>199.7</v>
      </c>
      <c r="K512" s="2">
        <v>197.4</v>
      </c>
      <c r="L512" s="2">
        <v>357</v>
      </c>
      <c r="M512" s="2">
        <v>249.9</v>
      </c>
      <c r="N512" s="2">
        <v>232.1</v>
      </c>
      <c r="O512" s="2">
        <v>2541.8000000000002</v>
      </c>
    </row>
    <row r="513" spans="2:15" x14ac:dyDescent="0.25">
      <c r="B513" s="4">
        <v>1940</v>
      </c>
      <c r="C513" s="2">
        <v>185.8</v>
      </c>
      <c r="D513" s="2">
        <v>135.6</v>
      </c>
      <c r="E513" s="2">
        <v>107.1</v>
      </c>
      <c r="F513" s="2">
        <v>176.9</v>
      </c>
      <c r="G513" s="2">
        <v>251.2</v>
      </c>
      <c r="H513" s="2">
        <v>248.1</v>
      </c>
      <c r="I513" s="2">
        <v>168.4</v>
      </c>
      <c r="J513" s="2">
        <v>170.7</v>
      </c>
      <c r="K513" s="2">
        <v>236</v>
      </c>
      <c r="L513" s="2">
        <v>375.5</v>
      </c>
      <c r="M513" s="2">
        <v>384.4</v>
      </c>
      <c r="N513" s="2">
        <v>219</v>
      </c>
      <c r="O513" s="2">
        <v>2658.7000000000003</v>
      </c>
    </row>
    <row r="514" spans="2:15" x14ac:dyDescent="0.25">
      <c r="B514" s="4">
        <v>1941</v>
      </c>
      <c r="C514" s="2">
        <v>180.3</v>
      </c>
      <c r="D514" s="2">
        <v>133.30000000000001</v>
      </c>
      <c r="E514" s="2">
        <v>46.6</v>
      </c>
      <c r="F514" s="2">
        <v>116.6</v>
      </c>
      <c r="G514" s="2">
        <v>67.8</v>
      </c>
      <c r="H514" s="2">
        <v>116.8</v>
      </c>
      <c r="I514" s="2">
        <v>133.30000000000001</v>
      </c>
      <c r="J514" s="2">
        <v>175.8</v>
      </c>
      <c r="K514" s="2">
        <v>183.4</v>
      </c>
      <c r="L514" s="2">
        <v>146.30000000000001</v>
      </c>
      <c r="M514" s="2">
        <v>228.8</v>
      </c>
      <c r="N514" s="2">
        <v>139.69999999999999</v>
      </c>
      <c r="O514" s="2">
        <v>1668.7</v>
      </c>
    </row>
    <row r="515" spans="2:15" x14ac:dyDescent="0.25">
      <c r="B515" s="4">
        <v>1942</v>
      </c>
      <c r="C515" s="2">
        <v>89.2</v>
      </c>
      <c r="D515" s="2">
        <v>88.2</v>
      </c>
      <c r="E515" s="2">
        <v>125.8</v>
      </c>
      <c r="F515" s="2">
        <v>196.5</v>
      </c>
      <c r="G515" s="2">
        <v>243.8</v>
      </c>
      <c r="H515" s="2">
        <v>165.3</v>
      </c>
      <c r="I515" s="2">
        <v>215.3</v>
      </c>
      <c r="J515" s="2">
        <v>115.8</v>
      </c>
      <c r="K515" s="2">
        <v>186.2</v>
      </c>
      <c r="L515" s="2">
        <v>207.2</v>
      </c>
      <c r="M515" s="2">
        <v>188.1</v>
      </c>
      <c r="N515" s="2">
        <v>157.6</v>
      </c>
      <c r="O515" s="2">
        <v>1978.9999999999998</v>
      </c>
    </row>
    <row r="516" spans="2:15" x14ac:dyDescent="0.25">
      <c r="B516" s="4">
        <v>1943</v>
      </c>
      <c r="C516" s="2">
        <v>396</v>
      </c>
      <c r="D516" s="2">
        <v>177.8</v>
      </c>
      <c r="E516" s="2">
        <v>121.3</v>
      </c>
      <c r="F516" s="2">
        <v>250.6</v>
      </c>
      <c r="G516" s="2">
        <v>181.7</v>
      </c>
      <c r="H516" s="2">
        <v>295.39999999999998</v>
      </c>
      <c r="I516" s="2">
        <v>144.6</v>
      </c>
      <c r="J516" s="2">
        <v>361.9</v>
      </c>
      <c r="K516" s="2">
        <v>103.6</v>
      </c>
      <c r="L516" s="2">
        <v>387.9</v>
      </c>
      <c r="M516" s="2">
        <v>372.4</v>
      </c>
      <c r="N516" s="2">
        <v>162.9</v>
      </c>
      <c r="O516" s="2">
        <v>2956.1</v>
      </c>
    </row>
    <row r="517" spans="2:15" x14ac:dyDescent="0.25">
      <c r="B517" s="4">
        <v>1944</v>
      </c>
      <c r="C517" s="2">
        <v>97.1</v>
      </c>
      <c r="D517" s="2">
        <v>105.1</v>
      </c>
      <c r="E517" s="2">
        <v>127.6</v>
      </c>
      <c r="F517" s="2">
        <v>138.30000000000001</v>
      </c>
      <c r="G517" s="2">
        <v>253.7</v>
      </c>
      <c r="H517" s="2">
        <v>318</v>
      </c>
      <c r="I517" s="2">
        <v>64.599999999999994</v>
      </c>
      <c r="J517" s="2">
        <v>166.8</v>
      </c>
      <c r="K517" s="2">
        <v>95.5</v>
      </c>
      <c r="L517" s="2">
        <v>277.89999999999998</v>
      </c>
      <c r="M517" s="2">
        <v>146.30000000000001</v>
      </c>
      <c r="N517" s="2">
        <v>159.69999999999999</v>
      </c>
      <c r="O517" s="2">
        <v>1950.6</v>
      </c>
    </row>
    <row r="518" spans="2:15" x14ac:dyDescent="0.25">
      <c r="B518" s="4">
        <v>1945</v>
      </c>
      <c r="C518" s="2">
        <v>97.3</v>
      </c>
      <c r="D518" s="2">
        <v>67.400000000000006</v>
      </c>
      <c r="E518" s="2">
        <v>56.3</v>
      </c>
      <c r="F518" s="2">
        <v>234.4</v>
      </c>
      <c r="G518" s="2">
        <v>359.4</v>
      </c>
      <c r="H518" s="2">
        <v>85.3</v>
      </c>
      <c r="I518" s="2">
        <v>201</v>
      </c>
      <c r="J518" s="2">
        <v>243.6</v>
      </c>
      <c r="K518" s="2">
        <v>163</v>
      </c>
      <c r="L518" s="2">
        <v>267.3</v>
      </c>
      <c r="M518" s="2">
        <v>421.1</v>
      </c>
      <c r="N518" s="2">
        <v>395.5</v>
      </c>
      <c r="O518" s="2">
        <v>2591.6</v>
      </c>
    </row>
    <row r="519" spans="2:15" x14ac:dyDescent="0.25">
      <c r="B519" s="4">
        <v>1946</v>
      </c>
      <c r="C519" s="2">
        <v>298.10000000000002</v>
      </c>
      <c r="D519" s="2">
        <v>115.5</v>
      </c>
      <c r="E519" s="2">
        <v>157.80000000000001</v>
      </c>
      <c r="F519" s="2">
        <v>223.7</v>
      </c>
      <c r="G519" s="2">
        <v>223.1</v>
      </c>
      <c r="H519" s="2">
        <v>69.7</v>
      </c>
      <c r="I519" s="2">
        <v>127.3</v>
      </c>
      <c r="J519" s="2">
        <v>116.4</v>
      </c>
      <c r="K519" s="2">
        <v>112.2</v>
      </c>
      <c r="L519" s="2">
        <v>327.3</v>
      </c>
      <c r="M519" s="2">
        <v>302.7</v>
      </c>
      <c r="N519" s="2">
        <v>149.69999999999999</v>
      </c>
      <c r="O519" s="2">
        <v>2223.5</v>
      </c>
    </row>
    <row r="520" spans="2:15" x14ac:dyDescent="0.25">
      <c r="B520" s="4">
        <v>1947</v>
      </c>
      <c r="C520" s="2">
        <v>202</v>
      </c>
      <c r="D520" s="2">
        <v>113.3</v>
      </c>
      <c r="E520" s="2">
        <v>90.8</v>
      </c>
      <c r="F520" s="2">
        <v>116.5</v>
      </c>
      <c r="G520" s="2">
        <v>241.5</v>
      </c>
      <c r="H520" s="2">
        <v>269.2</v>
      </c>
      <c r="I520" s="2">
        <v>392.7</v>
      </c>
      <c r="J520" s="2">
        <v>218.5</v>
      </c>
      <c r="K520" s="2">
        <v>337.8</v>
      </c>
      <c r="L520" s="2">
        <v>477.7</v>
      </c>
      <c r="M520" s="2">
        <v>181.4</v>
      </c>
      <c r="N520" s="2">
        <v>136.80000000000001</v>
      </c>
      <c r="O520" s="2">
        <v>2778.2000000000003</v>
      </c>
    </row>
    <row r="521" spans="2:15" x14ac:dyDescent="0.25">
      <c r="B521" s="4">
        <v>1948</v>
      </c>
      <c r="C521" s="2">
        <v>34</v>
      </c>
      <c r="D521" s="2">
        <v>76.7</v>
      </c>
      <c r="E521" s="2">
        <v>133.4</v>
      </c>
      <c r="F521" s="2">
        <v>361.7</v>
      </c>
      <c r="G521" s="2">
        <v>257</v>
      </c>
      <c r="H521" s="2">
        <v>144.6</v>
      </c>
      <c r="I521" s="2">
        <v>157.1</v>
      </c>
      <c r="J521" s="2">
        <v>182.8</v>
      </c>
      <c r="K521" s="2">
        <v>266.7</v>
      </c>
      <c r="L521" s="2">
        <v>226.7</v>
      </c>
      <c r="M521" s="2">
        <v>195.2</v>
      </c>
      <c r="N521" s="2">
        <v>166.9</v>
      </c>
      <c r="O521" s="2">
        <v>2202.8000000000002</v>
      </c>
    </row>
    <row r="522" spans="2:15" x14ac:dyDescent="0.25">
      <c r="B522" s="4">
        <v>1949</v>
      </c>
      <c r="C522" s="2">
        <v>179.2</v>
      </c>
      <c r="D522" s="2">
        <v>113.1</v>
      </c>
      <c r="E522" s="2">
        <v>127.4</v>
      </c>
      <c r="F522" s="2">
        <v>140.1</v>
      </c>
      <c r="G522" s="2">
        <v>225.7</v>
      </c>
      <c r="H522" s="2">
        <v>325.2</v>
      </c>
      <c r="I522" s="2">
        <v>300.39999999999998</v>
      </c>
      <c r="J522" s="2">
        <v>325.89999999999998</v>
      </c>
      <c r="K522" s="2">
        <v>240.1</v>
      </c>
      <c r="L522" s="2">
        <v>359.1</v>
      </c>
      <c r="M522" s="2">
        <v>209.2</v>
      </c>
      <c r="N522" s="2">
        <v>135.4</v>
      </c>
      <c r="O522" s="2">
        <v>2680.7999999999997</v>
      </c>
    </row>
    <row r="523" spans="2:15" x14ac:dyDescent="0.25">
      <c r="B523" s="4">
        <v>1950</v>
      </c>
      <c r="C523" s="2">
        <v>275.8</v>
      </c>
      <c r="D523" s="2">
        <v>300.5</v>
      </c>
      <c r="E523" s="2">
        <v>264.5</v>
      </c>
      <c r="F523" s="2">
        <v>288.7</v>
      </c>
      <c r="G523" s="2">
        <v>319.8</v>
      </c>
      <c r="H523" s="2">
        <v>530.1</v>
      </c>
      <c r="I523" s="2">
        <v>211.7</v>
      </c>
      <c r="J523" s="2">
        <v>382.3</v>
      </c>
      <c r="K523" s="2">
        <v>227.7</v>
      </c>
      <c r="L523" s="2">
        <v>388.2</v>
      </c>
      <c r="M523" s="2">
        <v>253.7</v>
      </c>
      <c r="N523" s="2">
        <v>308.10000000000002</v>
      </c>
      <c r="O523" s="2">
        <v>3751.0999999999995</v>
      </c>
    </row>
    <row r="524" spans="2:15" x14ac:dyDescent="0.25">
      <c r="B524" s="4">
        <v>1951</v>
      </c>
      <c r="C524" s="2">
        <v>197.2</v>
      </c>
      <c r="D524" s="2">
        <v>206.7</v>
      </c>
      <c r="E524" s="2">
        <v>136.30000000000001</v>
      </c>
      <c r="F524" s="2">
        <v>298.39999999999998</v>
      </c>
      <c r="G524" s="2">
        <v>243.1</v>
      </c>
      <c r="H524" s="2">
        <v>223.9</v>
      </c>
      <c r="I524" s="2">
        <v>259.3</v>
      </c>
      <c r="J524" s="2">
        <v>188.6</v>
      </c>
      <c r="K524" s="2">
        <v>154.5</v>
      </c>
      <c r="L524" s="2">
        <v>342.9</v>
      </c>
      <c r="M524" s="2">
        <v>269.39999999999998</v>
      </c>
      <c r="N524" s="2">
        <v>238.7</v>
      </c>
      <c r="O524" s="2">
        <v>2759</v>
      </c>
    </row>
    <row r="525" spans="2:15" x14ac:dyDescent="0.25">
      <c r="B525" s="4">
        <v>1952</v>
      </c>
      <c r="C525" s="2">
        <v>195.1</v>
      </c>
      <c r="D525" s="2">
        <v>92.5</v>
      </c>
      <c r="E525" s="2">
        <v>150.19999999999999</v>
      </c>
      <c r="F525" s="2">
        <v>301.7</v>
      </c>
      <c r="G525" s="2">
        <v>328.6</v>
      </c>
      <c r="H525" s="2">
        <v>244.9</v>
      </c>
      <c r="I525" s="2">
        <v>327.9</v>
      </c>
      <c r="J525" s="2">
        <v>189.9</v>
      </c>
      <c r="K525" s="2">
        <v>214.7</v>
      </c>
      <c r="L525" s="2">
        <v>178.5</v>
      </c>
      <c r="M525" s="2">
        <v>429.3</v>
      </c>
      <c r="N525" s="2">
        <v>257.7</v>
      </c>
      <c r="O525" s="2">
        <v>2911</v>
      </c>
    </row>
    <row r="526" spans="2:15" x14ac:dyDescent="0.25">
      <c r="B526" s="4">
        <v>1953</v>
      </c>
      <c r="C526" s="2">
        <v>174.9</v>
      </c>
      <c r="D526" s="2">
        <v>110.4</v>
      </c>
      <c r="E526" s="2">
        <v>167.1</v>
      </c>
      <c r="F526" s="2">
        <v>195.2</v>
      </c>
      <c r="G526" s="2">
        <v>311.2</v>
      </c>
      <c r="H526" s="2">
        <v>262.8</v>
      </c>
      <c r="I526" s="2">
        <v>134.9</v>
      </c>
      <c r="J526" s="2">
        <v>61.8</v>
      </c>
      <c r="K526" s="2">
        <v>375.2</v>
      </c>
      <c r="L526" s="2">
        <v>334.7</v>
      </c>
      <c r="M526" s="2">
        <v>370.5</v>
      </c>
      <c r="N526" s="2">
        <v>223.5</v>
      </c>
      <c r="O526" s="2">
        <v>2722.2</v>
      </c>
    </row>
    <row r="527" spans="2:15" x14ac:dyDescent="0.25">
      <c r="B527" s="4">
        <v>1954</v>
      </c>
      <c r="C527" s="2">
        <v>118.8</v>
      </c>
      <c r="D527" s="2">
        <v>127.2</v>
      </c>
      <c r="E527" s="2">
        <v>133.9</v>
      </c>
      <c r="F527" s="2">
        <v>214.9</v>
      </c>
      <c r="G527" s="2">
        <v>253.4</v>
      </c>
      <c r="H527" s="2">
        <v>324.10000000000002</v>
      </c>
      <c r="I527" s="2">
        <v>316.2</v>
      </c>
      <c r="J527" s="2">
        <v>197.3</v>
      </c>
      <c r="K527" s="2">
        <v>166.4</v>
      </c>
      <c r="L527" s="2">
        <v>356.6</v>
      </c>
      <c r="M527" s="2">
        <v>283.2</v>
      </c>
      <c r="N527" s="2">
        <v>285.10000000000002</v>
      </c>
      <c r="O527" s="2">
        <v>2777.1</v>
      </c>
    </row>
    <row r="528" spans="2:15" x14ac:dyDescent="0.25">
      <c r="B528" s="4">
        <v>1955</v>
      </c>
      <c r="C528" s="2">
        <v>155.19999999999999</v>
      </c>
      <c r="D528" s="2">
        <v>163.19999999999999</v>
      </c>
      <c r="E528" s="2">
        <v>223.2</v>
      </c>
      <c r="F528" s="2">
        <v>404.9</v>
      </c>
      <c r="G528" s="2">
        <v>216.2</v>
      </c>
      <c r="H528" s="2">
        <v>356</v>
      </c>
      <c r="I528" s="2">
        <v>418.4</v>
      </c>
      <c r="J528" s="2">
        <v>209.6</v>
      </c>
      <c r="K528" s="2">
        <v>292.10000000000002</v>
      </c>
      <c r="L528" s="2">
        <v>384.9</v>
      </c>
      <c r="M528" s="2">
        <v>286.5</v>
      </c>
      <c r="N528" s="2">
        <v>398.9</v>
      </c>
      <c r="O528" s="2">
        <v>3509.1</v>
      </c>
    </row>
    <row r="529" spans="2:15" x14ac:dyDescent="0.25">
      <c r="B529" s="4">
        <v>1956</v>
      </c>
      <c r="C529" s="2">
        <v>286</v>
      </c>
      <c r="D529" s="2">
        <v>277.39999999999998</v>
      </c>
      <c r="E529" s="2">
        <v>187.1</v>
      </c>
      <c r="F529" s="2">
        <v>213.6</v>
      </c>
      <c r="G529" s="2">
        <v>306.5</v>
      </c>
      <c r="H529" s="2">
        <v>305.7</v>
      </c>
      <c r="I529" s="2">
        <v>185.8</v>
      </c>
      <c r="J529" s="2">
        <v>238.3</v>
      </c>
      <c r="K529" s="2">
        <v>266.8</v>
      </c>
      <c r="L529" s="2">
        <v>432.9</v>
      </c>
      <c r="M529" s="2">
        <v>202.8</v>
      </c>
      <c r="N529" s="2">
        <v>330.2</v>
      </c>
      <c r="O529" s="2">
        <v>3233.1</v>
      </c>
    </row>
    <row r="530" spans="2:15" x14ac:dyDescent="0.25">
      <c r="B530" s="4">
        <v>1957</v>
      </c>
      <c r="C530" s="2">
        <v>80.5</v>
      </c>
      <c r="D530" s="2">
        <v>127.8</v>
      </c>
      <c r="E530" s="2">
        <v>180.7</v>
      </c>
      <c r="F530" s="2">
        <v>293.7</v>
      </c>
      <c r="G530" s="2">
        <v>442.3</v>
      </c>
      <c r="H530" s="2">
        <v>105.3</v>
      </c>
      <c r="I530" s="2">
        <v>156.19999999999999</v>
      </c>
      <c r="J530" s="2">
        <v>134.4</v>
      </c>
      <c r="K530" s="2">
        <v>202.9</v>
      </c>
      <c r="L530" s="2">
        <v>428.4</v>
      </c>
      <c r="M530" s="2">
        <v>219.6</v>
      </c>
      <c r="N530" s="2">
        <v>132.80000000000001</v>
      </c>
      <c r="O530" s="2">
        <v>2504.6000000000004</v>
      </c>
    </row>
    <row r="531" spans="2:15" x14ac:dyDescent="0.25">
      <c r="B531" s="4">
        <v>1958</v>
      </c>
      <c r="C531" s="2">
        <v>106.3</v>
      </c>
      <c r="D531" s="2">
        <v>78.900000000000006</v>
      </c>
      <c r="E531" s="2">
        <v>102.7</v>
      </c>
      <c r="F531" s="2">
        <v>233.5</v>
      </c>
      <c r="G531" s="2">
        <v>291.39999999999998</v>
      </c>
      <c r="H531" s="2">
        <v>122.2</v>
      </c>
      <c r="I531" s="2">
        <v>92.5</v>
      </c>
      <c r="J531" s="2">
        <v>201.5</v>
      </c>
      <c r="K531" s="2">
        <v>89.5</v>
      </c>
      <c r="L531" s="2">
        <v>226.2</v>
      </c>
      <c r="M531" s="2">
        <v>256.89999999999998</v>
      </c>
      <c r="N531" s="2">
        <v>231.1</v>
      </c>
      <c r="O531" s="2">
        <v>2032.6999999999998</v>
      </c>
    </row>
    <row r="532" spans="2:15" x14ac:dyDescent="0.25">
      <c r="B532" s="4">
        <v>1959</v>
      </c>
      <c r="C532" s="2">
        <v>93.8</v>
      </c>
      <c r="D532" s="2">
        <v>37.1</v>
      </c>
      <c r="E532" s="2">
        <v>98.3</v>
      </c>
      <c r="F532" s="2">
        <v>143.9</v>
      </c>
      <c r="G532" s="2">
        <v>772</v>
      </c>
      <c r="H532" s="2">
        <v>280.89999999999998</v>
      </c>
      <c r="I532" s="2">
        <v>267.8</v>
      </c>
      <c r="J532" s="2">
        <v>274.39999999999998</v>
      </c>
      <c r="K532" s="2">
        <v>219.1</v>
      </c>
      <c r="L532" s="2">
        <v>271.10000000000002</v>
      </c>
      <c r="M532" s="2">
        <v>230.9</v>
      </c>
      <c r="N532" s="2">
        <v>209.9</v>
      </c>
      <c r="O532" s="2">
        <v>2899.2</v>
      </c>
    </row>
    <row r="533" spans="2:15" x14ac:dyDescent="0.25">
      <c r="B533" s="4">
        <v>1960</v>
      </c>
      <c r="C533" s="2">
        <v>256.5</v>
      </c>
      <c r="D533" s="2">
        <v>161.5</v>
      </c>
      <c r="E533" s="2">
        <v>142.1</v>
      </c>
      <c r="F533" s="2">
        <v>231.4</v>
      </c>
      <c r="G533" s="2">
        <v>238.3</v>
      </c>
      <c r="H533" s="2">
        <v>213</v>
      </c>
      <c r="I533" s="2">
        <v>239.1</v>
      </c>
      <c r="J533" s="2">
        <v>370.7</v>
      </c>
      <c r="K533" s="2">
        <v>227.7</v>
      </c>
      <c r="L533" s="2">
        <v>324.7</v>
      </c>
      <c r="M533" s="2">
        <v>226.2</v>
      </c>
      <c r="N533" s="2">
        <v>304.7</v>
      </c>
      <c r="O533" s="2">
        <v>2935.8999999999992</v>
      </c>
    </row>
    <row r="534" spans="2:15" x14ac:dyDescent="0.25">
      <c r="B534" s="4">
        <v>1961</v>
      </c>
      <c r="C534" s="2">
        <v>160.80000000000001</v>
      </c>
      <c r="D534" s="2">
        <v>83.8</v>
      </c>
      <c r="E534" s="2">
        <v>192.6</v>
      </c>
      <c r="F534" s="2">
        <v>259.5</v>
      </c>
      <c r="G534" s="2">
        <v>137.6</v>
      </c>
      <c r="H534" s="2">
        <v>246.4</v>
      </c>
      <c r="I534" s="2">
        <v>454.2</v>
      </c>
      <c r="J534" s="2">
        <v>73.599999999999994</v>
      </c>
      <c r="K534" s="2">
        <v>189.4</v>
      </c>
      <c r="L534" s="2">
        <v>272</v>
      </c>
      <c r="M534" s="2">
        <v>393.9</v>
      </c>
      <c r="N534" s="2">
        <v>189.1</v>
      </c>
      <c r="O534" s="2">
        <v>2652.9</v>
      </c>
    </row>
    <row r="535" spans="2:15" x14ac:dyDescent="0.25">
      <c r="B535" s="4">
        <v>1962</v>
      </c>
      <c r="C535" s="2">
        <v>106</v>
      </c>
      <c r="D535" s="2">
        <v>121</v>
      </c>
      <c r="E535" s="2">
        <v>200.8</v>
      </c>
      <c r="F535" s="2">
        <v>194</v>
      </c>
      <c r="G535" s="2">
        <v>305.3</v>
      </c>
      <c r="H535" s="2">
        <v>336.5</v>
      </c>
      <c r="I535" s="2">
        <v>156.19999999999999</v>
      </c>
      <c r="J535" s="2">
        <v>228.7</v>
      </c>
      <c r="K535" s="2">
        <v>269.60000000000002</v>
      </c>
      <c r="L535" s="2">
        <v>269</v>
      </c>
      <c r="M535" s="2">
        <v>257.60000000000002</v>
      </c>
      <c r="N535" s="2">
        <v>286.10000000000002</v>
      </c>
      <c r="O535" s="2">
        <v>2730.7999999999997</v>
      </c>
    </row>
    <row r="536" spans="2:15" x14ac:dyDescent="0.25">
      <c r="B536" s="4">
        <v>1963</v>
      </c>
      <c r="C536" s="2">
        <v>141.6</v>
      </c>
      <c r="D536" s="2">
        <v>221.8</v>
      </c>
      <c r="E536" s="2">
        <v>183.4</v>
      </c>
      <c r="F536" s="2">
        <v>276.10000000000002</v>
      </c>
      <c r="G536" s="2">
        <v>270.10000000000002</v>
      </c>
      <c r="H536" s="2">
        <v>205.5</v>
      </c>
      <c r="I536" s="2">
        <v>325.8</v>
      </c>
      <c r="J536" s="2">
        <v>225.5</v>
      </c>
      <c r="K536" s="2">
        <v>185.7</v>
      </c>
      <c r="L536" s="2">
        <v>258.2</v>
      </c>
      <c r="M536" s="2">
        <v>308</v>
      </c>
      <c r="N536" s="2">
        <v>171.9</v>
      </c>
      <c r="O536" s="2">
        <v>2773.6</v>
      </c>
    </row>
    <row r="537" spans="2:15" x14ac:dyDescent="0.25">
      <c r="B537" s="4">
        <v>1964</v>
      </c>
      <c r="C537" s="2">
        <v>86</v>
      </c>
      <c r="D537" s="2">
        <v>128.80000000000001</v>
      </c>
      <c r="E537" s="2">
        <v>83.7</v>
      </c>
      <c r="F537" s="2">
        <v>276</v>
      </c>
      <c r="G537" s="2">
        <v>243.1</v>
      </c>
      <c r="H537" s="2">
        <v>371.2</v>
      </c>
      <c r="I537" s="2">
        <v>488.9</v>
      </c>
      <c r="J537" s="2">
        <v>283.10000000000002</v>
      </c>
      <c r="K537" s="2">
        <v>239.8</v>
      </c>
      <c r="L537" s="2">
        <v>315.8</v>
      </c>
      <c r="M537" s="2">
        <v>305.10000000000002</v>
      </c>
      <c r="N537" s="2">
        <v>195.3</v>
      </c>
      <c r="O537" s="2">
        <v>3016.8</v>
      </c>
    </row>
    <row r="538" spans="2:15" x14ac:dyDescent="0.25">
      <c r="B538" s="4">
        <v>1965</v>
      </c>
      <c r="C538" s="2">
        <v>133.6</v>
      </c>
      <c r="D538" s="2">
        <v>94.2</v>
      </c>
      <c r="E538" s="2">
        <v>123.9</v>
      </c>
      <c r="F538" s="2">
        <v>296</v>
      </c>
      <c r="G538" s="2">
        <v>253</v>
      </c>
      <c r="H538" s="2">
        <v>144.4</v>
      </c>
      <c r="I538" s="2">
        <v>103</v>
      </c>
      <c r="J538" s="2">
        <v>239.3</v>
      </c>
      <c r="K538" s="2">
        <v>270</v>
      </c>
      <c r="L538" s="2">
        <v>288.2</v>
      </c>
      <c r="M538" s="2">
        <v>376</v>
      </c>
      <c r="N538" s="2">
        <v>184.9</v>
      </c>
      <c r="O538" s="2">
        <v>2506.5000000000005</v>
      </c>
    </row>
    <row r="539" spans="2:15" x14ac:dyDescent="0.25">
      <c r="B539" s="4">
        <v>1966</v>
      </c>
      <c r="C539" s="2">
        <v>118.5</v>
      </c>
      <c r="D539" s="2">
        <v>116.5</v>
      </c>
      <c r="E539" s="2">
        <v>151.69999999999999</v>
      </c>
      <c r="F539" s="2">
        <v>214.1</v>
      </c>
      <c r="G539" s="2">
        <v>256.7</v>
      </c>
      <c r="H539" s="2">
        <v>362.5</v>
      </c>
      <c r="I539" s="2">
        <v>173.8</v>
      </c>
      <c r="J539" s="2">
        <v>325.2</v>
      </c>
      <c r="K539" s="2">
        <v>242.2</v>
      </c>
      <c r="L539" s="2">
        <v>262.3</v>
      </c>
      <c r="M539" s="2">
        <v>394.4</v>
      </c>
      <c r="N539" s="2">
        <v>286</v>
      </c>
      <c r="O539" s="2">
        <v>2903.9</v>
      </c>
    </row>
    <row r="540" spans="2:15" x14ac:dyDescent="0.25">
      <c r="B540" s="4">
        <v>1967</v>
      </c>
      <c r="C540" s="2">
        <v>116.9</v>
      </c>
      <c r="D540" s="2">
        <v>124.3</v>
      </c>
      <c r="E540" s="2">
        <v>192.9</v>
      </c>
      <c r="F540" s="2">
        <v>251.5</v>
      </c>
      <c r="G540" s="2">
        <v>712.4</v>
      </c>
      <c r="H540" s="2">
        <v>308.5</v>
      </c>
      <c r="I540" s="2">
        <v>166.8</v>
      </c>
      <c r="J540" s="2">
        <v>75.7</v>
      </c>
      <c r="K540" s="2">
        <v>236.2</v>
      </c>
      <c r="L540" s="2">
        <v>260.3</v>
      </c>
      <c r="M540" s="2">
        <v>294.60000000000002</v>
      </c>
      <c r="N540" s="2">
        <v>180</v>
      </c>
      <c r="O540" s="2">
        <v>2920.1</v>
      </c>
    </row>
    <row r="541" spans="2:15" x14ac:dyDescent="0.25">
      <c r="B541" s="4">
        <v>1968</v>
      </c>
      <c r="C541" s="2">
        <v>168.9</v>
      </c>
      <c r="D541" s="2">
        <v>201.9</v>
      </c>
      <c r="E541" s="2">
        <v>160.30000000000001</v>
      </c>
      <c r="F541" s="2">
        <v>271.89999999999998</v>
      </c>
      <c r="G541" s="2">
        <v>189.1</v>
      </c>
      <c r="H541" s="2">
        <v>344.1</v>
      </c>
      <c r="I541" s="2">
        <v>208.1</v>
      </c>
      <c r="J541" s="2">
        <v>262</v>
      </c>
      <c r="K541" s="2">
        <v>256</v>
      </c>
      <c r="L541" s="2">
        <v>344.5</v>
      </c>
      <c r="M541" s="2">
        <v>341.3</v>
      </c>
      <c r="N541" s="2">
        <v>181.7</v>
      </c>
      <c r="O541" s="2">
        <v>2929.8</v>
      </c>
    </row>
    <row r="542" spans="2:15" x14ac:dyDescent="0.25">
      <c r="B542" s="4">
        <v>1969</v>
      </c>
      <c r="C542" s="2">
        <v>170.7</v>
      </c>
      <c r="D542" s="2">
        <v>90.9</v>
      </c>
      <c r="E542" s="2">
        <v>72</v>
      </c>
      <c r="F542" s="2">
        <v>314.3</v>
      </c>
      <c r="G542" s="2">
        <v>268.8</v>
      </c>
      <c r="H542" s="2">
        <v>224.7</v>
      </c>
      <c r="I542" s="2">
        <v>95.2</v>
      </c>
      <c r="J542" s="2">
        <v>257</v>
      </c>
      <c r="K542" s="2">
        <v>313.3</v>
      </c>
      <c r="L542" s="2">
        <v>400</v>
      </c>
      <c r="M542" s="2">
        <v>215.9</v>
      </c>
      <c r="N542" s="2">
        <v>169.6</v>
      </c>
      <c r="O542" s="2">
        <v>2592.4</v>
      </c>
    </row>
    <row r="543" spans="2:15" x14ac:dyDescent="0.25">
      <c r="B543" s="4">
        <v>1970</v>
      </c>
      <c r="C543" s="2">
        <v>188.5</v>
      </c>
      <c r="D543" s="2">
        <v>157.4</v>
      </c>
      <c r="E543" s="2">
        <v>128.5</v>
      </c>
      <c r="F543" s="2">
        <v>513.4</v>
      </c>
      <c r="G543" s="2">
        <v>311</v>
      </c>
      <c r="H543" s="2">
        <v>257.60000000000002</v>
      </c>
      <c r="I543" s="2">
        <v>196.1</v>
      </c>
      <c r="J543" s="2">
        <v>226.2</v>
      </c>
      <c r="K543" s="2">
        <v>297.89999999999998</v>
      </c>
      <c r="L543" s="2">
        <v>370.2</v>
      </c>
      <c r="M543" s="2">
        <v>363.6</v>
      </c>
      <c r="N543" s="2">
        <v>206.5</v>
      </c>
      <c r="O543" s="2">
        <v>3216.8999999999996</v>
      </c>
    </row>
    <row r="544" spans="2:15" x14ac:dyDescent="0.25">
      <c r="B544" s="4">
        <v>1971</v>
      </c>
      <c r="C544" s="2">
        <v>377.9</v>
      </c>
      <c r="D544" s="2">
        <v>253.3</v>
      </c>
      <c r="E544" s="2">
        <v>313.39999999999998</v>
      </c>
      <c r="F544" s="2">
        <v>237.8</v>
      </c>
      <c r="G544" s="2">
        <v>376.6</v>
      </c>
      <c r="H544" s="2">
        <v>308.89999999999998</v>
      </c>
      <c r="I544" s="2">
        <v>248.7</v>
      </c>
      <c r="J544" s="2">
        <v>367.7</v>
      </c>
      <c r="K544" s="2">
        <v>290</v>
      </c>
      <c r="L544" s="2">
        <v>228.1</v>
      </c>
      <c r="M544" s="2">
        <v>273.2</v>
      </c>
      <c r="N544" s="2">
        <v>187.6</v>
      </c>
      <c r="O544" s="2">
        <v>3463.1999999999994</v>
      </c>
    </row>
    <row r="545" spans="2:15" x14ac:dyDescent="0.25">
      <c r="B545" s="4">
        <v>1972</v>
      </c>
      <c r="C545" s="2">
        <v>261</v>
      </c>
      <c r="D545" s="2">
        <v>120.1</v>
      </c>
      <c r="E545" s="2">
        <v>136.80000000000001</v>
      </c>
      <c r="F545" s="2">
        <v>220.3</v>
      </c>
      <c r="G545" s="2">
        <v>267.10000000000002</v>
      </c>
      <c r="H545" s="2">
        <v>277.10000000000002</v>
      </c>
      <c r="I545" s="2">
        <v>95.1</v>
      </c>
      <c r="J545" s="2">
        <v>269.3</v>
      </c>
      <c r="K545" s="2">
        <v>194.2</v>
      </c>
      <c r="L545" s="2">
        <v>197.2</v>
      </c>
      <c r="M545" s="2">
        <v>343.4</v>
      </c>
      <c r="N545" s="2">
        <v>204.4</v>
      </c>
      <c r="O545" s="2">
        <v>2586</v>
      </c>
    </row>
    <row r="546" spans="2:15" x14ac:dyDescent="0.25">
      <c r="B546" s="4">
        <v>1973</v>
      </c>
      <c r="C546" s="2">
        <v>81.3</v>
      </c>
      <c r="D546" s="2">
        <v>150</v>
      </c>
      <c r="E546" s="2">
        <v>75.5</v>
      </c>
      <c r="F546" s="2">
        <v>136.1</v>
      </c>
      <c r="G546" s="2">
        <v>209.4</v>
      </c>
      <c r="H546" s="2">
        <v>239.2</v>
      </c>
      <c r="I546" s="2">
        <v>281.5</v>
      </c>
      <c r="J546" s="2">
        <v>389.5</v>
      </c>
      <c r="K546" s="2">
        <v>342.8</v>
      </c>
      <c r="L546" s="2">
        <v>680.3</v>
      </c>
      <c r="M546" s="2">
        <v>389.7</v>
      </c>
      <c r="N546" s="2">
        <v>438.8</v>
      </c>
      <c r="O546" s="2">
        <v>3414.1</v>
      </c>
    </row>
    <row r="547" spans="2:15" x14ac:dyDescent="0.25">
      <c r="B547" s="4">
        <v>1974</v>
      </c>
      <c r="C547" s="2">
        <v>328.7</v>
      </c>
      <c r="D547" s="2">
        <v>288.39999999999998</v>
      </c>
      <c r="E547" s="2">
        <v>287.60000000000002</v>
      </c>
      <c r="F547" s="2">
        <v>493.8</v>
      </c>
      <c r="G547" s="2">
        <v>243.2</v>
      </c>
      <c r="H547" s="2">
        <v>289.10000000000002</v>
      </c>
      <c r="I547" s="2">
        <v>263.10000000000002</v>
      </c>
      <c r="J547" s="2">
        <v>288</v>
      </c>
      <c r="K547" s="2">
        <v>293.7</v>
      </c>
      <c r="L547" s="2">
        <v>332.1</v>
      </c>
      <c r="M547" s="2">
        <v>360.7</v>
      </c>
      <c r="N547" s="2">
        <v>127</v>
      </c>
      <c r="O547" s="2">
        <v>3595.3999999999996</v>
      </c>
    </row>
    <row r="548" spans="2:15" x14ac:dyDescent="0.25">
      <c r="B548" s="4">
        <v>1975</v>
      </c>
      <c r="C548" s="2">
        <v>102.4</v>
      </c>
      <c r="D548" s="2">
        <v>271.60000000000002</v>
      </c>
      <c r="E548" s="2">
        <v>194.3</v>
      </c>
      <c r="F548" s="2">
        <v>431</v>
      </c>
      <c r="G548" s="2">
        <v>395</v>
      </c>
      <c r="H548" s="2">
        <v>239.4</v>
      </c>
      <c r="I548" s="2">
        <v>679.1</v>
      </c>
      <c r="J548" s="2">
        <v>280.3</v>
      </c>
      <c r="K548" s="2">
        <v>191.6</v>
      </c>
      <c r="L548" s="2">
        <v>764.9</v>
      </c>
      <c r="M548" s="2">
        <v>284</v>
      </c>
      <c r="N548" s="2">
        <v>353.7</v>
      </c>
      <c r="O548" s="2">
        <v>4187.3</v>
      </c>
    </row>
    <row r="549" spans="2:15" x14ac:dyDescent="0.25">
      <c r="B549" s="4">
        <v>1976</v>
      </c>
      <c r="C549" s="2">
        <v>120.4</v>
      </c>
      <c r="D549" s="2">
        <v>136.4</v>
      </c>
      <c r="E549" s="2">
        <v>195.8</v>
      </c>
      <c r="F549" s="2">
        <v>217.3</v>
      </c>
      <c r="G549" s="2">
        <v>227.2</v>
      </c>
      <c r="H549" s="2">
        <v>211.5</v>
      </c>
      <c r="I549" s="2">
        <v>248.6</v>
      </c>
      <c r="J549" s="2">
        <v>88.4</v>
      </c>
      <c r="K549" s="2">
        <v>178.2</v>
      </c>
      <c r="L549" s="2">
        <v>347.1</v>
      </c>
      <c r="M549" s="2">
        <v>241.2</v>
      </c>
      <c r="N549" s="2">
        <v>188.2</v>
      </c>
      <c r="O549" s="2">
        <v>2400.2999999999997</v>
      </c>
    </row>
    <row r="550" spans="2:15" x14ac:dyDescent="0.25">
      <c r="B550" s="4">
        <v>1977</v>
      </c>
      <c r="C550" s="2">
        <v>73.3</v>
      </c>
      <c r="D550" s="2">
        <v>77.5</v>
      </c>
      <c r="E550" s="2">
        <v>157.19999999999999</v>
      </c>
      <c r="F550" s="2">
        <v>384.6</v>
      </c>
      <c r="G550" s="2">
        <v>155.30000000000001</v>
      </c>
      <c r="H550" s="2">
        <v>279.3</v>
      </c>
      <c r="I550" s="2">
        <v>199.1</v>
      </c>
      <c r="J550" s="2">
        <v>261</v>
      </c>
      <c r="K550" s="2">
        <v>306.3</v>
      </c>
      <c r="L550" s="2">
        <v>275.8</v>
      </c>
      <c r="M550" s="2">
        <v>214.4</v>
      </c>
      <c r="N550" s="2">
        <v>143.80000000000001</v>
      </c>
      <c r="O550" s="2">
        <v>2527.6000000000004</v>
      </c>
    </row>
    <row r="551" spans="2:15" x14ac:dyDescent="0.25">
      <c r="B551" s="4">
        <v>1978</v>
      </c>
      <c r="C551" s="2">
        <v>122.9</v>
      </c>
      <c r="D551" s="2">
        <v>89.5</v>
      </c>
      <c r="E551" s="2">
        <v>192.9</v>
      </c>
      <c r="F551" s="2">
        <v>310</v>
      </c>
      <c r="G551" s="2">
        <v>248.1</v>
      </c>
      <c r="H551" s="2">
        <v>259.89999999999998</v>
      </c>
      <c r="I551" s="2">
        <v>210.1</v>
      </c>
      <c r="J551" s="2">
        <v>169.1</v>
      </c>
      <c r="K551" s="2">
        <v>246.9</v>
      </c>
      <c r="L551" s="2">
        <v>256.7</v>
      </c>
      <c r="M551" s="2">
        <v>233.8</v>
      </c>
      <c r="N551" s="2">
        <v>270.2</v>
      </c>
      <c r="O551" s="2">
        <v>2610.1</v>
      </c>
    </row>
    <row r="552" spans="2:15" x14ac:dyDescent="0.25">
      <c r="B552" s="4">
        <v>1979</v>
      </c>
      <c r="C552" s="2">
        <v>130.1</v>
      </c>
      <c r="D552" s="2">
        <v>114.2</v>
      </c>
      <c r="E552" s="2">
        <v>181.4</v>
      </c>
      <c r="F552" s="2">
        <v>235</v>
      </c>
      <c r="G552" s="2">
        <v>280.3</v>
      </c>
      <c r="H552" s="2">
        <v>270.5</v>
      </c>
      <c r="I552" s="2">
        <v>218.4</v>
      </c>
      <c r="J552" s="2">
        <v>345</v>
      </c>
      <c r="K552" s="2">
        <v>240.8</v>
      </c>
      <c r="L552" s="2">
        <v>267.60000000000002</v>
      </c>
      <c r="M552" s="2">
        <v>353.2</v>
      </c>
      <c r="N552" s="2">
        <v>154</v>
      </c>
      <c r="O552" s="2">
        <v>2790.5</v>
      </c>
    </row>
    <row r="553" spans="2:15" x14ac:dyDescent="0.25">
      <c r="B553" s="4">
        <v>1980</v>
      </c>
      <c r="C553" s="2">
        <v>231</v>
      </c>
      <c r="D553" s="2">
        <v>167.5</v>
      </c>
      <c r="E553" s="2">
        <v>98.8</v>
      </c>
      <c r="F553" s="2">
        <v>331.3</v>
      </c>
      <c r="G553" s="2">
        <v>162.5</v>
      </c>
      <c r="H553" s="2">
        <v>291.39999999999998</v>
      </c>
      <c r="I553" s="2">
        <v>128</v>
      </c>
      <c r="J553" s="2">
        <v>212.8</v>
      </c>
      <c r="K553" s="2">
        <v>272.39999999999998</v>
      </c>
      <c r="L553" s="2">
        <v>227.7</v>
      </c>
      <c r="M553" s="2">
        <v>251.8</v>
      </c>
      <c r="N553" s="2">
        <v>263.3</v>
      </c>
      <c r="O553" s="2">
        <v>2638.5</v>
      </c>
    </row>
    <row r="554" spans="2:15" x14ac:dyDescent="0.25">
      <c r="B554" s="4">
        <v>1981</v>
      </c>
      <c r="C554" s="2">
        <v>56.5</v>
      </c>
      <c r="D554" s="2">
        <v>165.3</v>
      </c>
      <c r="E554" s="2">
        <v>188.5</v>
      </c>
      <c r="F554" s="2">
        <v>315.3</v>
      </c>
      <c r="G554" s="2">
        <v>365.4</v>
      </c>
      <c r="H554" s="2">
        <v>300.39999999999998</v>
      </c>
      <c r="I554" s="2">
        <v>201.5</v>
      </c>
      <c r="J554" s="2">
        <v>381.9</v>
      </c>
      <c r="K554" s="2">
        <v>206.5</v>
      </c>
      <c r="L554" s="2">
        <v>625.20000000000005</v>
      </c>
      <c r="M554" s="2">
        <v>237.9</v>
      </c>
      <c r="N554" s="2">
        <v>240.7</v>
      </c>
      <c r="O554" s="2">
        <v>3285.1</v>
      </c>
    </row>
    <row r="555" spans="2:15" x14ac:dyDescent="0.25">
      <c r="B555" s="4">
        <v>1982</v>
      </c>
      <c r="C555" s="2">
        <v>327.10000000000002</v>
      </c>
      <c r="D555" s="2">
        <v>209.7</v>
      </c>
      <c r="E555" s="2">
        <v>189.2</v>
      </c>
      <c r="F555" s="2">
        <v>283.3</v>
      </c>
      <c r="G555" s="2">
        <v>280.60000000000002</v>
      </c>
      <c r="H555" s="2">
        <v>133.9</v>
      </c>
      <c r="I555" s="2">
        <v>130.4</v>
      </c>
      <c r="J555" s="2">
        <v>109.7</v>
      </c>
      <c r="K555" s="2">
        <v>265.10000000000002</v>
      </c>
      <c r="L555" s="2">
        <v>305.8</v>
      </c>
      <c r="M555" s="2">
        <v>256.8</v>
      </c>
      <c r="N555" s="2">
        <v>249.5</v>
      </c>
      <c r="O555" s="2">
        <v>2741.1000000000008</v>
      </c>
    </row>
    <row r="556" spans="2:15" x14ac:dyDescent="0.25">
      <c r="B556" s="4">
        <v>1983</v>
      </c>
      <c r="C556" s="2">
        <v>102.4</v>
      </c>
      <c r="D556" s="2">
        <v>93.8</v>
      </c>
      <c r="E556" s="2">
        <v>201.2</v>
      </c>
      <c r="F556" s="2">
        <v>310.60000000000002</v>
      </c>
      <c r="G556" s="2">
        <v>232.1</v>
      </c>
      <c r="H556" s="2">
        <v>140.9</v>
      </c>
      <c r="I556" s="2">
        <v>171.2</v>
      </c>
      <c r="J556" s="2">
        <v>121.8</v>
      </c>
      <c r="K556" s="2">
        <v>190</v>
      </c>
      <c r="L556" s="2">
        <v>227.4</v>
      </c>
      <c r="M556" s="2">
        <v>238</v>
      </c>
      <c r="N556" s="2">
        <v>296</v>
      </c>
      <c r="O556" s="2">
        <v>2325.4</v>
      </c>
    </row>
    <row r="557" spans="2:15" x14ac:dyDescent="0.25">
      <c r="B557" s="4">
        <v>1984</v>
      </c>
      <c r="C557" s="2">
        <v>277.10000000000002</v>
      </c>
      <c r="D557" s="2">
        <v>196.4</v>
      </c>
      <c r="E557" s="2">
        <v>162.5</v>
      </c>
      <c r="F557" s="2">
        <v>252.1</v>
      </c>
      <c r="G557" s="2">
        <v>276</v>
      </c>
      <c r="H557" s="2">
        <v>387.3</v>
      </c>
      <c r="I557" s="2">
        <v>222.5</v>
      </c>
      <c r="J557" s="2">
        <v>387.9</v>
      </c>
      <c r="K557" s="2">
        <v>420.1</v>
      </c>
      <c r="L557" s="2">
        <v>357.2</v>
      </c>
      <c r="M557" s="2">
        <v>357.4</v>
      </c>
      <c r="N557" s="2">
        <v>185.5</v>
      </c>
      <c r="O557" s="2">
        <v>3481.9999999999995</v>
      </c>
    </row>
    <row r="558" spans="2:15" x14ac:dyDescent="0.25">
      <c r="B558" s="4">
        <v>1985</v>
      </c>
      <c r="C558" s="2">
        <v>178.5</v>
      </c>
      <c r="D558" s="2">
        <v>59.3</v>
      </c>
      <c r="E558" s="2">
        <v>171.2</v>
      </c>
      <c r="F558" s="2">
        <v>169.8</v>
      </c>
      <c r="G558" s="2">
        <v>244.9</v>
      </c>
      <c r="H558" s="2">
        <v>165.2</v>
      </c>
      <c r="I558" s="2">
        <v>185.3</v>
      </c>
      <c r="J558" s="2">
        <v>387.7</v>
      </c>
      <c r="K558" s="2">
        <v>317.3</v>
      </c>
      <c r="L558" s="2">
        <v>282.10000000000002</v>
      </c>
      <c r="M558" s="2">
        <v>274.5</v>
      </c>
      <c r="N558" s="2">
        <v>174.9</v>
      </c>
      <c r="O558" s="2">
        <v>2610.6999999999998</v>
      </c>
    </row>
    <row r="559" spans="2:15" x14ac:dyDescent="0.25">
      <c r="B559" s="4">
        <v>1986</v>
      </c>
      <c r="C559" s="2">
        <v>183.8</v>
      </c>
      <c r="D559" s="2">
        <v>222</v>
      </c>
      <c r="E559" s="2">
        <v>161.69999999999999</v>
      </c>
      <c r="F559" s="2">
        <v>272.60000000000002</v>
      </c>
      <c r="G559" s="2">
        <v>550.4</v>
      </c>
      <c r="H559" s="2">
        <v>241.9</v>
      </c>
      <c r="I559" s="2">
        <v>80.099999999999994</v>
      </c>
      <c r="J559" s="2">
        <v>192.8</v>
      </c>
      <c r="K559" s="2">
        <v>214.3</v>
      </c>
      <c r="L559" s="2">
        <v>429.9</v>
      </c>
      <c r="M559" s="2">
        <v>249.4</v>
      </c>
      <c r="N559" s="2">
        <v>79</v>
      </c>
      <c r="O559" s="2">
        <v>2877.9</v>
      </c>
    </row>
    <row r="560" spans="2:15" x14ac:dyDescent="0.25">
      <c r="B560" s="4">
        <v>1987</v>
      </c>
      <c r="C560" s="2">
        <v>98.8</v>
      </c>
      <c r="D560" s="2">
        <v>62.3</v>
      </c>
      <c r="E560" s="2">
        <v>161.9</v>
      </c>
      <c r="F560" s="2">
        <v>218.3</v>
      </c>
      <c r="G560" s="2">
        <v>289.2</v>
      </c>
      <c r="H560" s="2">
        <v>149.6</v>
      </c>
      <c r="I560" s="2">
        <v>349.8</v>
      </c>
      <c r="J560" s="2">
        <v>205.4</v>
      </c>
      <c r="K560" s="2">
        <v>313.5</v>
      </c>
      <c r="L560" s="2">
        <v>388</v>
      </c>
      <c r="M560" s="2">
        <v>295.39999999999998</v>
      </c>
      <c r="N560" s="2">
        <v>142.69999999999999</v>
      </c>
      <c r="O560" s="2">
        <v>2674.9</v>
      </c>
    </row>
    <row r="561" spans="2:15" x14ac:dyDescent="0.25">
      <c r="B561" s="4">
        <v>1988</v>
      </c>
      <c r="C561" s="2">
        <v>141.19999999999999</v>
      </c>
      <c r="D561" s="2">
        <v>188.1</v>
      </c>
      <c r="E561" s="2">
        <v>89.2</v>
      </c>
      <c r="F561" s="2">
        <v>291.5</v>
      </c>
      <c r="G561" s="2">
        <v>206.9</v>
      </c>
      <c r="H561" s="2">
        <v>258</v>
      </c>
      <c r="I561" s="2">
        <v>302.89999999999998</v>
      </c>
      <c r="J561" s="2">
        <v>475.9</v>
      </c>
      <c r="K561" s="2">
        <v>337.4</v>
      </c>
      <c r="L561" s="2">
        <v>274.7</v>
      </c>
      <c r="M561" s="2">
        <v>453.4</v>
      </c>
      <c r="N561" s="2">
        <v>339.7</v>
      </c>
      <c r="O561" s="2">
        <v>3358.9</v>
      </c>
    </row>
    <row r="562" spans="2:15" x14ac:dyDescent="0.25">
      <c r="B562" s="4">
        <v>1989</v>
      </c>
      <c r="C562" s="2">
        <v>223.1</v>
      </c>
      <c r="D562" s="2">
        <v>167</v>
      </c>
      <c r="E562" s="2">
        <v>258.8</v>
      </c>
      <c r="F562" s="2">
        <v>179.1</v>
      </c>
      <c r="G562" s="2">
        <v>232.1</v>
      </c>
      <c r="H562" s="2">
        <v>298.10000000000002</v>
      </c>
      <c r="I562" s="2">
        <v>170</v>
      </c>
      <c r="J562" s="2">
        <v>264.8</v>
      </c>
      <c r="K562" s="2">
        <v>324.10000000000002</v>
      </c>
      <c r="L562" s="2">
        <v>266.10000000000002</v>
      </c>
      <c r="M562" s="2">
        <v>215.9</v>
      </c>
      <c r="N562" s="2">
        <v>229.9</v>
      </c>
      <c r="O562" s="2">
        <v>2829.0000000000005</v>
      </c>
    </row>
    <row r="563" spans="2:15" x14ac:dyDescent="0.25">
      <c r="B563" s="4">
        <v>1990</v>
      </c>
      <c r="C563" s="2">
        <v>155.69999999999999</v>
      </c>
      <c r="D563" s="2">
        <v>171.4</v>
      </c>
      <c r="E563" s="2">
        <v>218</v>
      </c>
      <c r="F563" s="2">
        <v>225.1</v>
      </c>
      <c r="G563" s="2">
        <v>201.3</v>
      </c>
      <c r="H563" s="2">
        <v>181.6</v>
      </c>
      <c r="I563" s="2">
        <v>319.60000000000002</v>
      </c>
      <c r="J563" s="2">
        <v>186.5</v>
      </c>
      <c r="K563" s="2">
        <v>235.5</v>
      </c>
      <c r="L563" s="2">
        <v>376</v>
      </c>
      <c r="M563" s="2">
        <v>305.60000000000002</v>
      </c>
      <c r="N563" s="2">
        <v>229</v>
      </c>
      <c r="O563" s="2">
        <v>2805.2999999999997</v>
      </c>
    </row>
    <row r="564" spans="2:15" x14ac:dyDescent="0.25">
      <c r="B564" s="4">
        <v>1991</v>
      </c>
      <c r="C564" s="2">
        <v>138.6</v>
      </c>
      <c r="D564" s="2">
        <v>76.400000000000006</v>
      </c>
      <c r="E564" s="2">
        <v>285.3</v>
      </c>
      <c r="F564" s="2">
        <v>180.2</v>
      </c>
      <c r="G564" s="2">
        <v>257.2</v>
      </c>
      <c r="H564" s="2">
        <v>199.8</v>
      </c>
      <c r="I564" s="2">
        <v>255</v>
      </c>
      <c r="J564" s="2">
        <v>226</v>
      </c>
      <c r="K564" s="2">
        <v>256.5</v>
      </c>
      <c r="L564" s="2">
        <v>188.5</v>
      </c>
      <c r="M564" s="2">
        <v>296.89999999999998</v>
      </c>
      <c r="N564" s="2">
        <v>213.9</v>
      </c>
      <c r="O564" s="2">
        <v>2574.3000000000002</v>
      </c>
    </row>
    <row r="565" spans="2:15" x14ac:dyDescent="0.25">
      <c r="B565" s="4">
        <v>1992</v>
      </c>
      <c r="C565" s="2">
        <v>126</v>
      </c>
      <c r="D565" s="2">
        <v>97.5</v>
      </c>
      <c r="E565" s="2">
        <v>94.7</v>
      </c>
      <c r="F565" s="2">
        <v>141.9</v>
      </c>
      <c r="G565" s="2">
        <v>175.1</v>
      </c>
      <c r="H565" s="2">
        <v>144.1</v>
      </c>
      <c r="I565" s="2">
        <v>153.5</v>
      </c>
      <c r="J565" s="2">
        <v>201.9</v>
      </c>
      <c r="K565" s="2">
        <v>315.89999999999998</v>
      </c>
      <c r="L565" s="2">
        <v>143.1</v>
      </c>
      <c r="M565" s="2">
        <v>283.7</v>
      </c>
      <c r="N565" s="2">
        <v>221.2</v>
      </c>
      <c r="O565" s="2">
        <v>2098.6</v>
      </c>
    </row>
    <row r="566" spans="2:15" x14ac:dyDescent="0.25">
      <c r="B566" s="4">
        <v>1993</v>
      </c>
      <c r="C566" s="2">
        <v>199.4</v>
      </c>
      <c r="D566" s="2">
        <v>148.4</v>
      </c>
      <c r="E566" s="2">
        <v>197</v>
      </c>
      <c r="F566" s="2">
        <v>224.9</v>
      </c>
      <c r="G566" s="2">
        <v>150.30000000000001</v>
      </c>
      <c r="H566" s="2">
        <v>72.8</v>
      </c>
      <c r="I566" s="2">
        <v>154.69999999999999</v>
      </c>
      <c r="J566" s="2">
        <v>186.8</v>
      </c>
      <c r="K566" s="2">
        <v>344.3</v>
      </c>
      <c r="L566" s="2">
        <v>219.6</v>
      </c>
      <c r="M566" s="2">
        <v>383.9</v>
      </c>
      <c r="N566" s="2">
        <v>248.5</v>
      </c>
      <c r="O566" s="2">
        <v>2530.6</v>
      </c>
    </row>
    <row r="567" spans="2:15" x14ac:dyDescent="0.25">
      <c r="B567" s="4">
        <v>1994</v>
      </c>
      <c r="C567" s="2">
        <v>223.2</v>
      </c>
      <c r="D567" s="2">
        <v>186.4</v>
      </c>
      <c r="E567" s="2">
        <v>211.6</v>
      </c>
      <c r="F567" s="2">
        <v>241.8</v>
      </c>
      <c r="G567" s="2">
        <v>214.1</v>
      </c>
      <c r="H567" s="2">
        <v>204.5</v>
      </c>
      <c r="I567" s="2">
        <v>170.7</v>
      </c>
      <c r="J567" s="2">
        <v>147.1</v>
      </c>
      <c r="K567" s="2">
        <v>171.2</v>
      </c>
      <c r="L567" s="2">
        <v>279.3</v>
      </c>
      <c r="M567" s="2">
        <v>384.7</v>
      </c>
      <c r="N567" s="2">
        <v>164.1</v>
      </c>
      <c r="O567" s="2">
        <v>2598.6999999999998</v>
      </c>
    </row>
    <row r="568" spans="2:15" x14ac:dyDescent="0.25">
      <c r="B568" s="4">
        <v>1995</v>
      </c>
      <c r="C568" s="2">
        <v>80.8</v>
      </c>
      <c r="D568" s="2">
        <v>96.4</v>
      </c>
      <c r="E568" s="2">
        <v>192.2</v>
      </c>
      <c r="F568" s="2">
        <v>229.7</v>
      </c>
      <c r="G568" s="2">
        <v>286.89999999999998</v>
      </c>
      <c r="H568" s="2">
        <v>288.39999999999998</v>
      </c>
      <c r="I568" s="2">
        <v>326.8</v>
      </c>
      <c r="J568" s="2">
        <v>263.5</v>
      </c>
      <c r="K568" s="2">
        <v>253.2</v>
      </c>
      <c r="L568" s="2">
        <v>259.10000000000002</v>
      </c>
      <c r="M568" s="2">
        <v>299.8</v>
      </c>
      <c r="N568" s="2">
        <v>296.5</v>
      </c>
      <c r="O568" s="2">
        <v>2873.3</v>
      </c>
    </row>
    <row r="569" spans="2:15" x14ac:dyDescent="0.25">
      <c r="B569" s="4">
        <v>1996</v>
      </c>
      <c r="C569" s="2">
        <v>281.60000000000002</v>
      </c>
      <c r="D569" s="2">
        <v>201.4</v>
      </c>
      <c r="E569" s="2">
        <v>265.7</v>
      </c>
      <c r="F569" s="2">
        <v>207.9</v>
      </c>
      <c r="G569" s="2">
        <v>324.2</v>
      </c>
      <c r="H569" s="2">
        <v>312</v>
      </c>
      <c r="I569" s="2">
        <v>303.5</v>
      </c>
      <c r="J569" s="2">
        <v>305.10000000000002</v>
      </c>
      <c r="K569" s="2">
        <v>221.1</v>
      </c>
      <c r="L569" s="2">
        <v>290.39999999999998</v>
      </c>
      <c r="M569" s="2">
        <v>212.2</v>
      </c>
      <c r="N569" s="2">
        <v>200.3</v>
      </c>
      <c r="O569" s="2">
        <v>3125.4</v>
      </c>
    </row>
    <row r="570" spans="2:15" x14ac:dyDescent="0.25">
      <c r="B570" s="4">
        <v>1997</v>
      </c>
      <c r="C570" s="2">
        <v>388.8</v>
      </c>
      <c r="D570" s="2">
        <v>137</v>
      </c>
      <c r="E570" s="2">
        <v>143.1</v>
      </c>
      <c r="F570" s="2">
        <v>229.8</v>
      </c>
      <c r="G570" s="2">
        <v>176.4</v>
      </c>
      <c r="H570" s="2">
        <v>354.7</v>
      </c>
      <c r="I570" s="2">
        <v>76.400000000000006</v>
      </c>
      <c r="J570" s="2">
        <v>70.599999999999994</v>
      </c>
      <c r="K570" s="2">
        <v>223.4</v>
      </c>
      <c r="L570" s="2">
        <v>171.6</v>
      </c>
      <c r="M570" s="2">
        <v>279.89999999999998</v>
      </c>
      <c r="N570" s="2">
        <v>102.2</v>
      </c>
      <c r="O570" s="2">
        <v>2353.9</v>
      </c>
    </row>
    <row r="571" spans="2:15" x14ac:dyDescent="0.25">
      <c r="B571" s="4">
        <v>1998</v>
      </c>
      <c r="C571" s="2">
        <v>54.4</v>
      </c>
      <c r="D571" s="2">
        <v>128.1</v>
      </c>
      <c r="E571" s="2">
        <v>131.1</v>
      </c>
      <c r="F571" s="2">
        <v>236.5</v>
      </c>
      <c r="G571" s="2">
        <v>343</v>
      </c>
      <c r="H571" s="2">
        <v>221.4</v>
      </c>
      <c r="I571" s="2">
        <v>336.4</v>
      </c>
      <c r="J571" s="2">
        <v>298.89999999999998</v>
      </c>
      <c r="K571" s="2">
        <v>350.3</v>
      </c>
      <c r="L571" s="2">
        <v>308.5</v>
      </c>
      <c r="M571" s="2">
        <v>333.3</v>
      </c>
      <c r="N571" s="2">
        <v>371.4</v>
      </c>
      <c r="O571" s="2">
        <v>3113.3000000000006</v>
      </c>
    </row>
    <row r="572" spans="2:15" x14ac:dyDescent="0.25">
      <c r="B572" s="4">
        <v>1999</v>
      </c>
      <c r="C572" s="2">
        <v>260.5</v>
      </c>
      <c r="D572" s="2">
        <v>320</v>
      </c>
      <c r="E572" s="2">
        <v>220.8</v>
      </c>
      <c r="F572" s="2">
        <v>248.6</v>
      </c>
      <c r="G572" s="2">
        <v>204.7</v>
      </c>
      <c r="H572" s="2">
        <v>361.7</v>
      </c>
      <c r="I572" s="2">
        <v>158.19999999999999</v>
      </c>
      <c r="J572" s="2">
        <v>272.60000000000002</v>
      </c>
      <c r="K572" s="2">
        <v>450.5</v>
      </c>
      <c r="L572" s="2">
        <v>353.3</v>
      </c>
      <c r="M572" s="2">
        <v>379.4</v>
      </c>
      <c r="N572" s="2">
        <v>325.10000000000002</v>
      </c>
      <c r="O572" s="2">
        <v>3555.4</v>
      </c>
    </row>
    <row r="573" spans="2:15" x14ac:dyDescent="0.25">
      <c r="B573" s="4">
        <v>2000</v>
      </c>
      <c r="C573" s="2">
        <v>220.1</v>
      </c>
      <c r="D573" s="2">
        <v>295</v>
      </c>
      <c r="E573" s="2">
        <v>243.7</v>
      </c>
      <c r="F573" s="2">
        <v>197</v>
      </c>
      <c r="G573" s="2">
        <v>361.5</v>
      </c>
      <c r="H573" s="2">
        <v>331.4</v>
      </c>
      <c r="I573" s="2">
        <v>358.1</v>
      </c>
      <c r="J573" s="2">
        <v>257.2</v>
      </c>
      <c r="K573" s="2">
        <v>368.9</v>
      </c>
      <c r="L573" s="2">
        <v>239.7</v>
      </c>
      <c r="M573" s="2">
        <v>263.2</v>
      </c>
      <c r="N573" s="2">
        <v>238.5</v>
      </c>
      <c r="O573" s="2">
        <v>3374.2999999999993</v>
      </c>
    </row>
    <row r="574" spans="2:15" x14ac:dyDescent="0.25">
      <c r="B574" s="4">
        <v>2001</v>
      </c>
      <c r="C574" s="2">
        <v>196.1</v>
      </c>
      <c r="D574" s="2">
        <v>99.4</v>
      </c>
      <c r="E574" s="2">
        <v>235</v>
      </c>
      <c r="F574" s="2">
        <v>120.4</v>
      </c>
      <c r="G574" s="2">
        <v>283.10000000000002</v>
      </c>
      <c r="H574" s="2">
        <v>242.5</v>
      </c>
      <c r="I574" s="2">
        <v>151.9</v>
      </c>
      <c r="J574" s="2">
        <v>230.6</v>
      </c>
      <c r="K574" s="2">
        <v>286</v>
      </c>
      <c r="L574" s="2">
        <v>182.8</v>
      </c>
      <c r="M574" s="2">
        <v>384.8</v>
      </c>
      <c r="N574" s="2">
        <v>316.39999999999998</v>
      </c>
      <c r="O574" s="2">
        <v>2729</v>
      </c>
    </row>
    <row r="575" spans="2:15" x14ac:dyDescent="0.25">
      <c r="B575" s="4">
        <v>2002</v>
      </c>
      <c r="C575" s="2">
        <v>113.4</v>
      </c>
      <c r="D575" s="2">
        <v>56.5</v>
      </c>
      <c r="E575" s="2">
        <v>208.8</v>
      </c>
      <c r="F575" s="2">
        <v>301.89999999999998</v>
      </c>
      <c r="G575" s="2">
        <v>258.89999999999998</v>
      </c>
      <c r="H575" s="2">
        <v>254.6</v>
      </c>
      <c r="I575" s="2">
        <v>218</v>
      </c>
      <c r="J575" s="2">
        <v>234.4</v>
      </c>
      <c r="K575" s="2">
        <v>300.5</v>
      </c>
      <c r="L575" s="2">
        <v>240.9</v>
      </c>
      <c r="M575" s="2">
        <v>239.9</v>
      </c>
      <c r="N575" s="2">
        <v>269.39999999999998</v>
      </c>
      <c r="O575" s="2">
        <v>2697.2000000000003</v>
      </c>
    </row>
    <row r="576" spans="2:15" x14ac:dyDescent="0.25">
      <c r="B576" s="4">
        <v>2003</v>
      </c>
      <c r="C576" s="2">
        <v>56</v>
      </c>
      <c r="D576" s="2">
        <v>114.8</v>
      </c>
      <c r="E576" s="2">
        <v>194.3</v>
      </c>
      <c r="F576" s="2">
        <v>236.1</v>
      </c>
      <c r="G576" s="2">
        <v>183.6</v>
      </c>
      <c r="H576" s="2">
        <v>307.39999999999998</v>
      </c>
      <c r="I576" s="2">
        <v>166.2</v>
      </c>
      <c r="J576" s="2">
        <v>276.3</v>
      </c>
      <c r="K576" s="2">
        <v>268</v>
      </c>
      <c r="L576" s="2">
        <v>289.60000000000002</v>
      </c>
      <c r="M576" s="2">
        <v>375.2</v>
      </c>
      <c r="N576" s="2">
        <v>206.7</v>
      </c>
      <c r="O576" s="2">
        <v>2674.2</v>
      </c>
    </row>
    <row r="577" spans="2:15" x14ac:dyDescent="0.25">
      <c r="B577" s="4">
        <v>2004</v>
      </c>
      <c r="C577" s="2">
        <v>148.5</v>
      </c>
      <c r="D577" s="2">
        <v>172.7</v>
      </c>
      <c r="E577" s="2">
        <v>120.2</v>
      </c>
      <c r="F577" s="2">
        <v>261.60000000000002</v>
      </c>
      <c r="G577" s="2">
        <v>242.1</v>
      </c>
      <c r="H577" s="2">
        <v>182</v>
      </c>
      <c r="I577" s="2">
        <v>222.9</v>
      </c>
      <c r="J577" s="2">
        <v>190.6</v>
      </c>
      <c r="K577" s="2">
        <v>243.1</v>
      </c>
      <c r="L577" s="2">
        <v>337</v>
      </c>
      <c r="M577" s="2">
        <v>343.4</v>
      </c>
      <c r="N577" s="2">
        <v>221.8</v>
      </c>
      <c r="O577" s="2">
        <v>2685.9</v>
      </c>
    </row>
    <row r="578" spans="2:15" x14ac:dyDescent="0.25">
      <c r="B578" s="4">
        <v>2005</v>
      </c>
      <c r="C578" s="2">
        <v>153.19999999999999</v>
      </c>
      <c r="D578" s="2">
        <v>173.3</v>
      </c>
      <c r="E578" s="2">
        <v>216.9</v>
      </c>
      <c r="F578" s="2">
        <v>222.2</v>
      </c>
      <c r="G578" s="2">
        <v>286.2</v>
      </c>
      <c r="H578" s="2">
        <v>207.3</v>
      </c>
      <c r="I578" s="2">
        <v>166.9</v>
      </c>
      <c r="J578" s="2">
        <v>303.39999999999998</v>
      </c>
      <c r="K578" s="2">
        <v>259.10000000000002</v>
      </c>
      <c r="L578" s="2">
        <v>325.60000000000002</v>
      </c>
      <c r="M578" s="2">
        <v>303.3</v>
      </c>
      <c r="N578" s="2">
        <v>290.10000000000002</v>
      </c>
      <c r="O578" s="2">
        <v>2907.5</v>
      </c>
    </row>
    <row r="579" spans="2:15" x14ac:dyDescent="0.25">
      <c r="B579" s="4">
        <v>2006</v>
      </c>
      <c r="C579" s="2">
        <v>308.8</v>
      </c>
      <c r="D579" s="2">
        <v>181.9</v>
      </c>
      <c r="E579" s="2">
        <v>311.89999999999998</v>
      </c>
      <c r="F579" s="2">
        <v>258.8</v>
      </c>
      <c r="G579" s="2">
        <v>347.7</v>
      </c>
      <c r="H579" s="2">
        <v>392.3</v>
      </c>
      <c r="I579" s="2">
        <v>158.4</v>
      </c>
      <c r="J579" s="2">
        <v>238.8</v>
      </c>
      <c r="K579" s="2">
        <v>244.7</v>
      </c>
      <c r="L579" s="2">
        <v>298</v>
      </c>
      <c r="M579" s="2">
        <v>347.4</v>
      </c>
      <c r="N579" s="2">
        <v>313.8</v>
      </c>
      <c r="O579" s="2">
        <v>3402.5000000000005</v>
      </c>
    </row>
    <row r="580" spans="2:15" x14ac:dyDescent="0.25">
      <c r="B580" s="4">
        <v>2007</v>
      </c>
      <c r="C580" s="2">
        <v>142.19999999999999</v>
      </c>
      <c r="D580" s="2">
        <v>66.3</v>
      </c>
      <c r="E580" s="2">
        <v>230.2</v>
      </c>
      <c r="F580" s="2">
        <v>306.8</v>
      </c>
      <c r="G580" s="2">
        <v>293.3</v>
      </c>
      <c r="H580" s="2">
        <v>293.39999999999998</v>
      </c>
      <c r="I580" s="2">
        <v>249.3</v>
      </c>
      <c r="J580" s="2">
        <v>388.3</v>
      </c>
      <c r="K580" s="2">
        <v>253</v>
      </c>
      <c r="L580" s="2">
        <v>318.7</v>
      </c>
      <c r="M580" s="2">
        <v>362</v>
      </c>
      <c r="N580" s="2">
        <v>309.8</v>
      </c>
      <c r="O580" s="2">
        <v>3213.2999999999997</v>
      </c>
    </row>
    <row r="581" spans="2:15" x14ac:dyDescent="0.25">
      <c r="B581" s="4">
        <v>2008</v>
      </c>
      <c r="C581" s="2">
        <v>180.1</v>
      </c>
      <c r="D581" s="2">
        <v>218.8</v>
      </c>
      <c r="E581" s="2">
        <v>175.4</v>
      </c>
      <c r="F581" s="2">
        <v>261.60000000000002</v>
      </c>
      <c r="G581" s="2">
        <v>455.4</v>
      </c>
      <c r="H581" s="2">
        <v>384.4</v>
      </c>
      <c r="I581" s="2">
        <v>466.9</v>
      </c>
      <c r="J581" s="2">
        <v>389.3</v>
      </c>
      <c r="K581" s="2">
        <v>240.2</v>
      </c>
      <c r="L581" s="2">
        <v>266.2</v>
      </c>
      <c r="M581" s="2">
        <v>382.2</v>
      </c>
      <c r="N581" s="2">
        <v>359.2</v>
      </c>
      <c r="O581" s="2">
        <v>3779.6999999999994</v>
      </c>
    </row>
    <row r="582" spans="2:15" x14ac:dyDescent="0.25">
      <c r="B582" s="4">
        <v>2009</v>
      </c>
      <c r="C582" s="2">
        <v>261</v>
      </c>
      <c r="D582" s="2">
        <v>177.5</v>
      </c>
      <c r="E582" s="2">
        <v>285.7</v>
      </c>
      <c r="F582" s="2">
        <v>163.4</v>
      </c>
      <c r="G582" s="2">
        <v>165.4</v>
      </c>
      <c r="H582" s="2">
        <v>268.3</v>
      </c>
      <c r="I582" s="2">
        <v>148.1</v>
      </c>
      <c r="J582" s="2">
        <v>296.2</v>
      </c>
      <c r="K582" s="2">
        <v>222.4</v>
      </c>
      <c r="L582" s="2">
        <v>330.4</v>
      </c>
      <c r="M582" s="2">
        <v>241.3</v>
      </c>
      <c r="N582" s="2">
        <v>228</v>
      </c>
      <c r="O582" s="2">
        <v>2787.7000000000003</v>
      </c>
    </row>
    <row r="583" spans="2:15" x14ac:dyDescent="0.25">
      <c r="B583" s="4">
        <v>2010</v>
      </c>
      <c r="C583" s="2">
        <v>24.9</v>
      </c>
      <c r="D583" s="2">
        <v>111</v>
      </c>
      <c r="E583" s="2">
        <v>178.9</v>
      </c>
      <c r="F583" s="2">
        <v>346.2</v>
      </c>
      <c r="G583" s="2">
        <v>375</v>
      </c>
      <c r="H583" s="2">
        <v>338.5</v>
      </c>
      <c r="I583" s="2">
        <v>285.5</v>
      </c>
      <c r="J583" s="2">
        <v>228.5</v>
      </c>
      <c r="K583" s="2">
        <v>276.3</v>
      </c>
      <c r="L583" s="2">
        <v>277.60000000000002</v>
      </c>
      <c r="M583" s="2">
        <v>553.20000000000005</v>
      </c>
      <c r="N583" s="2">
        <v>454</v>
      </c>
      <c r="O583" s="2">
        <v>3449.6000000000004</v>
      </c>
    </row>
    <row r="584" spans="2:15" x14ac:dyDescent="0.25">
      <c r="B584" s="4">
        <v>2011</v>
      </c>
      <c r="C584" s="2">
        <v>188.5</v>
      </c>
      <c r="D584" s="2">
        <v>261.8</v>
      </c>
      <c r="E584" s="2">
        <v>236.9</v>
      </c>
      <c r="F584" s="2">
        <v>345.6</v>
      </c>
      <c r="G584" s="2">
        <v>305.89999999999998</v>
      </c>
      <c r="H584" s="2">
        <v>347.7</v>
      </c>
      <c r="I584" s="2">
        <v>311.7</v>
      </c>
      <c r="J584" s="2">
        <v>221.3</v>
      </c>
      <c r="K584" s="2">
        <v>288</v>
      </c>
      <c r="L584" s="2">
        <v>402.6</v>
      </c>
      <c r="M584" s="2">
        <v>401.5</v>
      </c>
      <c r="N584" s="2">
        <v>480.6</v>
      </c>
      <c r="O584" s="2">
        <v>3792.1000000000004</v>
      </c>
    </row>
    <row r="585" spans="2:15" x14ac:dyDescent="0.25">
      <c r="B585" s="4">
        <v>2012</v>
      </c>
      <c r="C585" s="2">
        <v>281.8</v>
      </c>
      <c r="D585" s="2">
        <v>138.9</v>
      </c>
      <c r="E585" s="2">
        <v>208.6</v>
      </c>
      <c r="F585" s="2">
        <v>317.7</v>
      </c>
      <c r="G585" s="2">
        <v>208.1</v>
      </c>
      <c r="H585" s="2">
        <v>189.8</v>
      </c>
      <c r="I585" s="2">
        <v>147.19999999999999</v>
      </c>
      <c r="J585" s="2">
        <v>222.3</v>
      </c>
      <c r="K585" s="2">
        <v>150.30000000000001</v>
      </c>
      <c r="L585" s="2">
        <v>286.8</v>
      </c>
      <c r="M585" s="2">
        <v>303.8</v>
      </c>
      <c r="N585" s="2">
        <v>210.3</v>
      </c>
      <c r="O585" s="2">
        <v>2665.6000000000004</v>
      </c>
    </row>
    <row r="586" spans="2:15" x14ac:dyDescent="0.25">
      <c r="B586" s="4">
        <v>2013</v>
      </c>
      <c r="C586" s="2">
        <v>85.8</v>
      </c>
      <c r="D586" s="2">
        <v>269.10000000000002</v>
      </c>
      <c r="E586" s="2">
        <v>190.6</v>
      </c>
      <c r="F586" s="2">
        <v>181.5</v>
      </c>
      <c r="G586" s="2">
        <v>349</v>
      </c>
      <c r="H586" s="2">
        <v>175.9</v>
      </c>
      <c r="I586" s="2">
        <v>107.5</v>
      </c>
      <c r="J586" s="2">
        <v>325.39999999999998</v>
      </c>
      <c r="K586" s="2">
        <v>219.7</v>
      </c>
      <c r="L586" s="2">
        <v>274.8</v>
      </c>
      <c r="M586" s="2">
        <v>334.5</v>
      </c>
      <c r="N586" s="2">
        <v>295.89999999999998</v>
      </c>
      <c r="O586" s="2">
        <v>2809.7000000000003</v>
      </c>
    </row>
    <row r="587" spans="2:15" x14ac:dyDescent="0.25">
      <c r="B587" s="4">
        <v>2014</v>
      </c>
      <c r="C587" s="2">
        <v>184.9</v>
      </c>
      <c r="D587" s="2">
        <v>195</v>
      </c>
      <c r="E587" s="2">
        <v>208.9</v>
      </c>
      <c r="F587" s="2">
        <v>237</v>
      </c>
      <c r="G587" s="2">
        <v>244</v>
      </c>
      <c r="H587" s="2">
        <v>203.3</v>
      </c>
      <c r="I587" s="2">
        <v>102.4</v>
      </c>
      <c r="J587" s="2">
        <v>188.8</v>
      </c>
      <c r="K587" s="2">
        <v>242.5</v>
      </c>
      <c r="L587" s="2">
        <v>268.3</v>
      </c>
      <c r="M587" s="2">
        <v>366.7</v>
      </c>
      <c r="N587" s="2">
        <v>281.2</v>
      </c>
      <c r="O587" s="2">
        <v>2722.9999999999995</v>
      </c>
    </row>
    <row r="588" spans="2:15" x14ac:dyDescent="0.25">
      <c r="B588" s="4">
        <v>2015</v>
      </c>
      <c r="C588" s="2">
        <v>180</v>
      </c>
      <c r="D588" s="2">
        <v>140.80000000000001</v>
      </c>
      <c r="E588" s="2">
        <v>221.7</v>
      </c>
      <c r="F588" s="2">
        <v>208</v>
      </c>
      <c r="G588" s="2">
        <v>163.19999999999999</v>
      </c>
      <c r="H588" s="2">
        <v>105.8</v>
      </c>
      <c r="I588" s="2">
        <v>165.7</v>
      </c>
      <c r="J588" s="2">
        <v>193.7</v>
      </c>
      <c r="K588" s="2">
        <v>182.6</v>
      </c>
      <c r="L588" s="2">
        <v>213.1</v>
      </c>
      <c r="M588" s="2">
        <v>232</v>
      </c>
      <c r="N588" s="2">
        <v>76.3</v>
      </c>
      <c r="O588" s="2">
        <v>2082.9</v>
      </c>
    </row>
    <row r="589" spans="2:15" x14ac:dyDescent="0.25">
      <c r="B589" s="4">
        <v>2016</v>
      </c>
      <c r="C589" s="2">
        <v>103.9</v>
      </c>
      <c r="D589" s="2">
        <v>66.900000000000006</v>
      </c>
      <c r="E589" s="2">
        <v>159.69999999999999</v>
      </c>
      <c r="F589" s="2">
        <v>248.1</v>
      </c>
      <c r="G589" s="2">
        <v>226.5</v>
      </c>
      <c r="H589" s="2">
        <v>142</v>
      </c>
      <c r="I589" s="2">
        <v>200.9</v>
      </c>
      <c r="J589" s="2">
        <v>257.89999999999998</v>
      </c>
      <c r="K589" s="2">
        <v>282.2</v>
      </c>
      <c r="L589" s="2">
        <v>251.8</v>
      </c>
      <c r="M589" s="2">
        <v>308.7</v>
      </c>
      <c r="N589" s="2">
        <v>339.4</v>
      </c>
      <c r="O589" s="2">
        <v>2588</v>
      </c>
    </row>
    <row r="590" spans="2:15" x14ac:dyDescent="0.25">
      <c r="B590" s="4">
        <v>2017</v>
      </c>
      <c r="C590" s="2">
        <v>210.2</v>
      </c>
      <c r="D590" s="2">
        <v>174.9</v>
      </c>
      <c r="E590" s="2">
        <v>290.39999999999998</v>
      </c>
      <c r="F590" s="2">
        <v>222.9</v>
      </c>
      <c r="G590" s="2">
        <v>365.4</v>
      </c>
      <c r="H590" s="2">
        <v>326.39999999999998</v>
      </c>
      <c r="I590" s="2">
        <v>124.2</v>
      </c>
      <c r="J590" s="2">
        <v>366.3</v>
      </c>
      <c r="K590" s="2">
        <v>253.5</v>
      </c>
      <c r="L590" s="2">
        <v>337</v>
      </c>
      <c r="M590" s="2">
        <v>331.1</v>
      </c>
      <c r="N590" s="2">
        <v>259.8</v>
      </c>
      <c r="O590" s="2">
        <v>3262.1</v>
      </c>
    </row>
    <row r="591" spans="2:15" x14ac:dyDescent="0.25">
      <c r="B591" s="4">
        <v>2018</v>
      </c>
      <c r="C591" s="2">
        <v>251.3</v>
      </c>
      <c r="D591" s="2">
        <v>144.9</v>
      </c>
      <c r="E591" s="2">
        <v>164.7</v>
      </c>
      <c r="F591" s="2">
        <v>259.39999999999998</v>
      </c>
      <c r="G591" s="2">
        <v>369.9</v>
      </c>
      <c r="H591" s="2">
        <v>252</v>
      </c>
      <c r="I591" s="2">
        <v>214.6</v>
      </c>
      <c r="J591" s="2">
        <v>226.2</v>
      </c>
      <c r="K591" s="2">
        <v>306.3</v>
      </c>
      <c r="L591" s="2">
        <v>289.60000000000002</v>
      </c>
      <c r="M591" s="2">
        <v>365.4</v>
      </c>
      <c r="N591" s="2">
        <v>110.4</v>
      </c>
      <c r="O591" s="2">
        <v>2954.7000000000003</v>
      </c>
    </row>
    <row r="592" spans="2:15" x14ac:dyDescent="0.25">
      <c r="B592" s="4">
        <v>2019</v>
      </c>
      <c r="C592" s="2">
        <v>114.5</v>
      </c>
      <c r="D592" s="2">
        <v>150.6</v>
      </c>
      <c r="E592" s="2">
        <v>234.5</v>
      </c>
      <c r="F592" s="2">
        <v>255.8</v>
      </c>
      <c r="G592" s="2">
        <v>369.5</v>
      </c>
      <c r="H592" s="2">
        <v>222.6</v>
      </c>
      <c r="I592" s="2">
        <v>184.7</v>
      </c>
      <c r="J592" s="2">
        <v>146.30000000000001</v>
      </c>
      <c r="K592" s="2">
        <v>282.39999999999998</v>
      </c>
      <c r="L592" s="2">
        <v>282.89999999999998</v>
      </c>
      <c r="M592" s="2">
        <v>315.89999999999998</v>
      </c>
      <c r="N592" s="2">
        <v>233.4</v>
      </c>
      <c r="O592" s="2">
        <v>2793.1000000000004</v>
      </c>
    </row>
    <row r="593" spans="2:15" x14ac:dyDescent="0.25">
      <c r="B593" s="4" t="s">
        <v>1</v>
      </c>
      <c r="C593" s="2">
        <v>20599</v>
      </c>
      <c r="D593" s="2">
        <v>17474.099999999991</v>
      </c>
      <c r="E593" s="2">
        <v>21322.500000000011</v>
      </c>
      <c r="F593" s="2">
        <v>30399.499999999993</v>
      </c>
      <c r="G593" s="2">
        <v>33176.199999999997</v>
      </c>
      <c r="H593" s="2">
        <v>30038.500000000004</v>
      </c>
      <c r="I593" s="2">
        <v>28397.3</v>
      </c>
      <c r="J593" s="2">
        <v>29721.199999999993</v>
      </c>
      <c r="K593" s="2">
        <v>29708.300000000007</v>
      </c>
      <c r="L593" s="2">
        <v>37426.899999999994</v>
      </c>
      <c r="M593" s="2">
        <v>36141.10000000002</v>
      </c>
      <c r="N593" s="2">
        <v>28210.400000000016</v>
      </c>
      <c r="O593" s="2">
        <v>342615</v>
      </c>
    </row>
  </sheetData>
  <mergeCells count="50">
    <mergeCell ref="Q123:U124"/>
    <mergeCell ref="Q118:S118"/>
    <mergeCell ref="T118:U118"/>
    <mergeCell ref="Q119:S119"/>
    <mergeCell ref="T119:U119"/>
    <mergeCell ref="Q122:U122"/>
    <mergeCell ref="R112:S112"/>
    <mergeCell ref="R113:S113"/>
    <mergeCell ref="R114:S114"/>
    <mergeCell ref="Q116:U116"/>
    <mergeCell ref="Q117:S117"/>
    <mergeCell ref="T117:U117"/>
    <mergeCell ref="Q81:U82"/>
    <mergeCell ref="Q87:AD88"/>
    <mergeCell ref="Q105:U105"/>
    <mergeCell ref="R109:T109"/>
    <mergeCell ref="Q111:S111"/>
    <mergeCell ref="Q76:S76"/>
    <mergeCell ref="T76:U76"/>
    <mergeCell ref="Q77:S77"/>
    <mergeCell ref="T77:U77"/>
    <mergeCell ref="Q80:U80"/>
    <mergeCell ref="R71:S71"/>
    <mergeCell ref="R72:S72"/>
    <mergeCell ref="Q74:U74"/>
    <mergeCell ref="Q75:S75"/>
    <mergeCell ref="T75:U75"/>
    <mergeCell ref="Q45:AD46"/>
    <mergeCell ref="Q63:U63"/>
    <mergeCell ref="R67:T67"/>
    <mergeCell ref="Q69:S69"/>
    <mergeCell ref="R70:S70"/>
    <mergeCell ref="T34:U34"/>
    <mergeCell ref="Q37:U37"/>
    <mergeCell ref="Q38:U39"/>
    <mergeCell ref="Q1:AD2"/>
    <mergeCell ref="Q19:U19"/>
    <mergeCell ref="R23:T23"/>
    <mergeCell ref="R26:S26"/>
    <mergeCell ref="Q33:S33"/>
    <mergeCell ref="T33:U33"/>
    <mergeCell ref="T31:U31"/>
    <mergeCell ref="T32:U32"/>
    <mergeCell ref="Q31:S31"/>
    <mergeCell ref="Q32:S32"/>
    <mergeCell ref="B2:O2"/>
    <mergeCell ref="R27:S27"/>
    <mergeCell ref="R28:S28"/>
    <mergeCell ref="Q25:S25"/>
    <mergeCell ref="Q30:U30"/>
  </mergeCells>
  <pageMargins left="0.7" right="0.7" top="0.75" bottom="0.75" header="0.3" footer="0.3"/>
  <pageSetup orientation="portrait" r:id="rId7"/>
  <tableParts count="6">
    <tablePart r:id="rId8"/>
    <tablePart r:id="rId9"/>
    <tablePart r:id="rId10"/>
    <tablePart r:id="rId11"/>
    <tablePart r:id="rId12"/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35"/>
  <sheetViews>
    <sheetView tabSelected="1" workbookViewId="0">
      <selection activeCell="N20" sqref="N20"/>
    </sheetView>
  </sheetViews>
  <sheetFormatPr baseColWidth="10" defaultRowHeight="15" x14ac:dyDescent="0.25"/>
  <cols>
    <col min="1" max="1" width="15.5703125" customWidth="1"/>
    <col min="2" max="2" width="21.5703125" customWidth="1"/>
    <col min="3" max="3" width="15.140625" customWidth="1"/>
    <col min="4" max="4" width="12.140625" customWidth="1"/>
    <col min="5" max="5" width="10.85546875" customWidth="1"/>
    <col min="6" max="6" width="14" customWidth="1"/>
    <col min="10" max="10" width="22.42578125" customWidth="1"/>
    <col min="11" max="11" width="19.140625" customWidth="1"/>
    <col min="12" max="12" width="14.140625" customWidth="1"/>
    <col min="13" max="13" width="12.5703125" customWidth="1"/>
    <col min="14" max="14" width="18.28515625" style="197" customWidth="1"/>
    <col min="16" max="16" width="11.42578125" style="196" customWidth="1"/>
    <col min="17" max="17" width="20.140625" customWidth="1"/>
    <col min="20" max="20" width="12" bestFit="1" customWidth="1"/>
    <col min="25" max="25" width="16.7109375" bestFit="1" customWidth="1"/>
    <col min="31" max="31" width="15.140625" customWidth="1"/>
    <col min="32" max="32" width="17.85546875" customWidth="1"/>
    <col min="34" max="34" width="16.42578125" style="197" customWidth="1"/>
    <col min="35" max="35" width="11.42578125" style="258"/>
    <col min="36" max="36" width="11.42578125" style="196"/>
    <col min="42" max="42" width="12" bestFit="1" customWidth="1"/>
    <col min="45" max="45" width="13.85546875" customWidth="1"/>
    <col min="47" max="47" width="18.85546875" customWidth="1"/>
    <col min="53" max="53" width="19.140625" customWidth="1"/>
    <col min="55" max="55" width="11.42578125" style="197"/>
  </cols>
  <sheetData>
    <row r="1" spans="1:56" x14ac:dyDescent="0.25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P1" s="260" t="s">
        <v>182</v>
      </c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87"/>
      <c r="AJ1" s="203" t="s">
        <v>183</v>
      </c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</row>
    <row r="2" spans="1:56" x14ac:dyDescent="0.25">
      <c r="J2" s="219" t="s">
        <v>146</v>
      </c>
      <c r="K2" s="219"/>
      <c r="L2" s="219"/>
      <c r="AD2" s="119" t="s">
        <v>146</v>
      </c>
      <c r="AE2" s="125"/>
      <c r="AF2" s="120"/>
    </row>
    <row r="3" spans="1:56" x14ac:dyDescent="0.25">
      <c r="A3" s="212" t="s">
        <v>107</v>
      </c>
      <c r="B3" s="213"/>
      <c r="C3" s="213"/>
      <c r="D3" s="213"/>
      <c r="E3" s="213"/>
      <c r="F3" s="214"/>
      <c r="J3" s="112" t="s">
        <v>148</v>
      </c>
      <c r="K3" s="112"/>
      <c r="L3" s="8">
        <v>180</v>
      </c>
      <c r="M3" s="47"/>
      <c r="N3" s="254"/>
      <c r="P3" s="202" t="s">
        <v>263</v>
      </c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D3" s="112" t="s">
        <v>148</v>
      </c>
      <c r="AE3" s="112"/>
      <c r="AF3" s="8">
        <f>Z8</f>
        <v>404</v>
      </c>
      <c r="AG3" s="47"/>
      <c r="AH3" s="254"/>
      <c r="AJ3" s="203" t="s">
        <v>263</v>
      </c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</row>
    <row r="4" spans="1:56" ht="45" x14ac:dyDescent="0.25">
      <c r="A4" s="50" t="s">
        <v>108</v>
      </c>
      <c r="B4" s="50" t="s">
        <v>109</v>
      </c>
      <c r="C4" s="50" t="s">
        <v>110</v>
      </c>
      <c r="D4" s="50" t="s">
        <v>111</v>
      </c>
      <c r="E4" s="50" t="s">
        <v>112</v>
      </c>
      <c r="F4" s="50" t="s">
        <v>113</v>
      </c>
      <c r="J4" s="112" t="s">
        <v>147</v>
      </c>
      <c r="K4" s="112"/>
      <c r="L4" s="56">
        <f>0.1866</f>
        <v>0.18659999999999999</v>
      </c>
      <c r="P4" s="220" t="s">
        <v>199</v>
      </c>
      <c r="Q4" s="220" t="s">
        <v>200</v>
      </c>
      <c r="R4" s="220" t="s">
        <v>201</v>
      </c>
      <c r="S4" s="220" t="s">
        <v>108</v>
      </c>
      <c r="T4" s="220" t="s">
        <v>109</v>
      </c>
      <c r="U4" s="220" t="s">
        <v>202</v>
      </c>
      <c r="V4" s="220" t="s">
        <v>203</v>
      </c>
      <c r="W4" s="220" t="s">
        <v>204</v>
      </c>
      <c r="X4" s="220" t="s">
        <v>110</v>
      </c>
      <c r="Y4" s="220" t="s">
        <v>111</v>
      </c>
      <c r="Z4" s="220" t="s">
        <v>112</v>
      </c>
      <c r="AA4" s="220" t="s">
        <v>113</v>
      </c>
      <c r="AD4" s="112" t="s">
        <v>147</v>
      </c>
      <c r="AE4" s="112"/>
      <c r="AF4" s="56">
        <f>0.1866</f>
        <v>0.18659999999999999</v>
      </c>
      <c r="AJ4" s="220" t="s">
        <v>199</v>
      </c>
      <c r="AK4" s="220" t="s">
        <v>200</v>
      </c>
      <c r="AL4" s="220" t="s">
        <v>201</v>
      </c>
      <c r="AM4" s="220" t="s">
        <v>108</v>
      </c>
      <c r="AN4" s="220" t="s">
        <v>109</v>
      </c>
      <c r="AO4" s="220" t="s">
        <v>202</v>
      </c>
      <c r="AP4" s="220" t="s">
        <v>203</v>
      </c>
      <c r="AQ4" s="220" t="s">
        <v>204</v>
      </c>
      <c r="AR4" s="220" t="s">
        <v>110</v>
      </c>
      <c r="AS4" s="220" t="s">
        <v>111</v>
      </c>
      <c r="AT4" s="220" t="s">
        <v>112</v>
      </c>
      <c r="AU4" s="220" t="s">
        <v>113</v>
      </c>
      <c r="AV4" s="264"/>
      <c r="AW4" s="265" t="s">
        <v>146</v>
      </c>
      <c r="AX4" s="265"/>
      <c r="AY4" s="265"/>
      <c r="AZ4" s="264"/>
      <c r="BA4" s="264"/>
      <c r="BB4" s="264"/>
      <c r="BC4" s="286"/>
      <c r="BD4" s="264"/>
    </row>
    <row r="5" spans="1:56" x14ac:dyDescent="0.25">
      <c r="A5" s="51">
        <v>5034025</v>
      </c>
      <c r="B5" s="52" t="s">
        <v>115</v>
      </c>
      <c r="C5" s="52">
        <v>12</v>
      </c>
      <c r="D5" s="52">
        <v>12</v>
      </c>
      <c r="E5" s="52">
        <v>37</v>
      </c>
      <c r="F5" s="52">
        <v>2</v>
      </c>
      <c r="J5" s="112" t="s">
        <v>150</v>
      </c>
      <c r="K5" s="112"/>
      <c r="L5" s="6">
        <f>L3*L4*365</f>
        <v>12259.62</v>
      </c>
      <c r="P5" s="221" t="s">
        <v>205</v>
      </c>
      <c r="Q5" s="221" t="s">
        <v>206</v>
      </c>
      <c r="R5" s="221" t="s">
        <v>207</v>
      </c>
      <c r="S5" s="221" t="s">
        <v>208</v>
      </c>
      <c r="T5" s="221" t="s">
        <v>209</v>
      </c>
      <c r="U5" s="221">
        <v>39</v>
      </c>
      <c r="V5" s="221">
        <v>36</v>
      </c>
      <c r="W5" s="221">
        <v>3</v>
      </c>
      <c r="X5" s="221">
        <v>33</v>
      </c>
      <c r="Y5" s="221">
        <v>33</v>
      </c>
      <c r="Z5" s="221">
        <v>133</v>
      </c>
      <c r="AA5" s="221">
        <v>18</v>
      </c>
      <c r="AD5" s="112" t="s">
        <v>150</v>
      </c>
      <c r="AE5" s="112"/>
      <c r="AF5" s="6">
        <f>AF3*AF4*365</f>
        <v>27516.035999999996</v>
      </c>
      <c r="AH5" s="197">
        <v>27516.036</v>
      </c>
      <c r="AJ5" s="221" t="s">
        <v>264</v>
      </c>
      <c r="AK5" s="221" t="s">
        <v>206</v>
      </c>
      <c r="AL5" s="221" t="s">
        <v>265</v>
      </c>
      <c r="AM5" s="221" t="s">
        <v>266</v>
      </c>
      <c r="AN5" s="221" t="s">
        <v>267</v>
      </c>
      <c r="AO5" s="221">
        <v>29</v>
      </c>
      <c r="AP5" s="221">
        <v>28</v>
      </c>
      <c r="AQ5" s="221">
        <v>1</v>
      </c>
      <c r="AR5" s="221">
        <v>29</v>
      </c>
      <c r="AS5" s="221">
        <v>29</v>
      </c>
      <c r="AT5" s="221">
        <v>124</v>
      </c>
      <c r="AU5" s="221">
        <v>19</v>
      </c>
      <c r="AW5" s="112" t="s">
        <v>148</v>
      </c>
      <c r="AX5" s="112"/>
      <c r="AY5" s="8">
        <f>AT8</f>
        <v>778</v>
      </c>
      <c r="AZ5" s="47"/>
      <c r="BA5" s="47"/>
    </row>
    <row r="6" spans="1:56" x14ac:dyDescent="0.25">
      <c r="A6" s="119" t="s">
        <v>18</v>
      </c>
      <c r="B6" s="120"/>
      <c r="C6" s="6">
        <f>C5</f>
        <v>12</v>
      </c>
      <c r="D6" s="6">
        <f t="shared" ref="D6:F6" si="0">D5</f>
        <v>12</v>
      </c>
      <c r="E6" s="6">
        <f t="shared" si="0"/>
        <v>37</v>
      </c>
      <c r="F6" s="6">
        <f t="shared" si="0"/>
        <v>2</v>
      </c>
      <c r="P6" s="221" t="s">
        <v>205</v>
      </c>
      <c r="Q6" s="221" t="s">
        <v>206</v>
      </c>
      <c r="R6" s="221" t="s">
        <v>207</v>
      </c>
      <c r="S6" s="221" t="s">
        <v>210</v>
      </c>
      <c r="T6" s="221" t="s">
        <v>211</v>
      </c>
      <c r="U6" s="221">
        <v>46</v>
      </c>
      <c r="V6" s="221">
        <v>45</v>
      </c>
      <c r="W6" s="221">
        <v>1</v>
      </c>
      <c r="X6" s="221">
        <v>34</v>
      </c>
      <c r="Y6" s="221">
        <v>34</v>
      </c>
      <c r="Z6" s="221">
        <v>93</v>
      </c>
      <c r="AA6" s="221">
        <v>14</v>
      </c>
      <c r="AJ6" s="221" t="s">
        <v>264</v>
      </c>
      <c r="AK6" s="221" t="s">
        <v>206</v>
      </c>
      <c r="AL6" s="221" t="s">
        <v>265</v>
      </c>
      <c r="AM6" s="221" t="s">
        <v>268</v>
      </c>
      <c r="AN6" s="221" t="s">
        <v>269</v>
      </c>
      <c r="AO6" s="221">
        <v>52</v>
      </c>
      <c r="AP6" s="221">
        <v>51</v>
      </c>
      <c r="AQ6" s="221">
        <v>1</v>
      </c>
      <c r="AR6" s="221">
        <v>46</v>
      </c>
      <c r="AS6" s="221">
        <v>46</v>
      </c>
      <c r="AT6" s="221">
        <v>169</v>
      </c>
      <c r="AU6" s="221">
        <v>18</v>
      </c>
      <c r="AW6" s="112" t="s">
        <v>147</v>
      </c>
      <c r="AX6" s="112"/>
      <c r="AY6" s="56">
        <f>0.1866</f>
        <v>0.18659999999999999</v>
      </c>
    </row>
    <row r="7" spans="1:56" x14ac:dyDescent="0.25">
      <c r="P7" s="221" t="s">
        <v>205</v>
      </c>
      <c r="Q7" s="221" t="s">
        <v>206</v>
      </c>
      <c r="R7" s="221" t="s">
        <v>207</v>
      </c>
      <c r="S7" s="221" t="s">
        <v>212</v>
      </c>
      <c r="T7" s="221" t="s">
        <v>213</v>
      </c>
      <c r="U7" s="221">
        <v>46</v>
      </c>
      <c r="V7" s="221">
        <v>45</v>
      </c>
      <c r="W7" s="221">
        <v>1</v>
      </c>
      <c r="X7" s="221">
        <v>52</v>
      </c>
      <c r="Y7" s="221">
        <v>53</v>
      </c>
      <c r="Z7" s="221">
        <v>178</v>
      </c>
      <c r="AA7" s="221">
        <v>17</v>
      </c>
      <c r="AJ7" s="221" t="s">
        <v>264</v>
      </c>
      <c r="AK7" s="221" t="s">
        <v>206</v>
      </c>
      <c r="AL7" s="221" t="s">
        <v>265</v>
      </c>
      <c r="AM7" s="221" t="s">
        <v>270</v>
      </c>
      <c r="AN7" s="221" t="s">
        <v>183</v>
      </c>
      <c r="AO7" s="221">
        <v>216</v>
      </c>
      <c r="AP7" s="221">
        <v>185</v>
      </c>
      <c r="AQ7" s="221">
        <v>31</v>
      </c>
      <c r="AR7" s="221">
        <v>141</v>
      </c>
      <c r="AS7" s="221">
        <v>144</v>
      </c>
      <c r="AT7" s="221">
        <v>485</v>
      </c>
      <c r="AU7" s="221">
        <v>57</v>
      </c>
      <c r="AW7" s="112" t="s">
        <v>150</v>
      </c>
      <c r="AX7" s="112"/>
      <c r="AY7" s="6">
        <f>AY5*AY6*365</f>
        <v>52988.802000000003</v>
      </c>
      <c r="AZ7" s="225"/>
    </row>
    <row r="8" spans="1:56" x14ac:dyDescent="0.25">
      <c r="Z8">
        <f>SUM(Z5:Z7)</f>
        <v>404</v>
      </c>
      <c r="AD8" s="112" t="s">
        <v>214</v>
      </c>
      <c r="AE8" s="112"/>
      <c r="AF8" s="112"/>
      <c r="AG8" s="112"/>
      <c r="AH8" s="112"/>
      <c r="AT8">
        <f>AT5+AT6+AT7</f>
        <v>778</v>
      </c>
    </row>
    <row r="9" spans="1:56" x14ac:dyDescent="0.25">
      <c r="A9" s="212" t="s">
        <v>120</v>
      </c>
      <c r="B9" s="213"/>
      <c r="C9" s="213"/>
      <c r="D9" s="213"/>
      <c r="E9" s="213"/>
      <c r="F9" s="214"/>
      <c r="J9" s="71" t="s">
        <v>136</v>
      </c>
      <c r="K9" s="71" t="s">
        <v>127</v>
      </c>
      <c r="L9" s="71" t="s">
        <v>138</v>
      </c>
      <c r="M9" s="71" t="s">
        <v>135</v>
      </c>
      <c r="N9" s="71" t="s">
        <v>137</v>
      </c>
      <c r="AD9" s="70" t="s">
        <v>136</v>
      </c>
      <c r="AE9" s="70" t="s">
        <v>127</v>
      </c>
      <c r="AF9" s="70" t="s">
        <v>138</v>
      </c>
      <c r="AG9" s="70" t="s">
        <v>135</v>
      </c>
      <c r="AH9" s="70" t="s">
        <v>137</v>
      </c>
    </row>
    <row r="10" spans="1:56" ht="60" x14ac:dyDescent="0.25">
      <c r="A10" s="6" t="s">
        <v>122</v>
      </c>
      <c r="B10" s="6" t="s">
        <v>123</v>
      </c>
      <c r="C10" s="6" t="s">
        <v>124</v>
      </c>
      <c r="D10" s="6" t="s">
        <v>125</v>
      </c>
      <c r="E10" s="6" t="s">
        <v>126</v>
      </c>
      <c r="F10" s="58" t="s">
        <v>144</v>
      </c>
      <c r="J10" s="59" t="s">
        <v>116</v>
      </c>
      <c r="K10" s="55">
        <v>0.9</v>
      </c>
      <c r="L10" s="55">
        <f>H23</f>
        <v>4.05</v>
      </c>
      <c r="M10" s="55">
        <f>K10*L10</f>
        <v>3.645</v>
      </c>
      <c r="N10" s="55">
        <f>M10*E$16</f>
        <v>248.88256014613501</v>
      </c>
      <c r="AD10" s="73" t="s">
        <v>116</v>
      </c>
      <c r="AE10" s="55">
        <v>1.2</v>
      </c>
      <c r="AF10" s="55">
        <v>4.57</v>
      </c>
      <c r="AG10" s="55">
        <f>AE10*AF10</f>
        <v>5.484</v>
      </c>
      <c r="AH10" s="55">
        <f>P$46*AG10</f>
        <v>0.75130800000000009</v>
      </c>
      <c r="AW10" s="112" t="s">
        <v>271</v>
      </c>
      <c r="AX10" s="112"/>
      <c r="AY10" s="112"/>
      <c r="AZ10" s="112"/>
      <c r="BA10" s="112"/>
    </row>
    <row r="11" spans="1:56" x14ac:dyDescent="0.25">
      <c r="A11" s="6">
        <v>5034025</v>
      </c>
      <c r="B11" s="6">
        <v>16100100107</v>
      </c>
      <c r="C11" s="6">
        <v>4</v>
      </c>
      <c r="D11" s="6">
        <v>2013</v>
      </c>
      <c r="E11" s="6">
        <v>1</v>
      </c>
      <c r="F11" s="53">
        <v>16.818462548999999</v>
      </c>
      <c r="J11" s="59" t="s">
        <v>117</v>
      </c>
      <c r="K11" s="55">
        <v>0.9</v>
      </c>
      <c r="L11" s="55">
        <f t="shared" ref="L11:L21" si="1">H24</f>
        <v>4.3600000000000003</v>
      </c>
      <c r="M11" s="55">
        <f>K11*L11</f>
        <v>3.9240000000000004</v>
      </c>
      <c r="N11" s="55">
        <f t="shared" ref="N11:N21" si="2">M11*E$16</f>
        <v>267.93283018201203</v>
      </c>
      <c r="AD11" s="73" t="s">
        <v>117</v>
      </c>
      <c r="AE11" s="55">
        <v>1.2</v>
      </c>
      <c r="AF11" s="55">
        <v>4.88</v>
      </c>
      <c r="AG11" s="55">
        <f t="shared" ref="AG11:AG20" si="3">AE11*AF11</f>
        <v>5.8559999999999999</v>
      </c>
      <c r="AH11" s="55">
        <f t="shared" ref="AH11:AH21" si="4">P$46*AG11</f>
        <v>0.8022720000000001</v>
      </c>
      <c r="AW11" s="70" t="s">
        <v>136</v>
      </c>
      <c r="AX11" s="70" t="s">
        <v>127</v>
      </c>
      <c r="AY11" s="70" t="s">
        <v>138</v>
      </c>
      <c r="AZ11" s="70" t="s">
        <v>135</v>
      </c>
      <c r="BA11" s="70" t="s">
        <v>137</v>
      </c>
    </row>
    <row r="12" spans="1:56" x14ac:dyDescent="0.25">
      <c r="A12" s="6">
        <v>5034025</v>
      </c>
      <c r="B12" s="6">
        <v>16100100110</v>
      </c>
      <c r="C12" s="6">
        <v>4</v>
      </c>
      <c r="D12" s="6">
        <v>2013</v>
      </c>
      <c r="E12" s="6">
        <v>1</v>
      </c>
      <c r="F12" s="53">
        <v>51.462075214000002</v>
      </c>
      <c r="J12" s="59" t="s">
        <v>118</v>
      </c>
      <c r="K12" s="55">
        <v>0.9</v>
      </c>
      <c r="L12" s="55">
        <f t="shared" si="1"/>
        <v>4.57</v>
      </c>
      <c r="M12" s="55">
        <f t="shared" ref="M12:M20" si="5">K12*L12</f>
        <v>4.1130000000000004</v>
      </c>
      <c r="N12" s="55">
        <f t="shared" si="2"/>
        <v>280.837851819219</v>
      </c>
      <c r="AD12" s="73" t="s">
        <v>118</v>
      </c>
      <c r="AE12" s="55">
        <v>1.2</v>
      </c>
      <c r="AF12" s="55">
        <v>5.13</v>
      </c>
      <c r="AG12" s="55">
        <f t="shared" si="3"/>
        <v>6.1559999999999997</v>
      </c>
      <c r="AH12" s="55">
        <f t="shared" si="4"/>
        <v>0.84337200000000001</v>
      </c>
      <c r="AW12" s="73" t="s">
        <v>116</v>
      </c>
      <c r="AX12" s="55">
        <v>0.8</v>
      </c>
      <c r="AY12" s="55">
        <f>AR67</f>
        <v>4.25</v>
      </c>
      <c r="AZ12" s="55">
        <f>AX12*AY12</f>
        <v>3.4000000000000004</v>
      </c>
      <c r="BA12" s="55">
        <f>AZ12*AK$62</f>
        <v>124.02656000000002</v>
      </c>
    </row>
    <row r="13" spans="1:56" x14ac:dyDescent="0.25">
      <c r="J13" s="59" t="s">
        <v>119</v>
      </c>
      <c r="K13" s="55">
        <v>0.9</v>
      </c>
      <c r="L13" s="55">
        <f t="shared" si="1"/>
        <v>4.59</v>
      </c>
      <c r="M13" s="55">
        <f t="shared" si="5"/>
        <v>4.1310000000000002</v>
      </c>
      <c r="N13" s="55">
        <f t="shared" si="2"/>
        <v>282.06690149895303</v>
      </c>
      <c r="AD13" s="73" t="s">
        <v>119</v>
      </c>
      <c r="AE13" s="55">
        <v>1.2</v>
      </c>
      <c r="AF13" s="55">
        <v>5.13</v>
      </c>
      <c r="AG13" s="55">
        <f t="shared" si="3"/>
        <v>6.1559999999999997</v>
      </c>
      <c r="AH13" s="55">
        <f t="shared" si="4"/>
        <v>0.84337200000000001</v>
      </c>
      <c r="AW13" s="73" t="s">
        <v>117</v>
      </c>
      <c r="AX13" s="55">
        <v>0.8</v>
      </c>
      <c r="AY13" s="55">
        <f t="shared" ref="AY13:AY23" si="6">AR68</f>
        <v>4.66</v>
      </c>
      <c r="AZ13" s="55">
        <f t="shared" ref="AZ13:AZ23" si="7">AX13*AY13</f>
        <v>3.7280000000000002</v>
      </c>
      <c r="BA13" s="55">
        <f t="shared" ref="BA13:BA23" si="8">AZ13*AK$62</f>
        <v>135.9914752</v>
      </c>
    </row>
    <row r="14" spans="1:56" x14ac:dyDescent="0.25">
      <c r="F14" s="61"/>
      <c r="J14" s="59" t="s">
        <v>121</v>
      </c>
      <c r="K14" s="55">
        <v>0.9</v>
      </c>
      <c r="L14" s="55">
        <f t="shared" si="1"/>
        <v>4.3899999999999997</v>
      </c>
      <c r="M14" s="55">
        <f t="shared" si="5"/>
        <v>3.9509999999999996</v>
      </c>
      <c r="N14" s="55">
        <f t="shared" si="2"/>
        <v>269.77640470161299</v>
      </c>
      <c r="P14" s="6" t="s">
        <v>215</v>
      </c>
      <c r="Q14" s="6" t="s">
        <v>216</v>
      </c>
      <c r="R14" s="6" t="s">
        <v>217</v>
      </c>
      <c r="S14" s="6" t="s">
        <v>122</v>
      </c>
      <c r="T14" s="6" t="s">
        <v>123</v>
      </c>
      <c r="U14" s="6" t="s">
        <v>124</v>
      </c>
      <c r="V14" s="6" t="s">
        <v>125</v>
      </c>
      <c r="W14" s="6" t="s">
        <v>218</v>
      </c>
      <c r="X14" s="6" t="s">
        <v>126</v>
      </c>
      <c r="Y14" s="6" t="s">
        <v>219</v>
      </c>
      <c r="AD14" s="73" t="s">
        <v>121</v>
      </c>
      <c r="AE14" s="55">
        <v>1.2</v>
      </c>
      <c r="AF14" s="55">
        <v>4.99</v>
      </c>
      <c r="AG14" s="55">
        <f t="shared" si="3"/>
        <v>5.9880000000000004</v>
      </c>
      <c r="AH14" s="55">
        <f t="shared" si="4"/>
        <v>0.82035600000000009</v>
      </c>
      <c r="AJ14" s="196" t="s">
        <v>215</v>
      </c>
      <c r="AK14" t="s">
        <v>216</v>
      </c>
      <c r="AL14" s="6" t="s">
        <v>217</v>
      </c>
      <c r="AM14" s="6" t="s">
        <v>122</v>
      </c>
      <c r="AN14" s="6" t="s">
        <v>272</v>
      </c>
      <c r="AO14" s="6" t="s">
        <v>273</v>
      </c>
      <c r="AP14" s="6" t="s">
        <v>123</v>
      </c>
      <c r="AQ14" s="6" t="s">
        <v>124</v>
      </c>
      <c r="AR14" s="6" t="s">
        <v>125</v>
      </c>
      <c r="AS14" s="6" t="s">
        <v>219</v>
      </c>
      <c r="AW14" s="73" t="s">
        <v>118</v>
      </c>
      <c r="AX14" s="55">
        <v>0.8</v>
      </c>
      <c r="AY14" s="55">
        <f t="shared" si="6"/>
        <v>4.92</v>
      </c>
      <c r="AZ14" s="55">
        <f t="shared" si="7"/>
        <v>3.9359999999999999</v>
      </c>
      <c r="BA14" s="55">
        <f t="shared" si="8"/>
        <v>143.5789824</v>
      </c>
    </row>
    <row r="15" spans="1:56" ht="30" x14ac:dyDescent="0.25">
      <c r="C15" s="215" t="s">
        <v>140</v>
      </c>
      <c r="D15" s="215" t="s">
        <v>141</v>
      </c>
      <c r="E15" s="216" t="s">
        <v>143</v>
      </c>
      <c r="F15" s="216"/>
      <c r="J15" s="59" t="s">
        <v>128</v>
      </c>
      <c r="K15" s="55">
        <v>0.9</v>
      </c>
      <c r="L15" s="55">
        <f t="shared" si="1"/>
        <v>4.25</v>
      </c>
      <c r="M15" s="55">
        <f t="shared" si="5"/>
        <v>3.8250000000000002</v>
      </c>
      <c r="N15" s="55">
        <f t="shared" si="2"/>
        <v>261.17305694347499</v>
      </c>
      <c r="P15" s="6">
        <v>5353</v>
      </c>
      <c r="Q15" s="6">
        <v>20001</v>
      </c>
      <c r="R15" s="6">
        <v>399057</v>
      </c>
      <c r="S15" s="6">
        <v>5353005</v>
      </c>
      <c r="T15" s="6">
        <v>131301001</v>
      </c>
      <c r="U15" s="6">
        <v>6</v>
      </c>
      <c r="V15" s="6">
        <v>2013</v>
      </c>
      <c r="W15" s="6">
        <v>1</v>
      </c>
      <c r="X15" s="6">
        <v>2</v>
      </c>
      <c r="Y15" s="222">
        <v>12.712938704999999</v>
      </c>
      <c r="AD15" s="73" t="s">
        <v>128</v>
      </c>
      <c r="AE15" s="55">
        <v>1.2</v>
      </c>
      <c r="AF15" s="55">
        <v>4.79</v>
      </c>
      <c r="AG15" s="55">
        <f t="shared" si="3"/>
        <v>5.7480000000000002</v>
      </c>
      <c r="AH15" s="55">
        <f t="shared" si="4"/>
        <v>0.78747600000000006</v>
      </c>
      <c r="AJ15" s="196">
        <v>5101</v>
      </c>
      <c r="AK15">
        <v>20000</v>
      </c>
      <c r="AL15" s="6">
        <v>81437647</v>
      </c>
      <c r="AM15" s="6">
        <v>5101001</v>
      </c>
      <c r="AN15" s="6">
        <v>5</v>
      </c>
      <c r="AO15" s="6">
        <v>2</v>
      </c>
      <c r="AP15" s="6">
        <v>159201001</v>
      </c>
      <c r="AQ15" s="6">
        <v>1</v>
      </c>
      <c r="AR15" s="6">
        <v>2013</v>
      </c>
      <c r="AS15" s="266">
        <v>0.58944324780000001</v>
      </c>
      <c r="AW15" s="73" t="s">
        <v>119</v>
      </c>
      <c r="AX15" s="55">
        <v>0.8</v>
      </c>
      <c r="AY15" s="55">
        <f t="shared" si="6"/>
        <v>4.8499999999999996</v>
      </c>
      <c r="AZ15" s="55">
        <f t="shared" si="7"/>
        <v>3.88</v>
      </c>
      <c r="BA15" s="55">
        <f t="shared" si="8"/>
        <v>141.536192</v>
      </c>
    </row>
    <row r="16" spans="1:56" ht="28.5" customHeight="1" x14ac:dyDescent="0.25">
      <c r="C16" s="57" t="s">
        <v>139</v>
      </c>
      <c r="D16" s="58" t="s">
        <v>142</v>
      </c>
      <c r="E16" s="118">
        <f>C17+D17</f>
        <v>68.280537762999998</v>
      </c>
      <c r="F16" s="118"/>
      <c r="J16" s="59" t="s">
        <v>129</v>
      </c>
      <c r="K16" s="55">
        <v>0.9</v>
      </c>
      <c r="L16" s="55">
        <f t="shared" si="1"/>
        <v>4.3</v>
      </c>
      <c r="M16" s="55">
        <f t="shared" si="5"/>
        <v>3.87</v>
      </c>
      <c r="N16" s="55">
        <f t="shared" si="2"/>
        <v>264.24568114280999</v>
      </c>
      <c r="P16" s="6">
        <v>5353</v>
      </c>
      <c r="Q16" s="6">
        <v>74112</v>
      </c>
      <c r="R16" s="6">
        <v>399399</v>
      </c>
      <c r="S16" s="6">
        <v>5353002</v>
      </c>
      <c r="T16" s="6">
        <v>131301001</v>
      </c>
      <c r="U16" s="6">
        <v>6</v>
      </c>
      <c r="V16" s="6">
        <v>2013</v>
      </c>
      <c r="W16" s="6">
        <v>2</v>
      </c>
      <c r="X16" s="6">
        <v>2</v>
      </c>
      <c r="Y16" s="222">
        <v>0.2191557787</v>
      </c>
      <c r="AD16" s="73" t="s">
        <v>129</v>
      </c>
      <c r="AE16" s="55">
        <v>1.2</v>
      </c>
      <c r="AF16" s="55">
        <v>4.8899999999999997</v>
      </c>
      <c r="AG16" s="55">
        <f t="shared" si="3"/>
        <v>5.8679999999999994</v>
      </c>
      <c r="AH16" s="55">
        <f t="shared" si="4"/>
        <v>0.80391599999999996</v>
      </c>
      <c r="AJ16" s="196">
        <v>5101</v>
      </c>
      <c r="AK16">
        <v>20000</v>
      </c>
      <c r="AL16" s="6">
        <v>81437647</v>
      </c>
      <c r="AM16" s="6">
        <v>5101001</v>
      </c>
      <c r="AN16" s="6">
        <v>6</v>
      </c>
      <c r="AO16" s="6">
        <v>2</v>
      </c>
      <c r="AP16" s="6">
        <v>159201001</v>
      </c>
      <c r="AQ16" s="6">
        <v>1</v>
      </c>
      <c r="AR16" s="6">
        <v>2013</v>
      </c>
      <c r="AS16" s="266">
        <v>0.62938207390000001</v>
      </c>
      <c r="AW16" s="73" t="s">
        <v>121</v>
      </c>
      <c r="AX16" s="55">
        <v>0.8</v>
      </c>
      <c r="AY16" s="55">
        <f t="shared" si="6"/>
        <v>4.6500000000000004</v>
      </c>
      <c r="AZ16" s="55">
        <f t="shared" si="7"/>
        <v>3.7200000000000006</v>
      </c>
      <c r="BA16" s="55">
        <f t="shared" si="8"/>
        <v>135.69964800000002</v>
      </c>
    </row>
    <row r="17" spans="1:53" x14ac:dyDescent="0.25">
      <c r="C17" s="54">
        <f>F12</f>
        <v>51.462075214000002</v>
      </c>
      <c r="D17" s="54">
        <f>F11</f>
        <v>16.818462548999999</v>
      </c>
      <c r="E17" s="118"/>
      <c r="F17" s="118"/>
      <c r="J17" s="59" t="s">
        <v>130</v>
      </c>
      <c r="K17" s="55">
        <v>0.9</v>
      </c>
      <c r="L17" s="55">
        <f t="shared" si="1"/>
        <v>4.46</v>
      </c>
      <c r="M17" s="55">
        <f t="shared" si="5"/>
        <v>4.0140000000000002</v>
      </c>
      <c r="N17" s="55">
        <f t="shared" si="2"/>
        <v>274.07807858068202</v>
      </c>
      <c r="P17" s="6">
        <v>5353</v>
      </c>
      <c r="Q17" s="6">
        <v>110001</v>
      </c>
      <c r="R17" s="6">
        <v>399390</v>
      </c>
      <c r="S17" s="6">
        <v>5353002</v>
      </c>
      <c r="T17" s="6">
        <v>131301001</v>
      </c>
      <c r="U17" s="6">
        <v>5</v>
      </c>
      <c r="V17" s="6">
        <v>2013</v>
      </c>
      <c r="W17" s="6">
        <v>1</v>
      </c>
      <c r="X17" s="6">
        <v>2</v>
      </c>
      <c r="Y17" s="222">
        <v>78.328198967000006</v>
      </c>
      <c r="AD17" s="73" t="s">
        <v>130</v>
      </c>
      <c r="AE17" s="55">
        <v>1.2</v>
      </c>
      <c r="AF17" s="55">
        <v>5.09</v>
      </c>
      <c r="AG17" s="55">
        <f t="shared" si="3"/>
        <v>6.1079999999999997</v>
      </c>
      <c r="AH17" s="55">
        <f t="shared" si="4"/>
        <v>0.83679599999999998</v>
      </c>
      <c r="AJ17" s="196">
        <v>5101</v>
      </c>
      <c r="AK17">
        <v>20000</v>
      </c>
      <c r="AL17" s="6">
        <v>81437673</v>
      </c>
      <c r="AM17" s="6">
        <v>5101001</v>
      </c>
      <c r="AN17" s="6">
        <v>5</v>
      </c>
      <c r="AO17" s="6">
        <v>1</v>
      </c>
      <c r="AP17" s="6">
        <v>16100100110</v>
      </c>
      <c r="AQ17" s="6">
        <v>3</v>
      </c>
      <c r="AR17" s="6">
        <v>2013</v>
      </c>
      <c r="AS17" s="266">
        <v>0.53584956299999997</v>
      </c>
      <c r="AW17" s="73" t="s">
        <v>128</v>
      </c>
      <c r="AX17" s="55">
        <v>0.8</v>
      </c>
      <c r="AY17" s="55">
        <f t="shared" si="6"/>
        <v>4.5999999999999996</v>
      </c>
      <c r="AZ17" s="55">
        <f t="shared" si="7"/>
        <v>3.6799999999999997</v>
      </c>
      <c r="BA17" s="55">
        <f t="shared" si="8"/>
        <v>134.240512</v>
      </c>
    </row>
    <row r="18" spans="1:53" x14ac:dyDescent="0.25">
      <c r="J18" s="59" t="s">
        <v>131</v>
      </c>
      <c r="K18" s="55">
        <v>0.9</v>
      </c>
      <c r="L18" s="55">
        <f t="shared" si="1"/>
        <v>4.47</v>
      </c>
      <c r="M18" s="55">
        <f t="shared" si="5"/>
        <v>4.0229999999999997</v>
      </c>
      <c r="N18" s="55">
        <f t="shared" si="2"/>
        <v>274.69260342054895</v>
      </c>
      <c r="P18" s="6">
        <v>5353</v>
      </c>
      <c r="Q18" s="6">
        <v>110001</v>
      </c>
      <c r="R18" s="6">
        <v>399390</v>
      </c>
      <c r="S18" s="6">
        <v>5353002</v>
      </c>
      <c r="T18" s="6">
        <v>16100100107</v>
      </c>
      <c r="U18" s="6">
        <v>3</v>
      </c>
      <c r="V18" s="6">
        <v>2013</v>
      </c>
      <c r="W18" s="6">
        <v>1</v>
      </c>
      <c r="X18" s="6">
        <v>1</v>
      </c>
      <c r="Y18" s="222">
        <v>99.017082951999996</v>
      </c>
      <c r="AD18" s="73" t="s">
        <v>131</v>
      </c>
      <c r="AE18" s="55">
        <v>1.2</v>
      </c>
      <c r="AF18" s="55">
        <v>5.09</v>
      </c>
      <c r="AG18" s="55">
        <f t="shared" si="3"/>
        <v>6.1079999999999997</v>
      </c>
      <c r="AH18" s="55">
        <f t="shared" si="4"/>
        <v>0.83679599999999998</v>
      </c>
      <c r="AJ18" s="196">
        <v>5101</v>
      </c>
      <c r="AK18">
        <v>20000</v>
      </c>
      <c r="AL18" s="6">
        <v>81437673</v>
      </c>
      <c r="AM18" s="6">
        <v>5101001</v>
      </c>
      <c r="AN18" s="6">
        <v>6</v>
      </c>
      <c r="AO18" s="6">
        <v>2</v>
      </c>
      <c r="AP18" s="6">
        <v>159201001</v>
      </c>
      <c r="AQ18" s="6">
        <v>1</v>
      </c>
      <c r="AR18" s="6">
        <v>2013</v>
      </c>
      <c r="AS18" s="266">
        <v>0.61783883880000001</v>
      </c>
      <c r="AW18" s="73" t="s">
        <v>129</v>
      </c>
      <c r="AX18" s="55">
        <v>0.8</v>
      </c>
      <c r="AY18" s="55">
        <f t="shared" si="6"/>
        <v>4.5999999999999996</v>
      </c>
      <c r="AZ18" s="55">
        <f t="shared" si="7"/>
        <v>3.6799999999999997</v>
      </c>
      <c r="BA18" s="55">
        <f t="shared" si="8"/>
        <v>134.240512</v>
      </c>
    </row>
    <row r="19" spans="1:53" x14ac:dyDescent="0.25">
      <c r="J19" s="59" t="s">
        <v>132</v>
      </c>
      <c r="K19" s="55">
        <v>0.9</v>
      </c>
      <c r="L19" s="55">
        <f t="shared" si="1"/>
        <v>4.28</v>
      </c>
      <c r="M19" s="55">
        <f t="shared" si="5"/>
        <v>3.8520000000000003</v>
      </c>
      <c r="N19" s="55">
        <f t="shared" si="2"/>
        <v>263.01663146307601</v>
      </c>
      <c r="P19" s="6">
        <v>5353</v>
      </c>
      <c r="Q19" s="6">
        <v>120001</v>
      </c>
      <c r="R19" s="6">
        <v>399038</v>
      </c>
      <c r="S19" s="6">
        <v>5353002</v>
      </c>
      <c r="T19" s="6">
        <v>131301001</v>
      </c>
      <c r="U19" s="6">
        <v>5</v>
      </c>
      <c r="V19" s="6">
        <v>2013</v>
      </c>
      <c r="W19" s="6">
        <v>2</v>
      </c>
      <c r="X19" s="6">
        <v>2</v>
      </c>
      <c r="Y19" s="222">
        <v>0.33147405569999999</v>
      </c>
      <c r="AD19" s="73" t="s">
        <v>132</v>
      </c>
      <c r="AE19" s="55">
        <v>1.2</v>
      </c>
      <c r="AF19" s="55">
        <v>4.84</v>
      </c>
      <c r="AG19" s="55">
        <f t="shared" si="3"/>
        <v>5.8079999999999998</v>
      </c>
      <c r="AH19" s="55">
        <f t="shared" si="4"/>
        <v>0.79569600000000007</v>
      </c>
      <c r="AJ19" s="196">
        <v>5101</v>
      </c>
      <c r="AK19">
        <v>20000</v>
      </c>
      <c r="AL19" s="6">
        <v>81437673</v>
      </c>
      <c r="AM19" s="6">
        <v>5101001</v>
      </c>
      <c r="AN19" s="6">
        <v>7</v>
      </c>
      <c r="AO19" s="6">
        <v>2</v>
      </c>
      <c r="AP19" s="6">
        <v>159201001</v>
      </c>
      <c r="AQ19" s="6">
        <v>1</v>
      </c>
      <c r="AR19" s="6">
        <v>2013</v>
      </c>
      <c r="AS19" s="266">
        <v>0.61297705759999999</v>
      </c>
      <c r="AW19" s="73" t="s">
        <v>130</v>
      </c>
      <c r="AX19" s="55">
        <v>0.8</v>
      </c>
      <c r="AY19" s="55">
        <f t="shared" si="6"/>
        <v>4.7699999999999996</v>
      </c>
      <c r="AZ19" s="55">
        <f t="shared" si="7"/>
        <v>3.8159999999999998</v>
      </c>
      <c r="BA19" s="55">
        <f t="shared" si="8"/>
        <v>139.2015744</v>
      </c>
    </row>
    <row r="20" spans="1:53" x14ac:dyDescent="0.25">
      <c r="G20" s="63"/>
      <c r="H20" s="63"/>
      <c r="I20" s="64"/>
      <c r="J20" s="59" t="s">
        <v>133</v>
      </c>
      <c r="K20" s="55">
        <v>0.9</v>
      </c>
      <c r="L20" s="55">
        <f t="shared" si="1"/>
        <v>4.03</v>
      </c>
      <c r="M20" s="55">
        <f t="shared" si="5"/>
        <v>3.6270000000000002</v>
      </c>
      <c r="N20" s="55">
        <f t="shared" si="2"/>
        <v>247.653510466401</v>
      </c>
      <c r="P20" s="6">
        <v>5353</v>
      </c>
      <c r="Q20" s="6">
        <v>120001</v>
      </c>
      <c r="R20" s="6">
        <v>399052</v>
      </c>
      <c r="S20" s="6">
        <v>5353005</v>
      </c>
      <c r="T20" s="6">
        <v>131301001</v>
      </c>
      <c r="U20" s="6">
        <v>5</v>
      </c>
      <c r="V20" s="6">
        <v>2013</v>
      </c>
      <c r="W20" s="6">
        <v>2</v>
      </c>
      <c r="X20" s="6">
        <v>2</v>
      </c>
      <c r="Y20" s="222">
        <v>0.18657157320000001</v>
      </c>
      <c r="AD20" s="73" t="s">
        <v>133</v>
      </c>
      <c r="AE20" s="55">
        <v>1.2</v>
      </c>
      <c r="AF20" s="55">
        <v>4.53</v>
      </c>
      <c r="AG20" s="55">
        <f t="shared" si="3"/>
        <v>5.4359999999999999</v>
      </c>
      <c r="AH20" s="55">
        <f t="shared" si="4"/>
        <v>0.74473200000000006</v>
      </c>
      <c r="AJ20" s="196">
        <v>5101</v>
      </c>
      <c r="AK20">
        <v>20000</v>
      </c>
      <c r="AL20" s="6">
        <v>88437665</v>
      </c>
      <c r="AM20" s="6">
        <v>5101001</v>
      </c>
      <c r="AN20" s="6">
        <v>1</v>
      </c>
      <c r="AO20" s="6">
        <v>1</v>
      </c>
      <c r="AP20" s="6">
        <v>16100100101</v>
      </c>
      <c r="AQ20" s="6">
        <v>3</v>
      </c>
      <c r="AR20" s="6">
        <v>2013</v>
      </c>
      <c r="AS20" s="266">
        <v>21.028570427999998</v>
      </c>
      <c r="AW20" s="73" t="s">
        <v>131</v>
      </c>
      <c r="AX20" s="55">
        <v>0.8</v>
      </c>
      <c r="AY20" s="55">
        <f t="shared" si="6"/>
        <v>4.75</v>
      </c>
      <c r="AZ20" s="55">
        <f t="shared" si="7"/>
        <v>3.8000000000000003</v>
      </c>
      <c r="BA20" s="55">
        <f t="shared" si="8"/>
        <v>138.61792</v>
      </c>
    </row>
    <row r="21" spans="1:53" x14ac:dyDescent="0.25">
      <c r="A21" s="6" t="s">
        <v>114</v>
      </c>
      <c r="B21" s="6" t="s">
        <v>153</v>
      </c>
      <c r="C21" s="6" t="s">
        <v>154</v>
      </c>
      <c r="D21" s="6" t="s">
        <v>155</v>
      </c>
      <c r="E21" s="6" t="s">
        <v>156</v>
      </c>
      <c r="F21" s="6" t="s">
        <v>157</v>
      </c>
      <c r="G21" s="6" t="s">
        <v>158</v>
      </c>
      <c r="H21" s="6" t="s">
        <v>159</v>
      </c>
      <c r="J21" s="57" t="s">
        <v>134</v>
      </c>
      <c r="K21" s="55">
        <v>0.9</v>
      </c>
      <c r="L21" s="55">
        <f t="shared" si="1"/>
        <v>3.92</v>
      </c>
      <c r="M21" s="55">
        <f>K21*L21</f>
        <v>3.528</v>
      </c>
      <c r="N21" s="55">
        <f t="shared" si="2"/>
        <v>240.89373722786399</v>
      </c>
      <c r="P21" s="6">
        <v>5353</v>
      </c>
      <c r="Q21" s="6">
        <v>130000</v>
      </c>
      <c r="R21" s="6">
        <v>1223941</v>
      </c>
      <c r="S21" s="6">
        <v>5353005</v>
      </c>
      <c r="T21" s="6">
        <v>124201001</v>
      </c>
      <c r="U21" s="6">
        <v>9</v>
      </c>
      <c r="V21" s="6">
        <v>2013</v>
      </c>
      <c r="W21" s="6">
        <v>2</v>
      </c>
      <c r="X21" s="6">
        <v>2</v>
      </c>
      <c r="Y21" s="222">
        <v>3.3329659779999998</v>
      </c>
      <c r="AD21" s="70" t="s">
        <v>134</v>
      </c>
      <c r="AE21" s="55">
        <v>1.2</v>
      </c>
      <c r="AF21" s="55">
        <v>4.4400000000000004</v>
      </c>
      <c r="AG21" s="55">
        <f>AE21*AF21</f>
        <v>5.3280000000000003</v>
      </c>
      <c r="AH21" s="55">
        <f t="shared" si="4"/>
        <v>0.72993600000000014</v>
      </c>
      <c r="AJ21" s="196">
        <v>5101</v>
      </c>
      <c r="AK21">
        <v>20000</v>
      </c>
      <c r="AL21" s="6">
        <v>88437760</v>
      </c>
      <c r="AM21" s="6">
        <v>5101001</v>
      </c>
      <c r="AN21" s="6">
        <v>4</v>
      </c>
      <c r="AO21" s="6">
        <v>2</v>
      </c>
      <c r="AP21" s="6">
        <v>159201001</v>
      </c>
      <c r="AQ21" s="6">
        <v>1</v>
      </c>
      <c r="AR21" s="6">
        <v>2013</v>
      </c>
      <c r="AS21" s="266">
        <v>10.092714941000001</v>
      </c>
      <c r="AW21" s="73" t="s">
        <v>132</v>
      </c>
      <c r="AX21" s="55">
        <v>0.8</v>
      </c>
      <c r="AY21" s="55">
        <f t="shared" si="6"/>
        <v>4.57</v>
      </c>
      <c r="AZ21" s="55">
        <f t="shared" si="7"/>
        <v>3.6560000000000006</v>
      </c>
      <c r="BA21" s="55">
        <f t="shared" si="8"/>
        <v>133.36503040000002</v>
      </c>
    </row>
    <row r="22" spans="1:53" x14ac:dyDescent="0.25">
      <c r="A22" s="6"/>
      <c r="B22" s="6" t="s">
        <v>160</v>
      </c>
      <c r="C22" s="6" t="s">
        <v>160</v>
      </c>
      <c r="D22" s="6" t="s">
        <v>161</v>
      </c>
      <c r="E22" s="6" t="s">
        <v>162</v>
      </c>
      <c r="F22" s="6" t="s">
        <v>163</v>
      </c>
      <c r="G22" s="6" t="s">
        <v>164</v>
      </c>
      <c r="H22" s="6" t="s">
        <v>165</v>
      </c>
      <c r="J22" s="62" t="s">
        <v>152</v>
      </c>
      <c r="K22" s="60">
        <f>AVERAGE(K10:K21)</f>
        <v>0.90000000000000024</v>
      </c>
      <c r="L22" s="60">
        <f t="shared" ref="L22:M22" si="9">AVERAGE(L10:L21)</f>
        <v>4.3058333333333332</v>
      </c>
      <c r="M22" s="60">
        <f t="shared" si="9"/>
        <v>3.8752499999999999</v>
      </c>
      <c r="N22" s="60">
        <f>AVERAGE(N10:N21)</f>
        <v>264.60415396606572</v>
      </c>
      <c r="P22" s="6">
        <v>5353</v>
      </c>
      <c r="Q22" s="6">
        <v>130000</v>
      </c>
      <c r="R22" s="6">
        <v>1223941</v>
      </c>
      <c r="S22" s="6">
        <v>5353005</v>
      </c>
      <c r="T22" s="6">
        <v>123201001</v>
      </c>
      <c r="U22" s="6">
        <v>7</v>
      </c>
      <c r="V22" s="6">
        <v>2013</v>
      </c>
      <c r="W22" s="6">
        <v>2</v>
      </c>
      <c r="X22" s="6">
        <v>2</v>
      </c>
      <c r="Y22" s="222">
        <v>3.3329659779999998</v>
      </c>
      <c r="AD22" s="246" t="s">
        <v>152</v>
      </c>
      <c r="AE22" s="247">
        <f>AVERAGE(AE10:AE21)</f>
        <v>1.1999999999999997</v>
      </c>
      <c r="AF22" s="247">
        <f t="shared" ref="AF22:AH22" si="10">AVERAGE(AF10:AF21)</f>
        <v>4.8641666666666667</v>
      </c>
      <c r="AG22" s="247">
        <f t="shared" si="10"/>
        <v>5.8369999999999997</v>
      </c>
      <c r="AH22" s="247">
        <f t="shared" si="10"/>
        <v>0.79966900000000007</v>
      </c>
      <c r="AJ22" s="196">
        <v>5101</v>
      </c>
      <c r="AK22">
        <v>20000</v>
      </c>
      <c r="AL22" s="6">
        <v>88437760</v>
      </c>
      <c r="AM22" s="6">
        <v>5101001</v>
      </c>
      <c r="AN22" s="6">
        <v>5</v>
      </c>
      <c r="AO22" s="6">
        <v>2</v>
      </c>
      <c r="AP22" s="6">
        <v>159201001</v>
      </c>
      <c r="AQ22" s="6">
        <v>1</v>
      </c>
      <c r="AR22" s="6">
        <v>2013</v>
      </c>
      <c r="AS22" s="266">
        <v>10.682536034</v>
      </c>
      <c r="AW22" s="73" t="s">
        <v>133</v>
      </c>
      <c r="AX22" s="55">
        <v>0.8</v>
      </c>
      <c r="AY22" s="55">
        <f t="shared" si="6"/>
        <v>4.29</v>
      </c>
      <c r="AZ22" s="55">
        <f t="shared" si="7"/>
        <v>3.4320000000000004</v>
      </c>
      <c r="BA22" s="55">
        <f t="shared" si="8"/>
        <v>125.19386880000002</v>
      </c>
    </row>
    <row r="23" spans="1:53" x14ac:dyDescent="0.25">
      <c r="A23" s="6" t="s">
        <v>166</v>
      </c>
      <c r="B23" s="6">
        <v>15.6</v>
      </c>
      <c r="C23" s="6">
        <v>21.1</v>
      </c>
      <c r="D23" s="6">
        <v>96</v>
      </c>
      <c r="E23" s="6">
        <v>67</v>
      </c>
      <c r="F23" s="6">
        <v>11.8</v>
      </c>
      <c r="G23" s="6">
        <v>25.7</v>
      </c>
      <c r="H23" s="6">
        <v>4.05</v>
      </c>
      <c r="J23" s="119" t="s">
        <v>18</v>
      </c>
      <c r="K23" s="125"/>
      <c r="L23" s="125"/>
      <c r="M23" s="120"/>
      <c r="N23" s="12">
        <f>SUM(N10:N21)</f>
        <v>3175.2498475927887</v>
      </c>
      <c r="P23" s="6">
        <v>5353</v>
      </c>
      <c r="Q23" s="6">
        <v>138205</v>
      </c>
      <c r="R23" s="6">
        <v>399132</v>
      </c>
      <c r="S23" s="6">
        <v>5353002</v>
      </c>
      <c r="T23" s="6">
        <v>16100100107</v>
      </c>
      <c r="U23" s="6">
        <v>3</v>
      </c>
      <c r="V23" s="6">
        <v>2013</v>
      </c>
      <c r="W23" s="6">
        <v>2</v>
      </c>
      <c r="X23" s="6">
        <v>1</v>
      </c>
      <c r="Y23" s="222">
        <v>0.12936312629999999</v>
      </c>
      <c r="AD23" s="223" t="s">
        <v>18</v>
      </c>
      <c r="AE23" s="224"/>
      <c r="AF23" s="224"/>
      <c r="AG23" s="224"/>
      <c r="AH23" s="262">
        <f>SUM(AH10:AH21)</f>
        <v>9.5960280000000004</v>
      </c>
      <c r="AJ23" s="196">
        <v>5101</v>
      </c>
      <c r="AK23">
        <v>20000</v>
      </c>
      <c r="AL23" s="6">
        <v>88437760</v>
      </c>
      <c r="AM23" s="6">
        <v>5101001</v>
      </c>
      <c r="AN23" s="6">
        <v>6</v>
      </c>
      <c r="AO23" s="6">
        <v>2</v>
      </c>
      <c r="AP23" s="6">
        <v>159201001</v>
      </c>
      <c r="AQ23" s="6">
        <v>1</v>
      </c>
      <c r="AR23" s="6">
        <v>2013</v>
      </c>
      <c r="AS23" s="266">
        <v>0.98352062279999997</v>
      </c>
      <c r="AW23" s="70" t="s">
        <v>134</v>
      </c>
      <c r="AX23" s="55">
        <v>0.8</v>
      </c>
      <c r="AY23" s="55">
        <f t="shared" si="6"/>
        <v>4.1500000000000004</v>
      </c>
      <c r="AZ23" s="55">
        <f t="shared" si="7"/>
        <v>3.3200000000000003</v>
      </c>
      <c r="BA23" s="55">
        <f t="shared" si="8"/>
        <v>121.10828800000002</v>
      </c>
    </row>
    <row r="24" spans="1:53" x14ac:dyDescent="0.25">
      <c r="A24" s="6" t="s">
        <v>167</v>
      </c>
      <c r="B24" s="6">
        <v>15.4</v>
      </c>
      <c r="C24" s="6">
        <v>21.4</v>
      </c>
      <c r="D24" s="6">
        <v>95</v>
      </c>
      <c r="E24" s="6">
        <v>67</v>
      </c>
      <c r="F24" s="6">
        <v>11.9</v>
      </c>
      <c r="G24" s="6">
        <v>27.1</v>
      </c>
      <c r="H24" s="6">
        <v>4.3600000000000003</v>
      </c>
      <c r="J24" s="67"/>
      <c r="K24" s="67"/>
      <c r="L24" s="67"/>
      <c r="M24" s="67"/>
      <c r="P24" s="6">
        <v>5353</v>
      </c>
      <c r="Q24" s="6">
        <v>160001</v>
      </c>
      <c r="R24" s="6">
        <v>399418</v>
      </c>
      <c r="S24" s="6">
        <v>5353003</v>
      </c>
      <c r="T24" s="6">
        <v>131301001</v>
      </c>
      <c r="U24" s="6">
        <v>6</v>
      </c>
      <c r="V24" s="6">
        <v>2013</v>
      </c>
      <c r="W24" s="6">
        <v>2</v>
      </c>
      <c r="X24" s="6">
        <v>2</v>
      </c>
      <c r="Y24" s="222">
        <v>0.59139869570000003</v>
      </c>
      <c r="AD24" s="49"/>
      <c r="AE24" s="49"/>
      <c r="AF24" s="49"/>
      <c r="AG24" s="49"/>
      <c r="AH24" s="254"/>
      <c r="AJ24" s="196">
        <v>5101</v>
      </c>
      <c r="AK24">
        <v>20000</v>
      </c>
      <c r="AL24" s="6">
        <v>88437760</v>
      </c>
      <c r="AM24" s="6">
        <v>5101001</v>
      </c>
      <c r="AN24" s="6">
        <v>7</v>
      </c>
      <c r="AO24" s="6">
        <v>2</v>
      </c>
      <c r="AP24" s="6">
        <v>159201001</v>
      </c>
      <c r="AQ24" s="6">
        <v>1</v>
      </c>
      <c r="AR24" s="6">
        <v>2013</v>
      </c>
      <c r="AS24" s="266">
        <v>0.97730636230000001</v>
      </c>
      <c r="AW24" s="281" t="s">
        <v>152</v>
      </c>
      <c r="AX24" s="282">
        <f>AVERAGE(AX12:AX23)</f>
        <v>0.79999999999999993</v>
      </c>
      <c r="AY24" s="282">
        <f t="shared" ref="AY24:AZ24" si="11">AVERAGE(AY12:AY23)</f>
        <v>4.5883333333333329</v>
      </c>
      <c r="AZ24" s="282">
        <f t="shared" si="11"/>
        <v>3.670666666666667</v>
      </c>
      <c r="BA24" s="282">
        <f>AVERAGE(BA12:BA23)</f>
        <v>133.90004693333333</v>
      </c>
    </row>
    <row r="25" spans="1:53" ht="30" x14ac:dyDescent="0.25">
      <c r="A25" s="6" t="s">
        <v>168</v>
      </c>
      <c r="B25" s="6">
        <v>15.1</v>
      </c>
      <c r="C25" s="6">
        <v>21.4</v>
      </c>
      <c r="D25" s="6">
        <v>95</v>
      </c>
      <c r="E25" s="6">
        <v>67</v>
      </c>
      <c r="F25" s="6">
        <v>12.1</v>
      </c>
      <c r="G25" s="6">
        <v>28.3</v>
      </c>
      <c r="H25" s="6">
        <v>4.57</v>
      </c>
      <c r="J25" s="217" t="s">
        <v>140</v>
      </c>
      <c r="K25" s="217" t="s">
        <v>141</v>
      </c>
      <c r="L25" s="218" t="s">
        <v>179</v>
      </c>
      <c r="M25" s="49"/>
      <c r="P25" s="6">
        <v>5353</v>
      </c>
      <c r="Q25" s="6">
        <v>220000</v>
      </c>
      <c r="R25" s="6">
        <v>1223945</v>
      </c>
      <c r="S25" s="6">
        <v>5353005</v>
      </c>
      <c r="T25" s="6">
        <v>123401001</v>
      </c>
      <c r="U25" s="6">
        <v>9</v>
      </c>
      <c r="V25" s="6">
        <v>2013</v>
      </c>
      <c r="W25" s="6">
        <v>2</v>
      </c>
      <c r="X25" s="6">
        <v>2</v>
      </c>
      <c r="Y25" s="222">
        <v>55.724778245000003</v>
      </c>
      <c r="AD25" s="112" t="s">
        <v>220</v>
      </c>
      <c r="AE25" s="112"/>
      <c r="AF25" s="112"/>
      <c r="AG25" s="112"/>
      <c r="AH25" s="112"/>
      <c r="AJ25" s="196">
        <v>5101</v>
      </c>
      <c r="AK25">
        <v>20000</v>
      </c>
      <c r="AL25" s="6">
        <v>88437760</v>
      </c>
      <c r="AM25" s="6">
        <v>5101001</v>
      </c>
      <c r="AN25" s="6">
        <v>8</v>
      </c>
      <c r="AO25" s="6">
        <v>2</v>
      </c>
      <c r="AP25" s="6">
        <v>159201001</v>
      </c>
      <c r="AQ25" s="6">
        <v>1</v>
      </c>
      <c r="AR25" s="6">
        <v>2013</v>
      </c>
      <c r="AS25" s="266">
        <v>10.617239304</v>
      </c>
      <c r="AW25" s="112" t="s">
        <v>18</v>
      </c>
      <c r="AX25" s="112"/>
      <c r="AY25" s="112"/>
      <c r="AZ25" s="112"/>
      <c r="BA25" s="9">
        <f>SUM(BA12:BA23)</f>
        <v>1606.8005631999999</v>
      </c>
    </row>
    <row r="26" spans="1:53" x14ac:dyDescent="0.25">
      <c r="A26" s="6" t="s">
        <v>169</v>
      </c>
      <c r="B26" s="6">
        <v>15.2</v>
      </c>
      <c r="C26" s="6">
        <v>21.4</v>
      </c>
      <c r="D26" s="6">
        <v>96</v>
      </c>
      <c r="E26" s="6">
        <v>65</v>
      </c>
      <c r="F26" s="6">
        <v>12.3</v>
      </c>
      <c r="G26" s="6">
        <v>28.4</v>
      </c>
      <c r="H26" s="6">
        <v>4.59</v>
      </c>
      <c r="J26" s="119">
        <v>3175.25</v>
      </c>
      <c r="K26" s="120"/>
      <c r="L26" s="69">
        <f>M22</f>
        <v>3.8752499999999999</v>
      </c>
      <c r="M26" s="49"/>
      <c r="P26" s="6">
        <v>5353</v>
      </c>
      <c r="Q26" s="6">
        <v>220000</v>
      </c>
      <c r="R26" s="6">
        <v>1223945</v>
      </c>
      <c r="S26" s="6">
        <v>5353005</v>
      </c>
      <c r="T26" s="6">
        <v>159201001</v>
      </c>
      <c r="U26" s="6">
        <v>2</v>
      </c>
      <c r="V26" s="6">
        <v>2013</v>
      </c>
      <c r="W26" s="6">
        <v>2</v>
      </c>
      <c r="X26" s="6">
        <v>2</v>
      </c>
      <c r="Y26" s="222">
        <v>55.724778245000003</v>
      </c>
      <c r="AD26" s="70" t="s">
        <v>136</v>
      </c>
      <c r="AE26" s="70" t="s">
        <v>127</v>
      </c>
      <c r="AF26" s="70" t="s">
        <v>138</v>
      </c>
      <c r="AG26" s="70" t="s">
        <v>135</v>
      </c>
      <c r="AH26" s="70" t="s">
        <v>137</v>
      </c>
      <c r="AJ26" s="196">
        <v>5101</v>
      </c>
      <c r="AK26">
        <v>30000</v>
      </c>
      <c r="AL26" s="6">
        <v>82131574</v>
      </c>
      <c r="AM26" s="6">
        <v>5101016</v>
      </c>
      <c r="AN26" s="6">
        <v>1</v>
      </c>
      <c r="AO26" s="6">
        <v>1</v>
      </c>
      <c r="AP26" s="6">
        <v>16100100107</v>
      </c>
      <c r="AQ26" s="6">
        <v>3</v>
      </c>
      <c r="AR26" s="6">
        <v>2013</v>
      </c>
      <c r="AS26" s="266">
        <v>95.373939673999999</v>
      </c>
    </row>
    <row r="27" spans="1:53" ht="15" customHeight="1" x14ac:dyDescent="0.25">
      <c r="A27" s="6" t="s">
        <v>170</v>
      </c>
      <c r="B27" s="6">
        <v>15</v>
      </c>
      <c r="C27" s="6">
        <v>21.1</v>
      </c>
      <c r="D27" s="6">
        <v>94</v>
      </c>
      <c r="E27" s="6">
        <v>62</v>
      </c>
      <c r="F27" s="6">
        <v>12.4</v>
      </c>
      <c r="G27" s="6">
        <v>27.4</v>
      </c>
      <c r="H27" s="6">
        <v>4.3899999999999997</v>
      </c>
      <c r="J27" s="68"/>
      <c r="K27" s="68"/>
      <c r="L27" s="49"/>
      <c r="M27" s="49"/>
      <c r="P27" s="6">
        <v>5353</v>
      </c>
      <c r="Q27" s="6">
        <v>300001</v>
      </c>
      <c r="R27" s="6">
        <v>399407</v>
      </c>
      <c r="S27" s="6">
        <v>5353005</v>
      </c>
      <c r="T27" s="6">
        <v>16100100107</v>
      </c>
      <c r="U27" s="6">
        <v>3</v>
      </c>
      <c r="V27" s="6">
        <v>2013</v>
      </c>
      <c r="W27" s="6">
        <v>2</v>
      </c>
      <c r="X27" s="6">
        <v>1</v>
      </c>
      <c r="Y27" s="222">
        <v>0.1117532955</v>
      </c>
      <c r="AD27" s="73" t="s">
        <v>116</v>
      </c>
      <c r="AE27" s="55">
        <v>0.95</v>
      </c>
      <c r="AF27" s="55">
        <v>4.57</v>
      </c>
      <c r="AG27" s="55">
        <f>AE27*AF27</f>
        <v>4.3414999999999999</v>
      </c>
      <c r="AH27" s="55">
        <f>AG27*Q$46</f>
        <v>14.470219500000001</v>
      </c>
      <c r="AJ27" s="196">
        <v>5101</v>
      </c>
      <c r="AK27">
        <v>50000</v>
      </c>
      <c r="AL27" s="6">
        <v>81437607</v>
      </c>
      <c r="AM27" s="6">
        <v>5101016</v>
      </c>
      <c r="AN27" s="6">
        <v>4</v>
      </c>
      <c r="AO27" s="6">
        <v>1</v>
      </c>
      <c r="AP27" s="6">
        <v>16100100107</v>
      </c>
      <c r="AQ27" s="6">
        <v>3</v>
      </c>
      <c r="AR27" s="6">
        <v>2013</v>
      </c>
      <c r="AS27" s="266">
        <v>0.92352281020000004</v>
      </c>
    </row>
    <row r="28" spans="1:53" x14ac:dyDescent="0.25">
      <c r="A28" s="6" t="s">
        <v>171</v>
      </c>
      <c r="B28" s="6">
        <v>15</v>
      </c>
      <c r="C28" s="6">
        <v>21.1</v>
      </c>
      <c r="D28" s="6">
        <v>96</v>
      </c>
      <c r="E28" s="6">
        <v>60</v>
      </c>
      <c r="F28" s="6">
        <v>12.5</v>
      </c>
      <c r="G28" s="6">
        <v>26.8</v>
      </c>
      <c r="H28" s="6">
        <v>4.25</v>
      </c>
      <c r="J28" s="113" t="s">
        <v>180</v>
      </c>
      <c r="K28" s="113"/>
      <c r="L28" s="49"/>
      <c r="M28" s="49"/>
      <c r="P28" s="6">
        <v>5353</v>
      </c>
      <c r="Q28" s="6">
        <v>310000</v>
      </c>
      <c r="R28" s="6">
        <v>9002354</v>
      </c>
      <c r="S28" s="6">
        <v>5353002</v>
      </c>
      <c r="T28" s="6">
        <v>16100100110</v>
      </c>
      <c r="U28" s="6">
        <v>3</v>
      </c>
      <c r="V28" s="6">
        <v>2013</v>
      </c>
      <c r="W28" s="6">
        <v>2</v>
      </c>
      <c r="X28" s="6">
        <v>1</v>
      </c>
      <c r="Y28" s="222">
        <v>0.86967956999999996</v>
      </c>
      <c r="AD28" s="73" t="s">
        <v>117</v>
      </c>
      <c r="AE28" s="55">
        <v>0.95</v>
      </c>
      <c r="AF28" s="55">
        <v>4.88</v>
      </c>
      <c r="AG28" s="55">
        <f t="shared" ref="AG28:AG38" si="12">AE28*AF28</f>
        <v>4.6360000000000001</v>
      </c>
      <c r="AH28" s="55">
        <f t="shared" ref="AH28:AH38" si="13">AG28*Q$46</f>
        <v>15.451788000000001</v>
      </c>
      <c r="AJ28" s="196">
        <v>5101</v>
      </c>
      <c r="AK28">
        <v>50000</v>
      </c>
      <c r="AL28" s="6">
        <v>82130783</v>
      </c>
      <c r="AM28" s="6">
        <v>5101016</v>
      </c>
      <c r="AN28" s="6">
        <v>1</v>
      </c>
      <c r="AO28" s="6">
        <v>1</v>
      </c>
      <c r="AP28" s="6">
        <v>16100100110</v>
      </c>
      <c r="AQ28" s="6">
        <v>3</v>
      </c>
      <c r="AR28" s="6">
        <v>2013</v>
      </c>
      <c r="AS28" s="266">
        <v>10.450553264</v>
      </c>
    </row>
    <row r="29" spans="1:53" x14ac:dyDescent="0.25">
      <c r="A29" s="6" t="s">
        <v>172</v>
      </c>
      <c r="B29" s="6">
        <v>14.9</v>
      </c>
      <c r="C29" s="6">
        <v>21.4</v>
      </c>
      <c r="D29" s="6">
        <v>98</v>
      </c>
      <c r="E29" s="6">
        <v>60</v>
      </c>
      <c r="F29" s="6">
        <v>12.4</v>
      </c>
      <c r="G29" s="6">
        <v>26.9</v>
      </c>
      <c r="H29" s="6">
        <v>4.3</v>
      </c>
      <c r="J29" s="126">
        <f>J26+L5</f>
        <v>15434.87</v>
      </c>
      <c r="K29" s="126"/>
      <c r="L29" s="49"/>
      <c r="M29" s="49"/>
      <c r="P29" s="6">
        <v>5353</v>
      </c>
      <c r="Q29" s="6">
        <v>310001</v>
      </c>
      <c r="R29" s="6">
        <v>401401</v>
      </c>
      <c r="S29" s="6">
        <v>5353005</v>
      </c>
      <c r="T29" s="6">
        <v>131301001</v>
      </c>
      <c r="U29" s="6">
        <v>6</v>
      </c>
      <c r="V29" s="6">
        <v>2013</v>
      </c>
      <c r="W29" s="6">
        <v>2</v>
      </c>
      <c r="X29" s="6">
        <v>2</v>
      </c>
      <c r="Y29" s="222">
        <v>0.42225879440000003</v>
      </c>
      <c r="AD29" s="73" t="s">
        <v>118</v>
      </c>
      <c r="AE29" s="55">
        <v>0.95</v>
      </c>
      <c r="AF29" s="55">
        <v>5.13</v>
      </c>
      <c r="AG29" s="55">
        <f t="shared" si="12"/>
        <v>4.8734999999999999</v>
      </c>
      <c r="AH29" s="55">
        <f t="shared" si="13"/>
        <v>16.243375499999999</v>
      </c>
      <c r="AJ29" s="196">
        <v>5101</v>
      </c>
      <c r="AK29">
        <v>100000</v>
      </c>
      <c r="AL29" s="6">
        <v>81062477</v>
      </c>
      <c r="AM29" s="6">
        <v>5101001</v>
      </c>
      <c r="AN29" s="6">
        <v>2</v>
      </c>
      <c r="AO29" s="6">
        <v>2</v>
      </c>
      <c r="AP29" s="6">
        <v>159201001</v>
      </c>
      <c r="AQ29" s="6">
        <v>1</v>
      </c>
      <c r="AR29" s="6">
        <v>2013</v>
      </c>
      <c r="AS29" s="266">
        <v>0.67542014949999996</v>
      </c>
      <c r="AW29" s="112" t="s">
        <v>274</v>
      </c>
      <c r="AX29" s="112"/>
      <c r="AY29" s="112"/>
      <c r="AZ29" s="112"/>
      <c r="BA29" s="112"/>
    </row>
    <row r="30" spans="1:53" ht="45" customHeight="1" x14ac:dyDescent="0.25">
      <c r="A30" s="6" t="s">
        <v>173</v>
      </c>
      <c r="B30" s="6">
        <v>14.9</v>
      </c>
      <c r="C30" s="6">
        <v>21.3</v>
      </c>
      <c r="D30" s="6">
        <v>96</v>
      </c>
      <c r="E30" s="6">
        <v>62</v>
      </c>
      <c r="F30" s="6">
        <v>12.3</v>
      </c>
      <c r="G30" s="6">
        <v>27.8</v>
      </c>
      <c r="H30" s="6">
        <v>4.46</v>
      </c>
      <c r="J30" s="126"/>
      <c r="K30" s="126"/>
      <c r="L30" s="49"/>
      <c r="M30" s="49"/>
      <c r="N30" s="255"/>
      <c r="P30" s="6">
        <v>5353</v>
      </c>
      <c r="Q30" s="6">
        <v>320001</v>
      </c>
      <c r="R30" s="6">
        <v>399395</v>
      </c>
      <c r="S30" s="6">
        <v>5353002</v>
      </c>
      <c r="T30" s="6">
        <v>159201001</v>
      </c>
      <c r="U30" s="6">
        <v>2</v>
      </c>
      <c r="V30" s="6">
        <v>2013</v>
      </c>
      <c r="W30" s="6">
        <v>2</v>
      </c>
      <c r="X30" s="6">
        <v>2</v>
      </c>
      <c r="Y30" s="222">
        <v>0.1069246839</v>
      </c>
      <c r="AD30" s="73" t="s">
        <v>119</v>
      </c>
      <c r="AE30" s="55">
        <v>0.95</v>
      </c>
      <c r="AF30" s="55">
        <v>5.13</v>
      </c>
      <c r="AG30" s="55">
        <f t="shared" si="12"/>
        <v>4.8734999999999999</v>
      </c>
      <c r="AH30" s="55">
        <f t="shared" si="13"/>
        <v>16.243375499999999</v>
      </c>
      <c r="AJ30" s="196">
        <v>5101</v>
      </c>
      <c r="AK30">
        <v>100000</v>
      </c>
      <c r="AL30" s="6">
        <v>81062634</v>
      </c>
      <c r="AM30" s="6">
        <v>5101001</v>
      </c>
      <c r="AN30" s="6">
        <v>1</v>
      </c>
      <c r="AO30" s="6">
        <v>1</v>
      </c>
      <c r="AP30" s="6">
        <v>16100100107</v>
      </c>
      <c r="AQ30" s="6">
        <v>3</v>
      </c>
      <c r="AR30" s="6">
        <v>2013</v>
      </c>
      <c r="AS30" s="266">
        <v>11.152885954</v>
      </c>
      <c r="AW30" s="70" t="s">
        <v>136</v>
      </c>
      <c r="AX30" s="70" t="s">
        <v>127</v>
      </c>
      <c r="AY30" s="70" t="s">
        <v>138</v>
      </c>
      <c r="AZ30" s="70" t="s">
        <v>135</v>
      </c>
      <c r="BA30" s="70" t="s">
        <v>137</v>
      </c>
    </row>
    <row r="31" spans="1:53" ht="15" customHeight="1" x14ac:dyDescent="0.25">
      <c r="A31" s="6" t="s">
        <v>174</v>
      </c>
      <c r="B31" s="6">
        <v>15</v>
      </c>
      <c r="C31" s="6">
        <v>21.1</v>
      </c>
      <c r="D31" s="6">
        <v>98</v>
      </c>
      <c r="E31" s="6">
        <v>70</v>
      </c>
      <c r="F31" s="6">
        <v>12.1</v>
      </c>
      <c r="G31" s="6">
        <v>28</v>
      </c>
      <c r="H31" s="6">
        <v>4.47</v>
      </c>
      <c r="J31" s="49"/>
      <c r="K31" s="49"/>
      <c r="L31" s="49"/>
      <c r="M31" s="49"/>
      <c r="P31" s="6">
        <v>5353</v>
      </c>
      <c r="Q31" s="6">
        <v>400001</v>
      </c>
      <c r="R31" s="6">
        <v>399054</v>
      </c>
      <c r="S31" s="6">
        <v>5353005</v>
      </c>
      <c r="T31" s="6">
        <v>131301001</v>
      </c>
      <c r="U31" s="6">
        <v>5</v>
      </c>
      <c r="V31" s="6">
        <v>2013</v>
      </c>
      <c r="W31" s="6">
        <v>2</v>
      </c>
      <c r="X31" s="6">
        <v>2</v>
      </c>
      <c r="Y31" s="222">
        <v>0.25016818549999997</v>
      </c>
      <c r="AD31" s="73" t="s">
        <v>121</v>
      </c>
      <c r="AE31" s="55">
        <v>0.95</v>
      </c>
      <c r="AF31" s="55">
        <v>4.99</v>
      </c>
      <c r="AG31" s="55">
        <f t="shared" si="12"/>
        <v>4.7404999999999999</v>
      </c>
      <c r="AH31" s="55">
        <f t="shared" si="13"/>
        <v>15.800086500000001</v>
      </c>
      <c r="AJ31" s="196">
        <v>5101</v>
      </c>
      <c r="AK31">
        <v>220000</v>
      </c>
      <c r="AL31" s="6">
        <v>81062661</v>
      </c>
      <c r="AM31" s="6">
        <v>5101009</v>
      </c>
      <c r="AN31" s="6">
        <v>2</v>
      </c>
      <c r="AO31" s="6">
        <v>1</v>
      </c>
      <c r="AP31" s="6">
        <v>16100100110</v>
      </c>
      <c r="AQ31" s="6">
        <v>3</v>
      </c>
      <c r="AR31" s="6">
        <v>2013</v>
      </c>
      <c r="AS31" s="266">
        <v>27.272088282999999</v>
      </c>
      <c r="AW31" s="73" t="s">
        <v>116</v>
      </c>
      <c r="AX31" s="55">
        <v>1.1499999999999999</v>
      </c>
      <c r="AY31" s="55">
        <f>AR67</f>
        <v>4.25</v>
      </c>
      <c r="AZ31" s="55">
        <f>AX31*AY31</f>
        <v>4.8874999999999993</v>
      </c>
      <c r="BA31" s="55">
        <f>AZ31*AL$62</f>
        <v>5.034124999999999E-2</v>
      </c>
    </row>
    <row r="32" spans="1:53" x14ac:dyDescent="0.25">
      <c r="A32" s="6" t="s">
        <v>175</v>
      </c>
      <c r="B32" s="6">
        <v>15.5</v>
      </c>
      <c r="C32" s="6">
        <v>20.6</v>
      </c>
      <c r="D32" s="6">
        <v>98</v>
      </c>
      <c r="E32" s="6">
        <v>79</v>
      </c>
      <c r="F32" s="6">
        <v>12</v>
      </c>
      <c r="G32" s="6">
        <v>27.4</v>
      </c>
      <c r="H32" s="6">
        <v>4.28</v>
      </c>
      <c r="J32" s="49"/>
      <c r="K32" s="49"/>
      <c r="L32" s="49"/>
      <c r="M32" s="49"/>
      <c r="P32" s="6">
        <v>5353</v>
      </c>
      <c r="Q32" s="6">
        <v>490000</v>
      </c>
      <c r="R32" s="6">
        <v>81223934</v>
      </c>
      <c r="S32" s="6">
        <v>5353005</v>
      </c>
      <c r="T32" s="6">
        <v>131301001</v>
      </c>
      <c r="U32" s="6">
        <v>5</v>
      </c>
      <c r="V32" s="6">
        <v>2013</v>
      </c>
      <c r="W32" s="6">
        <v>2</v>
      </c>
      <c r="X32" s="6">
        <v>2</v>
      </c>
      <c r="Y32" s="222">
        <v>0.55161306519999997</v>
      </c>
      <c r="AD32" s="73" t="s">
        <v>128</v>
      </c>
      <c r="AE32" s="55">
        <v>0.95</v>
      </c>
      <c r="AF32" s="55">
        <v>4.79</v>
      </c>
      <c r="AG32" s="55">
        <f t="shared" si="12"/>
        <v>4.5504999999999995</v>
      </c>
      <c r="AH32" s="55">
        <f t="shared" si="13"/>
        <v>15.166816499999999</v>
      </c>
      <c r="AJ32" s="196">
        <v>5101</v>
      </c>
      <c r="AK32">
        <v>240000</v>
      </c>
      <c r="AL32" s="6">
        <v>1739227</v>
      </c>
      <c r="AM32" s="6">
        <v>5101009</v>
      </c>
      <c r="AN32" s="6">
        <v>1</v>
      </c>
      <c r="AO32" s="6">
        <v>1</v>
      </c>
      <c r="AP32" s="6">
        <v>16100100110</v>
      </c>
      <c r="AQ32" s="6">
        <v>3</v>
      </c>
      <c r="AR32" s="6">
        <v>2013</v>
      </c>
      <c r="AS32" s="266">
        <v>88.684484435000002</v>
      </c>
      <c r="AW32" s="73" t="s">
        <v>117</v>
      </c>
      <c r="AX32" s="55">
        <v>1.1499999999999999</v>
      </c>
      <c r="AY32" s="55">
        <f t="shared" ref="AY32:AY42" si="14">AR68</f>
        <v>4.66</v>
      </c>
      <c r="AZ32" s="55">
        <f t="shared" ref="AZ32:AZ42" si="15">AX32*AY32</f>
        <v>5.359</v>
      </c>
      <c r="BA32" s="55">
        <f t="shared" ref="BA32:BA42" si="16">AZ32*AL$62</f>
        <v>5.5197700000000002E-2</v>
      </c>
    </row>
    <row r="33" spans="1:53" x14ac:dyDescent="0.25">
      <c r="A33" s="6" t="s">
        <v>176</v>
      </c>
      <c r="B33" s="6">
        <v>15.4</v>
      </c>
      <c r="C33" s="6">
        <v>20.8</v>
      </c>
      <c r="D33" s="6">
        <v>98</v>
      </c>
      <c r="E33" s="6">
        <v>77</v>
      </c>
      <c r="F33" s="6">
        <v>11.9</v>
      </c>
      <c r="G33" s="6">
        <v>26</v>
      </c>
      <c r="H33" s="6">
        <v>4.03</v>
      </c>
      <c r="J33" s="65"/>
      <c r="K33" s="65"/>
      <c r="L33" s="65"/>
      <c r="M33" s="65"/>
      <c r="P33" s="6">
        <v>5353</v>
      </c>
      <c r="Q33" s="6">
        <v>550001</v>
      </c>
      <c r="R33" s="6">
        <v>399055</v>
      </c>
      <c r="S33" s="6">
        <v>5353005</v>
      </c>
      <c r="T33" s="6">
        <v>16100100107</v>
      </c>
      <c r="U33" s="6">
        <v>3</v>
      </c>
      <c r="V33" s="6">
        <v>2013</v>
      </c>
      <c r="W33" s="6">
        <v>2</v>
      </c>
      <c r="X33" s="6">
        <v>1</v>
      </c>
      <c r="Y33" s="222">
        <v>55.468990732000002</v>
      </c>
      <c r="AD33" s="73" t="s">
        <v>129</v>
      </c>
      <c r="AE33" s="55">
        <v>0.95</v>
      </c>
      <c r="AF33" s="55">
        <v>4.8899999999999997</v>
      </c>
      <c r="AG33" s="55">
        <f t="shared" si="12"/>
        <v>4.6454999999999993</v>
      </c>
      <c r="AH33" s="55">
        <f t="shared" si="13"/>
        <v>15.483451499999999</v>
      </c>
      <c r="AJ33" s="196">
        <v>5101</v>
      </c>
      <c r="AK33">
        <v>280000</v>
      </c>
      <c r="AL33" s="6">
        <v>1739201</v>
      </c>
      <c r="AM33" s="6">
        <v>5101009</v>
      </c>
      <c r="AN33" s="6">
        <v>2</v>
      </c>
      <c r="AO33" s="6">
        <v>1</v>
      </c>
      <c r="AP33" s="6">
        <v>16100100110</v>
      </c>
      <c r="AQ33" s="6">
        <v>3</v>
      </c>
      <c r="AR33" s="6">
        <v>2013</v>
      </c>
      <c r="AS33" s="266">
        <v>15.466493706</v>
      </c>
      <c r="AW33" s="73" t="s">
        <v>118</v>
      </c>
      <c r="AX33" s="55">
        <v>1.1499999999999999</v>
      </c>
      <c r="AY33" s="55">
        <f t="shared" si="14"/>
        <v>4.92</v>
      </c>
      <c r="AZ33" s="55">
        <f t="shared" si="15"/>
        <v>5.6579999999999995</v>
      </c>
      <c r="BA33" s="55">
        <f t="shared" si="16"/>
        <v>5.8277399999999993E-2</v>
      </c>
    </row>
    <row r="34" spans="1:53" x14ac:dyDescent="0.25">
      <c r="A34" s="6" t="s">
        <v>177</v>
      </c>
      <c r="B34" s="6">
        <v>15</v>
      </c>
      <c r="C34" s="6">
        <v>20.8</v>
      </c>
      <c r="D34" s="6">
        <v>96</v>
      </c>
      <c r="E34" s="6">
        <v>60</v>
      </c>
      <c r="F34" s="6">
        <v>11.8</v>
      </c>
      <c r="G34" s="6">
        <v>25.2</v>
      </c>
      <c r="H34" s="6">
        <v>3.92</v>
      </c>
      <c r="J34" s="65"/>
      <c r="K34" s="65"/>
      <c r="L34" s="65"/>
      <c r="M34" s="65"/>
      <c r="P34" s="6">
        <v>5353</v>
      </c>
      <c r="Q34" s="6">
        <v>550001</v>
      </c>
      <c r="R34" s="6">
        <v>399411</v>
      </c>
      <c r="S34" s="6">
        <v>5353003</v>
      </c>
      <c r="T34" s="6">
        <v>131301001</v>
      </c>
      <c r="U34" s="6">
        <v>6</v>
      </c>
      <c r="V34" s="6">
        <v>2013</v>
      </c>
      <c r="W34" s="6">
        <v>2</v>
      </c>
      <c r="X34" s="6">
        <v>2</v>
      </c>
      <c r="Y34" s="222">
        <v>0.17254575150000001</v>
      </c>
      <c r="AD34" s="73" t="s">
        <v>130</v>
      </c>
      <c r="AE34" s="55">
        <v>0.95</v>
      </c>
      <c r="AF34" s="55">
        <v>5.09</v>
      </c>
      <c r="AG34" s="55">
        <f t="shared" si="12"/>
        <v>4.8354999999999997</v>
      </c>
      <c r="AH34" s="55">
        <f t="shared" si="13"/>
        <v>16.116721500000001</v>
      </c>
      <c r="AJ34" s="196">
        <v>5101</v>
      </c>
      <c r="AK34">
        <v>430000</v>
      </c>
      <c r="AL34" s="6">
        <v>88437837</v>
      </c>
      <c r="AM34" s="6">
        <v>5101016</v>
      </c>
      <c r="AN34" s="6">
        <v>3</v>
      </c>
      <c r="AO34" s="6">
        <v>1</v>
      </c>
      <c r="AP34" s="6">
        <v>16100100107</v>
      </c>
      <c r="AQ34" s="6">
        <v>3</v>
      </c>
      <c r="AR34" s="6">
        <v>2013</v>
      </c>
      <c r="AS34" s="266">
        <v>0.53155072759999999</v>
      </c>
      <c r="AW34" s="73" t="s">
        <v>119</v>
      </c>
      <c r="AX34" s="55">
        <v>1.1499999999999999</v>
      </c>
      <c r="AY34" s="55">
        <f t="shared" si="14"/>
        <v>4.8499999999999996</v>
      </c>
      <c r="AZ34" s="55">
        <f t="shared" si="15"/>
        <v>5.5774999999999988</v>
      </c>
      <c r="BA34" s="55">
        <f t="shared" si="16"/>
        <v>5.7448249999999985E-2</v>
      </c>
    </row>
    <row r="35" spans="1:53" x14ac:dyDescent="0.25">
      <c r="J35" s="122"/>
      <c r="K35" s="123"/>
      <c r="L35" s="124"/>
      <c r="M35" s="124"/>
      <c r="P35" s="6">
        <v>5353</v>
      </c>
      <c r="Q35" s="6">
        <v>590001</v>
      </c>
      <c r="R35" s="6">
        <v>399188</v>
      </c>
      <c r="S35" s="6">
        <v>5353003</v>
      </c>
      <c r="T35" s="6">
        <v>131301001</v>
      </c>
      <c r="U35" s="6">
        <v>5</v>
      </c>
      <c r="V35" s="6">
        <v>2013</v>
      </c>
      <c r="W35" s="6">
        <v>2</v>
      </c>
      <c r="X35" s="6">
        <v>2</v>
      </c>
      <c r="Y35" s="222">
        <v>0.33590048169999998</v>
      </c>
      <c r="AD35" s="73" t="s">
        <v>131</v>
      </c>
      <c r="AE35" s="55">
        <v>0.95</v>
      </c>
      <c r="AF35" s="55">
        <v>5.09</v>
      </c>
      <c r="AG35" s="55">
        <f t="shared" si="12"/>
        <v>4.8354999999999997</v>
      </c>
      <c r="AH35" s="55">
        <f t="shared" si="13"/>
        <v>16.116721500000001</v>
      </c>
      <c r="AJ35" s="196">
        <v>5101</v>
      </c>
      <c r="AK35">
        <v>620000</v>
      </c>
      <c r="AL35" s="6">
        <v>81062612</v>
      </c>
      <c r="AM35" s="6">
        <v>5101009</v>
      </c>
      <c r="AN35" s="6">
        <v>1</v>
      </c>
      <c r="AO35" s="6">
        <v>1</v>
      </c>
      <c r="AP35" s="6">
        <v>16100100110</v>
      </c>
      <c r="AQ35" s="6">
        <v>3</v>
      </c>
      <c r="AR35" s="6">
        <v>2013</v>
      </c>
      <c r="AS35" s="266">
        <v>0.90287723360000005</v>
      </c>
      <c r="AW35" s="73" t="s">
        <v>121</v>
      </c>
      <c r="AX35" s="55">
        <v>1.1499999999999999</v>
      </c>
      <c r="AY35" s="55">
        <f t="shared" si="14"/>
        <v>4.6500000000000004</v>
      </c>
      <c r="AZ35" s="55">
        <f t="shared" si="15"/>
        <v>5.3475000000000001</v>
      </c>
      <c r="BA35" s="55">
        <f t="shared" si="16"/>
        <v>5.5079250000000003E-2</v>
      </c>
    </row>
    <row r="36" spans="1:53" x14ac:dyDescent="0.25">
      <c r="A36" t="s">
        <v>178</v>
      </c>
      <c r="B36">
        <v>15.2</v>
      </c>
      <c r="C36">
        <v>21.1</v>
      </c>
      <c r="D36">
        <v>96</v>
      </c>
      <c r="E36">
        <v>66</v>
      </c>
      <c r="F36">
        <v>12.1</v>
      </c>
      <c r="G36">
        <v>27.1</v>
      </c>
      <c r="H36">
        <v>4.3099999999999996</v>
      </c>
      <c r="J36" s="122"/>
      <c r="K36" s="123"/>
      <c r="L36" s="124"/>
      <c r="M36" s="124"/>
      <c r="P36" s="6">
        <v>5353</v>
      </c>
      <c r="Q36" s="6">
        <v>640001</v>
      </c>
      <c r="R36" s="6">
        <v>399058</v>
      </c>
      <c r="S36" s="6">
        <v>5353003</v>
      </c>
      <c r="T36" s="6">
        <v>131301001</v>
      </c>
      <c r="U36" s="6">
        <v>6</v>
      </c>
      <c r="V36" s="6">
        <v>2013</v>
      </c>
      <c r="W36" s="6">
        <v>2</v>
      </c>
      <c r="X36" s="6">
        <v>2</v>
      </c>
      <c r="Y36" s="222">
        <v>0.29142848539999999</v>
      </c>
      <c r="AD36" s="73" t="s">
        <v>132</v>
      </c>
      <c r="AE36" s="55">
        <v>0.95</v>
      </c>
      <c r="AF36" s="55">
        <v>4.84</v>
      </c>
      <c r="AG36" s="55">
        <f t="shared" si="12"/>
        <v>4.5979999999999999</v>
      </c>
      <c r="AH36" s="55">
        <f t="shared" si="13"/>
        <v>15.325134</v>
      </c>
      <c r="AJ36" s="196">
        <v>5101</v>
      </c>
      <c r="AK36">
        <v>620000</v>
      </c>
      <c r="AL36" s="6">
        <v>81062612</v>
      </c>
      <c r="AM36" s="6">
        <v>5101009</v>
      </c>
      <c r="AN36" s="6">
        <v>8</v>
      </c>
      <c r="AO36" s="6">
        <v>1</v>
      </c>
      <c r="AP36" s="6">
        <v>16100100107</v>
      </c>
      <c r="AQ36" s="6">
        <v>3</v>
      </c>
      <c r="AR36" s="6">
        <v>2013</v>
      </c>
      <c r="AS36" s="266">
        <v>0.86287634349999998</v>
      </c>
      <c r="AW36" s="73" t="s">
        <v>128</v>
      </c>
      <c r="AX36" s="55">
        <v>1.1499999999999999</v>
      </c>
      <c r="AY36" s="55">
        <f t="shared" si="14"/>
        <v>4.5999999999999996</v>
      </c>
      <c r="AZ36" s="55">
        <f t="shared" si="15"/>
        <v>5.2899999999999991</v>
      </c>
      <c r="BA36" s="55">
        <f t="shared" si="16"/>
        <v>5.4486999999999994E-2</v>
      </c>
    </row>
    <row r="37" spans="1:53" x14ac:dyDescent="0.25">
      <c r="J37" s="121"/>
      <c r="K37" s="127"/>
      <c r="L37" s="121"/>
      <c r="M37" s="121"/>
      <c r="P37" s="6">
        <v>5353</v>
      </c>
      <c r="Q37" s="6">
        <v>700001</v>
      </c>
      <c r="R37" s="6">
        <v>399179</v>
      </c>
      <c r="S37" s="6">
        <v>5353003</v>
      </c>
      <c r="T37" s="6">
        <v>131301001</v>
      </c>
      <c r="U37" s="6">
        <v>5</v>
      </c>
      <c r="V37" s="6">
        <v>2013</v>
      </c>
      <c r="W37" s="6">
        <v>2</v>
      </c>
      <c r="X37" s="6">
        <v>2</v>
      </c>
      <c r="Y37" s="222">
        <v>6.4991306999999998E-2</v>
      </c>
      <c r="AD37" s="73" t="s">
        <v>133</v>
      </c>
      <c r="AE37" s="55">
        <v>0.95</v>
      </c>
      <c r="AF37" s="55">
        <v>4.53</v>
      </c>
      <c r="AG37" s="55">
        <f t="shared" si="12"/>
        <v>4.3034999999999997</v>
      </c>
      <c r="AH37" s="55">
        <f t="shared" si="13"/>
        <v>14.3435655</v>
      </c>
      <c r="AJ37" s="196">
        <v>5101</v>
      </c>
      <c r="AK37">
        <v>660000</v>
      </c>
      <c r="AL37" s="6">
        <v>1180570</v>
      </c>
      <c r="AM37" s="6">
        <v>5101016</v>
      </c>
      <c r="AN37" s="6">
        <v>3</v>
      </c>
      <c r="AO37" s="6">
        <v>1</v>
      </c>
      <c r="AP37" s="6">
        <v>16100600000</v>
      </c>
      <c r="AQ37" s="6">
        <v>3</v>
      </c>
      <c r="AR37" s="6">
        <v>2013</v>
      </c>
      <c r="AS37" s="266">
        <v>15.410010786000001</v>
      </c>
      <c r="AW37" s="73" t="s">
        <v>129</v>
      </c>
      <c r="AX37" s="55">
        <v>1.1499999999999999</v>
      </c>
      <c r="AY37" s="55">
        <f t="shared" si="14"/>
        <v>4.5999999999999996</v>
      </c>
      <c r="AZ37" s="55">
        <f t="shared" si="15"/>
        <v>5.2899999999999991</v>
      </c>
      <c r="BA37" s="55">
        <f t="shared" si="16"/>
        <v>5.4486999999999994E-2</v>
      </c>
    </row>
    <row r="38" spans="1:53" x14ac:dyDescent="0.25">
      <c r="J38" s="121"/>
      <c r="K38" s="121"/>
      <c r="L38" s="121"/>
      <c r="M38" s="121"/>
      <c r="P38" s="6">
        <v>5353</v>
      </c>
      <c r="Q38" s="6">
        <v>700001</v>
      </c>
      <c r="R38" s="6">
        <v>399179</v>
      </c>
      <c r="S38" s="6">
        <v>5353003</v>
      </c>
      <c r="T38" s="6">
        <v>159201001</v>
      </c>
      <c r="U38" s="6">
        <v>1</v>
      </c>
      <c r="V38" s="6">
        <v>2013</v>
      </c>
      <c r="W38" s="6">
        <v>2</v>
      </c>
      <c r="X38" s="6">
        <v>2</v>
      </c>
      <c r="Y38" s="222">
        <v>6.4991306999999998E-2</v>
      </c>
      <c r="AD38" s="70" t="s">
        <v>134</v>
      </c>
      <c r="AE38" s="55">
        <v>0.95</v>
      </c>
      <c r="AF38" s="55">
        <v>4.4400000000000004</v>
      </c>
      <c r="AG38" s="55">
        <f t="shared" si="12"/>
        <v>4.218</v>
      </c>
      <c r="AH38" s="55">
        <f t="shared" si="13"/>
        <v>14.058594000000001</v>
      </c>
      <c r="AJ38" s="196">
        <v>5101</v>
      </c>
      <c r="AK38">
        <v>660000</v>
      </c>
      <c r="AL38" s="6">
        <v>81062597</v>
      </c>
      <c r="AM38" s="6">
        <v>5101016</v>
      </c>
      <c r="AN38" s="6">
        <v>3</v>
      </c>
      <c r="AO38" s="6">
        <v>1</v>
      </c>
      <c r="AP38" s="6">
        <v>16100100107</v>
      </c>
      <c r="AQ38" s="6">
        <v>3</v>
      </c>
      <c r="AR38" s="6">
        <v>2013</v>
      </c>
      <c r="AS38" s="266">
        <v>22.328508894999999</v>
      </c>
      <c r="AW38" s="73" t="s">
        <v>130</v>
      </c>
      <c r="AX38" s="55">
        <v>1.1499999999999999</v>
      </c>
      <c r="AY38" s="55">
        <f t="shared" si="14"/>
        <v>4.7699999999999996</v>
      </c>
      <c r="AZ38" s="55">
        <f t="shared" si="15"/>
        <v>5.4854999999999992</v>
      </c>
      <c r="BA38" s="55">
        <f t="shared" si="16"/>
        <v>5.6500649999999993E-2</v>
      </c>
    </row>
    <row r="39" spans="1:53" x14ac:dyDescent="0.25">
      <c r="J39" s="65"/>
      <c r="K39" s="65"/>
      <c r="L39" s="65"/>
      <c r="M39" s="65"/>
      <c r="P39" s="6">
        <v>5353</v>
      </c>
      <c r="Q39" s="6">
        <v>700001</v>
      </c>
      <c r="R39" s="6">
        <v>399179</v>
      </c>
      <c r="S39" s="6">
        <v>5353003</v>
      </c>
      <c r="T39" s="6">
        <v>112201001</v>
      </c>
      <c r="U39" s="6">
        <v>9</v>
      </c>
      <c r="V39" s="6">
        <v>2013</v>
      </c>
      <c r="W39" s="6">
        <v>2</v>
      </c>
      <c r="X39" s="6">
        <v>2</v>
      </c>
      <c r="Y39" s="222">
        <v>0.13699491</v>
      </c>
      <c r="AD39" s="248" t="s">
        <v>152</v>
      </c>
      <c r="AE39" s="249">
        <f>AVERAGE(AE27:AE38)</f>
        <v>0.94999999999999984</v>
      </c>
      <c r="AF39" s="249">
        <f t="shared" ref="AF39:AH39" si="17">AVERAGE(AF27:AF38)</f>
        <v>4.8641666666666667</v>
      </c>
      <c r="AG39" s="249">
        <f t="shared" si="17"/>
        <v>4.6209583333333333</v>
      </c>
      <c r="AH39" s="249">
        <f t="shared" si="17"/>
        <v>15.401654125</v>
      </c>
      <c r="AJ39" s="196">
        <v>5101</v>
      </c>
      <c r="AK39">
        <v>810000</v>
      </c>
      <c r="AL39" s="6">
        <v>88437931</v>
      </c>
      <c r="AM39" s="6">
        <v>5101016</v>
      </c>
      <c r="AN39" s="6">
        <v>1</v>
      </c>
      <c r="AO39" s="6">
        <v>2</v>
      </c>
      <c r="AP39" s="6">
        <v>191999056</v>
      </c>
      <c r="AQ39" s="6">
        <v>8</v>
      </c>
      <c r="AR39" s="6">
        <v>2013</v>
      </c>
      <c r="AS39" s="266">
        <v>1.0318122900000001E-2</v>
      </c>
      <c r="AW39" s="73" t="s">
        <v>131</v>
      </c>
      <c r="AX39" s="55">
        <v>1.1499999999999999</v>
      </c>
      <c r="AY39" s="55">
        <f t="shared" si="14"/>
        <v>4.75</v>
      </c>
      <c r="AZ39" s="55">
        <f t="shared" si="15"/>
        <v>5.4624999999999995</v>
      </c>
      <c r="BA39" s="55">
        <f t="shared" si="16"/>
        <v>5.6263749999999994E-2</v>
      </c>
    </row>
    <row r="40" spans="1:53" x14ac:dyDescent="0.25">
      <c r="J40" s="65"/>
      <c r="K40" s="65"/>
      <c r="L40" s="65"/>
      <c r="M40" s="65"/>
      <c r="Y40" s="225">
        <f>SUM(Y15:Y39)</f>
        <v>368.47991286870013</v>
      </c>
      <c r="AD40" s="227" t="s">
        <v>18</v>
      </c>
      <c r="AE40" s="228"/>
      <c r="AF40" s="228"/>
      <c r="AG40" s="228"/>
      <c r="AH40" s="262">
        <f>SUM(AH27:AH38)</f>
        <v>184.8198495</v>
      </c>
      <c r="AJ40" s="196">
        <v>5101</v>
      </c>
      <c r="AK40">
        <v>840000</v>
      </c>
      <c r="AL40" s="6">
        <v>81062538</v>
      </c>
      <c r="AM40" s="6">
        <v>5101016</v>
      </c>
      <c r="AN40" s="6">
        <v>6</v>
      </c>
      <c r="AO40" s="6">
        <v>1</v>
      </c>
      <c r="AP40" s="6">
        <v>16100100105</v>
      </c>
      <c r="AQ40" s="6">
        <v>3</v>
      </c>
      <c r="AR40" s="6">
        <v>2013</v>
      </c>
      <c r="AS40" s="266">
        <v>26.839144688000001</v>
      </c>
      <c r="AW40" s="73" t="s">
        <v>132</v>
      </c>
      <c r="AX40" s="55">
        <v>1.1499999999999999</v>
      </c>
      <c r="AY40" s="55">
        <f t="shared" si="14"/>
        <v>4.57</v>
      </c>
      <c r="AZ40" s="55">
        <f t="shared" si="15"/>
        <v>5.2554999999999996</v>
      </c>
      <c r="BA40" s="55">
        <f t="shared" si="16"/>
        <v>5.4131649999999996E-2</v>
      </c>
    </row>
    <row r="41" spans="1:53" x14ac:dyDescent="0.25">
      <c r="Y41" s="226"/>
      <c r="AD41" s="49"/>
      <c r="AE41" s="49"/>
      <c r="AF41" s="49"/>
      <c r="AG41" s="49"/>
      <c r="AH41" s="254"/>
      <c r="AJ41" s="196">
        <v>5101</v>
      </c>
      <c r="AK41">
        <v>870000</v>
      </c>
      <c r="AL41" s="6">
        <v>81062524</v>
      </c>
      <c r="AM41" s="6">
        <v>5101009</v>
      </c>
      <c r="AN41" s="6">
        <v>6</v>
      </c>
      <c r="AO41" s="6">
        <v>1</v>
      </c>
      <c r="AP41" s="6">
        <v>16100100110</v>
      </c>
      <c r="AQ41" s="6">
        <v>3</v>
      </c>
      <c r="AR41" s="6">
        <v>2013</v>
      </c>
      <c r="AS41" s="266">
        <v>20.309976781</v>
      </c>
      <c r="AW41" s="73" t="s">
        <v>133</v>
      </c>
      <c r="AX41" s="55">
        <v>1.1499999999999999</v>
      </c>
      <c r="AY41" s="55">
        <f t="shared" si="14"/>
        <v>4.29</v>
      </c>
      <c r="AZ41" s="55">
        <f t="shared" si="15"/>
        <v>4.9334999999999996</v>
      </c>
      <c r="BA41" s="55">
        <f t="shared" si="16"/>
        <v>5.0815049999999994E-2</v>
      </c>
    </row>
    <row r="42" spans="1:53" x14ac:dyDescent="0.25">
      <c r="Y42" s="226"/>
      <c r="AD42" s="112" t="s">
        <v>221</v>
      </c>
      <c r="AE42" s="112"/>
      <c r="AF42" s="112"/>
      <c r="AG42" s="112"/>
      <c r="AH42" s="112"/>
      <c r="AJ42" s="196">
        <v>5101</v>
      </c>
      <c r="AK42">
        <v>880000</v>
      </c>
      <c r="AL42" s="6">
        <v>81062622</v>
      </c>
      <c r="AM42" s="6">
        <v>5101016</v>
      </c>
      <c r="AN42" s="6">
        <v>2</v>
      </c>
      <c r="AO42" s="6">
        <v>1</v>
      </c>
      <c r="AP42" s="6">
        <v>16100100107</v>
      </c>
      <c r="AQ42" s="6">
        <v>3</v>
      </c>
      <c r="AR42" s="6">
        <v>2013</v>
      </c>
      <c r="AS42" s="266">
        <v>0.27148990760000002</v>
      </c>
      <c r="AW42" s="70" t="s">
        <v>134</v>
      </c>
      <c r="AX42" s="55">
        <v>1.1499999999999999</v>
      </c>
      <c r="AY42" s="55">
        <f t="shared" si="14"/>
        <v>4.1500000000000004</v>
      </c>
      <c r="AZ42" s="55">
        <f t="shared" si="15"/>
        <v>4.7725</v>
      </c>
      <c r="BA42" s="55">
        <f t="shared" si="16"/>
        <v>4.9156749999999999E-2</v>
      </c>
    </row>
    <row r="43" spans="1:53" x14ac:dyDescent="0.25">
      <c r="AD43" s="70" t="s">
        <v>136</v>
      </c>
      <c r="AE43" s="70" t="s">
        <v>127</v>
      </c>
      <c r="AF43" s="70" t="s">
        <v>138</v>
      </c>
      <c r="AG43" s="70" t="s">
        <v>135</v>
      </c>
      <c r="AH43" s="70" t="s">
        <v>137</v>
      </c>
      <c r="AJ43" s="196">
        <v>5101</v>
      </c>
      <c r="AK43">
        <v>930000</v>
      </c>
      <c r="AL43" s="6">
        <v>81342351</v>
      </c>
      <c r="AM43" s="6">
        <v>5101009</v>
      </c>
      <c r="AN43" s="6">
        <v>2</v>
      </c>
      <c r="AO43" s="6">
        <v>1</v>
      </c>
      <c r="AP43" s="6">
        <v>16100100110</v>
      </c>
      <c r="AQ43" s="6">
        <v>3</v>
      </c>
      <c r="AR43" s="6">
        <v>2013</v>
      </c>
      <c r="AS43" s="266">
        <v>0.38414363979999999</v>
      </c>
      <c r="AW43" s="281" t="s">
        <v>152</v>
      </c>
      <c r="AX43" s="282">
        <f>AVERAGE(AX31:AX42)</f>
        <v>1.1500000000000001</v>
      </c>
      <c r="AY43" s="282">
        <f t="shared" ref="AY43:AZ43" si="18">AVERAGE(AY31:AY42)</f>
        <v>4.5883333333333329</v>
      </c>
      <c r="AZ43" s="282">
        <f t="shared" si="18"/>
        <v>5.2765833333333338</v>
      </c>
      <c r="BA43" s="282">
        <f>AVERAGE(BA31:BA42)</f>
        <v>5.4348808333333332E-2</v>
      </c>
    </row>
    <row r="44" spans="1:53" ht="45" x14ac:dyDescent="0.25">
      <c r="P44" s="229" t="s">
        <v>214</v>
      </c>
      <c r="Q44" s="229" t="s">
        <v>220</v>
      </c>
      <c r="R44" s="229" t="s">
        <v>221</v>
      </c>
      <c r="S44" s="229" t="s">
        <v>222</v>
      </c>
      <c r="T44" s="229" t="s">
        <v>223</v>
      </c>
      <c r="U44" s="229" t="s">
        <v>224</v>
      </c>
      <c r="V44" s="229" t="s">
        <v>225</v>
      </c>
      <c r="W44" s="229" t="s">
        <v>226</v>
      </c>
      <c r="X44" s="230" t="s">
        <v>143</v>
      </c>
      <c r="Y44" s="230"/>
      <c r="AD44" s="73" t="s">
        <v>116</v>
      </c>
      <c r="AE44" s="55">
        <v>1.1499999999999999</v>
      </c>
      <c r="AF44" s="55">
        <v>4.57</v>
      </c>
      <c r="AG44" s="55">
        <f>AE44*AF44</f>
        <v>5.2554999999999996</v>
      </c>
      <c r="AH44" s="55">
        <f>R$46*AG44</f>
        <v>292.8616864</v>
      </c>
      <c r="AJ44" s="196">
        <v>5101</v>
      </c>
      <c r="AK44">
        <v>1130000</v>
      </c>
      <c r="AL44" s="6">
        <v>82131578</v>
      </c>
      <c r="AM44" s="6">
        <v>5101009</v>
      </c>
      <c r="AN44" s="6">
        <v>2</v>
      </c>
      <c r="AO44" s="6">
        <v>1</v>
      </c>
      <c r="AP44" s="6">
        <v>16100100110</v>
      </c>
      <c r="AQ44" s="6">
        <v>3</v>
      </c>
      <c r="AR44" s="6">
        <v>2013</v>
      </c>
      <c r="AS44" s="266">
        <v>31.791164298999998</v>
      </c>
      <c r="AW44" s="112" t="s">
        <v>18</v>
      </c>
      <c r="AX44" s="112"/>
      <c r="AY44" s="112"/>
      <c r="AZ44" s="112"/>
      <c r="BA44" s="9">
        <f>SUM(BA31:BA42)</f>
        <v>0.65218569999999998</v>
      </c>
    </row>
    <row r="45" spans="1:53" ht="15" customHeight="1" x14ac:dyDescent="0.25">
      <c r="P45" s="73" t="s">
        <v>227</v>
      </c>
      <c r="Q45" s="231" t="s">
        <v>228</v>
      </c>
      <c r="R45" s="73" t="s">
        <v>229</v>
      </c>
      <c r="S45" s="231" t="s">
        <v>230</v>
      </c>
      <c r="T45" s="73" t="s">
        <v>231</v>
      </c>
      <c r="U45" s="231" t="s">
        <v>232</v>
      </c>
      <c r="V45" s="231" t="s">
        <v>233</v>
      </c>
      <c r="W45" s="73" t="s">
        <v>234</v>
      </c>
      <c r="X45" s="118">
        <f>SUM(P46:W46)</f>
        <v>368.36820000000006</v>
      </c>
      <c r="Y45" s="118"/>
      <c r="AD45" s="73" t="s">
        <v>117</v>
      </c>
      <c r="AE45" s="55">
        <v>1.1499999999999999</v>
      </c>
      <c r="AF45" s="55">
        <v>4.88</v>
      </c>
      <c r="AG45" s="55">
        <f t="shared" ref="AG45:AG55" si="19">AE45*AF45</f>
        <v>5.6119999999999992</v>
      </c>
      <c r="AH45" s="55">
        <f t="shared" ref="AH45:AH55" si="20">R$46*AG45</f>
        <v>312.72757759999996</v>
      </c>
      <c r="AJ45" s="196">
        <v>5101</v>
      </c>
      <c r="AK45">
        <v>1300000</v>
      </c>
      <c r="AL45" s="6">
        <v>81062722</v>
      </c>
      <c r="AM45" s="6">
        <v>5101016</v>
      </c>
      <c r="AN45" s="6">
        <v>8</v>
      </c>
      <c r="AO45" s="6">
        <v>1</v>
      </c>
      <c r="AP45" s="6">
        <v>16100100107</v>
      </c>
      <c r="AQ45" s="6">
        <v>3</v>
      </c>
      <c r="AR45" s="6">
        <v>2013</v>
      </c>
      <c r="AS45" s="266">
        <v>18.607479287</v>
      </c>
    </row>
    <row r="46" spans="1:53" x14ac:dyDescent="0.25">
      <c r="P46" s="232">
        <v>0.13700000000000001</v>
      </c>
      <c r="Q46" s="232">
        <v>3.3330000000000002</v>
      </c>
      <c r="R46" s="232">
        <v>55.724800000000002</v>
      </c>
      <c r="S46" s="232">
        <v>3.3330000000000002</v>
      </c>
      <c r="T46" s="232">
        <v>94.458600000000004</v>
      </c>
      <c r="U46" s="232">
        <v>55.896700000000003</v>
      </c>
      <c r="V46" s="232">
        <v>154.61539999999999</v>
      </c>
      <c r="W46" s="232">
        <v>0.86970000000000003</v>
      </c>
      <c r="X46" s="118"/>
      <c r="Y46" s="118"/>
      <c r="AD46" s="73" t="s">
        <v>118</v>
      </c>
      <c r="AE46" s="55">
        <v>1.1499999999999999</v>
      </c>
      <c r="AF46" s="55">
        <v>5.13</v>
      </c>
      <c r="AG46" s="55">
        <f t="shared" si="19"/>
        <v>5.8994999999999997</v>
      </c>
      <c r="AH46" s="55">
        <f t="shared" si="20"/>
        <v>328.74845759999999</v>
      </c>
      <c r="AJ46" s="196">
        <v>5101</v>
      </c>
      <c r="AK46">
        <v>1360000</v>
      </c>
      <c r="AL46" s="6">
        <v>81062425</v>
      </c>
      <c r="AM46" s="6">
        <v>5101016</v>
      </c>
      <c r="AN46" s="6">
        <v>2</v>
      </c>
      <c r="AO46" s="6">
        <v>1</v>
      </c>
      <c r="AP46" s="6">
        <v>16100100107</v>
      </c>
      <c r="AQ46" s="6">
        <v>3</v>
      </c>
      <c r="AR46" s="6">
        <v>2013</v>
      </c>
      <c r="AS46" s="266">
        <v>1.675989884</v>
      </c>
    </row>
    <row r="47" spans="1:53" x14ac:dyDescent="0.25">
      <c r="AD47" s="73" t="s">
        <v>119</v>
      </c>
      <c r="AE47" s="55">
        <v>1.1499999999999999</v>
      </c>
      <c r="AF47" s="55">
        <v>5.13</v>
      </c>
      <c r="AG47" s="55">
        <f t="shared" si="19"/>
        <v>5.8994999999999997</v>
      </c>
      <c r="AH47" s="55">
        <f t="shared" si="20"/>
        <v>328.74845759999999</v>
      </c>
      <c r="AJ47" s="196">
        <v>5101</v>
      </c>
      <c r="AK47">
        <v>1640000</v>
      </c>
      <c r="AL47" s="6">
        <v>81342034</v>
      </c>
      <c r="AM47" s="6">
        <v>5101016</v>
      </c>
      <c r="AN47" s="6">
        <v>3</v>
      </c>
      <c r="AO47" s="6">
        <v>1</v>
      </c>
      <c r="AP47" s="6">
        <v>16100100107</v>
      </c>
      <c r="AQ47" s="6">
        <v>3</v>
      </c>
      <c r="AR47" s="6">
        <v>2013</v>
      </c>
      <c r="AS47" s="266">
        <v>0.67694612519999997</v>
      </c>
      <c r="AW47" s="112" t="s">
        <v>275</v>
      </c>
      <c r="AX47" s="112"/>
      <c r="AY47" s="112"/>
      <c r="AZ47" s="112"/>
      <c r="BA47" s="112"/>
    </row>
    <row r="48" spans="1:53" x14ac:dyDescent="0.25">
      <c r="AD48" s="73" t="s">
        <v>121</v>
      </c>
      <c r="AE48" s="55">
        <v>1.1499999999999999</v>
      </c>
      <c r="AF48" s="55">
        <v>4.99</v>
      </c>
      <c r="AG48" s="55">
        <f t="shared" si="19"/>
        <v>5.7385000000000002</v>
      </c>
      <c r="AH48" s="55">
        <f t="shared" si="20"/>
        <v>319.77676480000002</v>
      </c>
      <c r="AJ48" s="196">
        <v>5101</v>
      </c>
      <c r="AK48">
        <v>1670000</v>
      </c>
      <c r="AL48" s="6">
        <v>81062561</v>
      </c>
      <c r="AM48" s="6">
        <v>5101016</v>
      </c>
      <c r="AN48" s="6">
        <v>3</v>
      </c>
      <c r="AO48" s="6">
        <v>1</v>
      </c>
      <c r="AP48" s="6">
        <v>16100100110</v>
      </c>
      <c r="AQ48" s="6">
        <v>3</v>
      </c>
      <c r="AR48" s="6">
        <v>2013</v>
      </c>
      <c r="AS48" s="266">
        <v>27.973942121</v>
      </c>
      <c r="AW48" s="70" t="s">
        <v>136</v>
      </c>
      <c r="AX48" s="70" t="s">
        <v>127</v>
      </c>
      <c r="AY48" s="70" t="s">
        <v>138</v>
      </c>
      <c r="AZ48" s="70" t="s">
        <v>135</v>
      </c>
      <c r="BA48" s="70" t="s">
        <v>137</v>
      </c>
    </row>
    <row r="49" spans="16:53" x14ac:dyDescent="0.25">
      <c r="AD49" s="73" t="s">
        <v>128</v>
      </c>
      <c r="AE49" s="55">
        <v>1.1499999999999999</v>
      </c>
      <c r="AF49" s="55">
        <v>4.79</v>
      </c>
      <c r="AG49" s="55">
        <f t="shared" si="19"/>
        <v>5.5084999999999997</v>
      </c>
      <c r="AH49" s="55">
        <f t="shared" si="20"/>
        <v>306.96006080000001</v>
      </c>
      <c r="AJ49" s="196">
        <v>5101</v>
      </c>
      <c r="AK49">
        <v>2080000</v>
      </c>
      <c r="AL49" s="6">
        <v>82131573</v>
      </c>
      <c r="AM49" s="6">
        <v>5101016</v>
      </c>
      <c r="AN49" s="6">
        <v>1</v>
      </c>
      <c r="AO49" s="6">
        <v>1</v>
      </c>
      <c r="AP49" s="6">
        <v>16100100110</v>
      </c>
      <c r="AQ49" s="6">
        <v>3</v>
      </c>
      <c r="AR49" s="6">
        <v>2013</v>
      </c>
      <c r="AS49" s="266">
        <v>21.618155773000002</v>
      </c>
      <c r="AW49" s="73" t="s">
        <v>116</v>
      </c>
      <c r="AX49" s="55">
        <v>0.9</v>
      </c>
      <c r="AY49" s="55">
        <f>AR67</f>
        <v>4.25</v>
      </c>
      <c r="AZ49" s="55">
        <f>AX49*AY49</f>
        <v>3.8250000000000002</v>
      </c>
      <c r="BA49" s="55">
        <f>AZ49*AS$61</f>
        <v>1909.1129624999996</v>
      </c>
    </row>
    <row r="50" spans="16:53" x14ac:dyDescent="0.25">
      <c r="AD50" s="73" t="s">
        <v>129</v>
      </c>
      <c r="AE50" s="55">
        <v>1.1499999999999999</v>
      </c>
      <c r="AF50" s="55">
        <v>4.8899999999999997</v>
      </c>
      <c r="AG50" s="55">
        <f t="shared" si="19"/>
        <v>5.6234999999999991</v>
      </c>
      <c r="AH50" s="55">
        <f t="shared" si="20"/>
        <v>313.36841279999993</v>
      </c>
      <c r="AJ50" s="196">
        <v>5101</v>
      </c>
      <c r="AK50">
        <v>2260000</v>
      </c>
      <c r="AL50" s="6">
        <v>81062414</v>
      </c>
      <c r="AM50" s="6">
        <v>5101016</v>
      </c>
      <c r="AN50" s="6">
        <v>1</v>
      </c>
      <c r="AO50" s="6">
        <v>1</v>
      </c>
      <c r="AP50" s="6">
        <v>16100100110</v>
      </c>
      <c r="AQ50" s="6">
        <v>3</v>
      </c>
      <c r="AR50" s="6">
        <v>2013</v>
      </c>
      <c r="AS50" s="266">
        <v>17.064323929</v>
      </c>
      <c r="AW50" s="73" t="s">
        <v>117</v>
      </c>
      <c r="AX50" s="55">
        <v>0.9</v>
      </c>
      <c r="AY50" s="55">
        <f t="shared" ref="AY50:AY60" si="21">AR68</f>
        <v>4.66</v>
      </c>
      <c r="AZ50" s="55">
        <f t="shared" ref="AZ50:AZ60" si="22">AX50*AY50</f>
        <v>4.194</v>
      </c>
      <c r="BA50" s="55">
        <f t="shared" ref="BA50:BA60" si="23">AZ50*AS$61</f>
        <v>2093.2862129999994</v>
      </c>
    </row>
    <row r="51" spans="16:53" x14ac:dyDescent="0.25">
      <c r="AD51" s="73" t="s">
        <v>130</v>
      </c>
      <c r="AE51" s="55">
        <v>1.1499999999999999</v>
      </c>
      <c r="AF51" s="55">
        <v>5.09</v>
      </c>
      <c r="AG51" s="55">
        <f t="shared" si="19"/>
        <v>5.8534999999999995</v>
      </c>
      <c r="AH51" s="55">
        <f t="shared" si="20"/>
        <v>326.1851168</v>
      </c>
      <c r="AJ51" s="196">
        <v>5101</v>
      </c>
      <c r="AK51">
        <v>2460000</v>
      </c>
      <c r="AL51" s="6">
        <v>88131579</v>
      </c>
      <c r="AM51" s="6">
        <v>5101016</v>
      </c>
      <c r="AN51" s="6">
        <v>1</v>
      </c>
      <c r="AO51" s="6">
        <v>2</v>
      </c>
      <c r="AP51" s="6">
        <v>9999999901</v>
      </c>
      <c r="AQ51" s="70" t="s">
        <v>276</v>
      </c>
      <c r="AR51" s="6">
        <v>2013</v>
      </c>
      <c r="AS51" s="266">
        <v>3.7999241000000001E-3</v>
      </c>
      <c r="AW51" s="73" t="s">
        <v>118</v>
      </c>
      <c r="AX51" s="55">
        <v>0.9</v>
      </c>
      <c r="AY51" s="55">
        <f t="shared" si="21"/>
        <v>4.92</v>
      </c>
      <c r="AZ51" s="55">
        <f t="shared" si="22"/>
        <v>4.4279999999999999</v>
      </c>
      <c r="BA51" s="55">
        <f t="shared" si="23"/>
        <v>2210.0790059999995</v>
      </c>
    </row>
    <row r="52" spans="16:53" x14ac:dyDescent="0.25">
      <c r="P52" s="256"/>
      <c r="Q52" s="49"/>
      <c r="R52" s="49"/>
      <c r="S52" s="49"/>
      <c r="T52" s="119" t="s">
        <v>235</v>
      </c>
      <c r="U52" s="125"/>
      <c r="V52" s="125"/>
      <c r="W52" s="125"/>
      <c r="X52" s="125"/>
      <c r="Y52" s="125"/>
      <c r="AD52" s="73" t="s">
        <v>131</v>
      </c>
      <c r="AE52" s="55">
        <v>1.1499999999999999</v>
      </c>
      <c r="AF52" s="55">
        <v>5.09</v>
      </c>
      <c r="AG52" s="55">
        <f t="shared" si="19"/>
        <v>5.8534999999999995</v>
      </c>
      <c r="AH52" s="55">
        <f t="shared" si="20"/>
        <v>326.1851168</v>
      </c>
      <c r="AJ52" s="196">
        <v>5101</v>
      </c>
      <c r="AK52">
        <v>2550000</v>
      </c>
      <c r="AL52" s="6">
        <v>81062749</v>
      </c>
      <c r="AM52" s="6">
        <v>5101016</v>
      </c>
      <c r="AN52" s="6">
        <v>1</v>
      </c>
      <c r="AO52" s="6">
        <v>1</v>
      </c>
      <c r="AP52" s="6">
        <v>16100100105</v>
      </c>
      <c r="AQ52" s="6">
        <v>3</v>
      </c>
      <c r="AR52" s="6">
        <v>2013</v>
      </c>
      <c r="AS52" s="266">
        <v>0.63541702310000003</v>
      </c>
      <c r="AW52" s="73" t="s">
        <v>119</v>
      </c>
      <c r="AX52" s="55">
        <v>0.9</v>
      </c>
      <c r="AY52" s="55">
        <f t="shared" si="21"/>
        <v>4.8499999999999996</v>
      </c>
      <c r="AZ52" s="55">
        <f t="shared" si="22"/>
        <v>4.3650000000000002</v>
      </c>
      <c r="BA52" s="55">
        <f t="shared" si="23"/>
        <v>2178.6347924999995</v>
      </c>
    </row>
    <row r="53" spans="16:53" ht="15" customHeight="1" x14ac:dyDescent="0.25">
      <c r="Q53" s="65"/>
      <c r="R53" s="65"/>
      <c r="S53" s="64"/>
      <c r="T53" s="6" t="s">
        <v>114</v>
      </c>
      <c r="U53" s="8" t="s">
        <v>236</v>
      </c>
      <c r="V53" s="233" t="s">
        <v>237</v>
      </c>
      <c r="W53" s="6" t="s">
        <v>238</v>
      </c>
      <c r="X53" s="6" t="s">
        <v>239</v>
      </c>
      <c r="Y53" s="234" t="s">
        <v>240</v>
      </c>
      <c r="AD53" s="73" t="s">
        <v>132</v>
      </c>
      <c r="AE53" s="55">
        <v>1.1499999999999999</v>
      </c>
      <c r="AF53" s="55">
        <v>4.84</v>
      </c>
      <c r="AG53" s="55">
        <f t="shared" si="19"/>
        <v>5.5659999999999998</v>
      </c>
      <c r="AH53" s="55">
        <f t="shared" si="20"/>
        <v>310.16423680000003</v>
      </c>
      <c r="AJ53" s="196">
        <v>5101</v>
      </c>
      <c r="AK53">
        <v>2800000</v>
      </c>
      <c r="AL53" s="6">
        <v>81342033</v>
      </c>
      <c r="AM53" s="6">
        <v>5101016</v>
      </c>
      <c r="AN53" s="6">
        <v>4</v>
      </c>
      <c r="AO53" s="6">
        <v>1</v>
      </c>
      <c r="AP53" s="6">
        <v>16100100107</v>
      </c>
      <c r="AQ53" s="6">
        <v>3</v>
      </c>
      <c r="AR53" s="6">
        <v>2013</v>
      </c>
      <c r="AS53" s="266">
        <v>0.81790258400000004</v>
      </c>
      <c r="AW53" s="73" t="s">
        <v>121</v>
      </c>
      <c r="AX53" s="55">
        <v>0.9</v>
      </c>
      <c r="AY53" s="55">
        <f t="shared" si="21"/>
        <v>4.6500000000000004</v>
      </c>
      <c r="AZ53" s="55">
        <f t="shared" si="22"/>
        <v>4.1850000000000005</v>
      </c>
      <c r="BA53" s="55">
        <f t="shared" si="23"/>
        <v>2088.7941824999998</v>
      </c>
    </row>
    <row r="54" spans="16:53" x14ac:dyDescent="0.25">
      <c r="P54" s="257"/>
      <c r="Q54" s="235"/>
      <c r="R54" s="235"/>
      <c r="S54" s="236"/>
      <c r="T54" s="70" t="s">
        <v>116</v>
      </c>
      <c r="U54" s="6">
        <v>19</v>
      </c>
      <c r="V54" s="70">
        <v>26</v>
      </c>
      <c r="W54" s="6">
        <v>83</v>
      </c>
      <c r="X54" s="70" t="s">
        <v>241</v>
      </c>
      <c r="Y54" s="70" t="s">
        <v>242</v>
      </c>
      <c r="AD54" s="73" t="s">
        <v>133</v>
      </c>
      <c r="AE54" s="55">
        <v>1.1499999999999999</v>
      </c>
      <c r="AF54" s="55">
        <v>4.53</v>
      </c>
      <c r="AG54" s="55">
        <f t="shared" si="19"/>
        <v>5.2095000000000002</v>
      </c>
      <c r="AH54" s="55">
        <f t="shared" si="20"/>
        <v>290.2983456</v>
      </c>
      <c r="AJ54" s="196">
        <v>5101</v>
      </c>
      <c r="AK54">
        <v>2800000</v>
      </c>
      <c r="AL54" s="6">
        <v>81342033</v>
      </c>
      <c r="AM54" s="6">
        <v>5101016</v>
      </c>
      <c r="AN54" s="6">
        <v>5</v>
      </c>
      <c r="AO54" s="6">
        <v>1</v>
      </c>
      <c r="AP54" s="6">
        <v>16100100107</v>
      </c>
      <c r="AQ54" s="6">
        <v>3</v>
      </c>
      <c r="AR54" s="6">
        <v>2013</v>
      </c>
      <c r="AS54" s="266">
        <v>19.524126199000001</v>
      </c>
      <c r="AW54" s="73" t="s">
        <v>128</v>
      </c>
      <c r="AX54" s="55">
        <v>0.9</v>
      </c>
      <c r="AY54" s="55">
        <f t="shared" si="21"/>
        <v>4.5999999999999996</v>
      </c>
      <c r="AZ54" s="55">
        <f t="shared" si="22"/>
        <v>4.1399999999999997</v>
      </c>
      <c r="BA54" s="55">
        <f t="shared" si="23"/>
        <v>2066.3340299999995</v>
      </c>
    </row>
    <row r="55" spans="16:53" x14ac:dyDescent="0.25">
      <c r="P55" s="257"/>
      <c r="Q55" s="235"/>
      <c r="R55" s="235"/>
      <c r="S55" s="236"/>
      <c r="T55" s="70" t="s">
        <v>117</v>
      </c>
      <c r="U55" s="6">
        <v>19</v>
      </c>
      <c r="V55" s="70">
        <v>26</v>
      </c>
      <c r="W55" s="6">
        <v>84</v>
      </c>
      <c r="X55" s="70" t="s">
        <v>243</v>
      </c>
      <c r="Y55" s="70" t="s">
        <v>244</v>
      </c>
      <c r="AD55" s="70" t="s">
        <v>134</v>
      </c>
      <c r="AE55" s="55">
        <v>1.1499999999999999</v>
      </c>
      <c r="AF55" s="55">
        <v>4.4400000000000004</v>
      </c>
      <c r="AG55" s="55">
        <f t="shared" si="19"/>
        <v>5.1059999999999999</v>
      </c>
      <c r="AH55" s="55">
        <f t="shared" si="20"/>
        <v>284.53082879999999</v>
      </c>
      <c r="AW55" s="73" t="s">
        <v>129</v>
      </c>
      <c r="AX55" s="55">
        <v>0.9</v>
      </c>
      <c r="AY55" s="55">
        <f t="shared" si="21"/>
        <v>4.5999999999999996</v>
      </c>
      <c r="AZ55" s="55">
        <f t="shared" si="22"/>
        <v>4.1399999999999997</v>
      </c>
      <c r="BA55" s="55">
        <f t="shared" si="23"/>
        <v>2066.3340299999995</v>
      </c>
    </row>
    <row r="56" spans="16:53" x14ac:dyDescent="0.25">
      <c r="P56" s="257"/>
      <c r="Q56" s="235"/>
      <c r="R56" s="235"/>
      <c r="S56" s="236"/>
      <c r="T56" s="70" t="s">
        <v>118</v>
      </c>
      <c r="U56" s="6">
        <v>19</v>
      </c>
      <c r="V56" s="70">
        <v>26</v>
      </c>
      <c r="W56" s="6">
        <v>86</v>
      </c>
      <c r="X56" s="70" t="s">
        <v>243</v>
      </c>
      <c r="Y56" s="70" t="s">
        <v>245</v>
      </c>
      <c r="AD56" s="246" t="s">
        <v>152</v>
      </c>
      <c r="AE56" s="247">
        <f>AVERAGE(AE44:AE55)</f>
        <v>1.1500000000000001</v>
      </c>
      <c r="AF56" s="247">
        <f t="shared" ref="AF56:AH56" si="24">AVERAGE(AF44:AF55)</f>
        <v>4.8641666666666667</v>
      </c>
      <c r="AG56" s="247">
        <f t="shared" si="24"/>
        <v>5.5937916666666654</v>
      </c>
      <c r="AH56" s="247">
        <f t="shared" si="24"/>
        <v>311.7129218666667</v>
      </c>
      <c r="AS56" s="267">
        <f>SUM(AS15:AS54)</f>
        <v>535.60691102229998</v>
      </c>
      <c r="AW56" s="73" t="s">
        <v>130</v>
      </c>
      <c r="AX56" s="55">
        <v>0.9</v>
      </c>
      <c r="AY56" s="55">
        <f t="shared" si="21"/>
        <v>4.7699999999999996</v>
      </c>
      <c r="AZ56" s="55">
        <f t="shared" si="22"/>
        <v>4.2930000000000001</v>
      </c>
      <c r="BA56" s="55">
        <f t="shared" si="23"/>
        <v>2142.6985484999996</v>
      </c>
    </row>
    <row r="57" spans="16:53" x14ac:dyDescent="0.25">
      <c r="P57" s="257"/>
      <c r="Q57" s="235"/>
      <c r="R57" s="235"/>
      <c r="S57" s="236"/>
      <c r="T57" s="70" t="s">
        <v>119</v>
      </c>
      <c r="U57" s="6">
        <v>19</v>
      </c>
      <c r="V57" s="70">
        <v>26</v>
      </c>
      <c r="W57" s="6">
        <v>87</v>
      </c>
      <c r="X57" s="70" t="s">
        <v>243</v>
      </c>
      <c r="Y57" s="70" t="s">
        <v>246</v>
      </c>
      <c r="AD57" s="237" t="s">
        <v>18</v>
      </c>
      <c r="AE57" s="238"/>
      <c r="AF57" s="238"/>
      <c r="AG57" s="238"/>
      <c r="AH57" s="262">
        <f>SUM(AH44:AH55)</f>
        <v>3740.5550624000002</v>
      </c>
      <c r="AS57" s="267"/>
      <c r="AW57" s="73" t="s">
        <v>131</v>
      </c>
      <c r="AX57" s="55">
        <v>0.9</v>
      </c>
      <c r="AY57" s="55">
        <f t="shared" si="21"/>
        <v>4.75</v>
      </c>
      <c r="AZ57" s="55">
        <f t="shared" si="22"/>
        <v>4.2750000000000004</v>
      </c>
      <c r="BA57" s="55">
        <f t="shared" si="23"/>
        <v>2133.7144874999999</v>
      </c>
    </row>
    <row r="58" spans="16:53" x14ac:dyDescent="0.25">
      <c r="P58" s="257"/>
      <c r="Q58" s="235"/>
      <c r="R58" s="235"/>
      <c r="S58" s="236"/>
      <c r="T58" s="70" t="s">
        <v>121</v>
      </c>
      <c r="U58" s="6">
        <v>20</v>
      </c>
      <c r="V58" s="70">
        <v>26</v>
      </c>
      <c r="W58" s="6">
        <v>87</v>
      </c>
      <c r="X58" s="70" t="s">
        <v>247</v>
      </c>
      <c r="Y58" s="70" t="s">
        <v>248</v>
      </c>
      <c r="AD58" s="112" t="s">
        <v>222</v>
      </c>
      <c r="AE58" s="112"/>
      <c r="AF58" s="112"/>
      <c r="AG58" s="112"/>
      <c r="AH58" s="112"/>
      <c r="AS58" s="267"/>
      <c r="AW58" s="73" t="s">
        <v>132</v>
      </c>
      <c r="AX58" s="55">
        <v>0.9</v>
      </c>
      <c r="AY58" s="55">
        <f t="shared" si="21"/>
        <v>4.57</v>
      </c>
      <c r="AZ58" s="55">
        <f t="shared" si="22"/>
        <v>4.1130000000000004</v>
      </c>
      <c r="BA58" s="55">
        <f t="shared" si="23"/>
        <v>2052.8579384999998</v>
      </c>
    </row>
    <row r="59" spans="16:53" x14ac:dyDescent="0.25">
      <c r="P59" s="257"/>
      <c r="Q59" s="235"/>
      <c r="R59" s="235"/>
      <c r="S59" s="236"/>
      <c r="T59" s="70" t="s">
        <v>128</v>
      </c>
      <c r="U59" s="6">
        <v>19</v>
      </c>
      <c r="V59" s="70">
        <v>26</v>
      </c>
      <c r="W59" s="6">
        <v>84</v>
      </c>
      <c r="X59" s="70" t="s">
        <v>247</v>
      </c>
      <c r="Y59" s="70" t="s">
        <v>249</v>
      </c>
      <c r="AD59" s="70" t="s">
        <v>136</v>
      </c>
      <c r="AE59" s="70" t="s">
        <v>127</v>
      </c>
      <c r="AF59" s="70" t="s">
        <v>138</v>
      </c>
      <c r="AG59" s="70" t="s">
        <v>135</v>
      </c>
      <c r="AH59" s="70" t="s">
        <v>137</v>
      </c>
      <c r="AW59" s="73" t="s">
        <v>133</v>
      </c>
      <c r="AX59" s="55">
        <v>0.9</v>
      </c>
      <c r="AY59" s="55">
        <f t="shared" si="21"/>
        <v>4.29</v>
      </c>
      <c r="AZ59" s="55">
        <f t="shared" si="22"/>
        <v>3.8610000000000002</v>
      </c>
      <c r="BA59" s="55">
        <f t="shared" si="23"/>
        <v>1927.0810844999996</v>
      </c>
    </row>
    <row r="60" spans="16:53" ht="60" x14ac:dyDescent="0.25">
      <c r="P60" s="257"/>
      <c r="Q60" s="235"/>
      <c r="R60" s="235"/>
      <c r="S60" s="236"/>
      <c r="T60" s="70" t="s">
        <v>129</v>
      </c>
      <c r="U60" s="6">
        <v>19</v>
      </c>
      <c r="V60" s="70">
        <v>27</v>
      </c>
      <c r="W60" s="6">
        <v>83</v>
      </c>
      <c r="X60" s="70" t="s">
        <v>247</v>
      </c>
      <c r="Y60" s="70" t="s">
        <v>248</v>
      </c>
      <c r="AD60" s="73" t="s">
        <v>116</v>
      </c>
      <c r="AE60" s="55">
        <v>1.1499999999999999</v>
      </c>
      <c r="AF60" s="55">
        <v>4.57</v>
      </c>
      <c r="AG60" s="55">
        <f>AE60*AF60</f>
        <v>5.2554999999999996</v>
      </c>
      <c r="AH60" s="55">
        <f>AG60*S$46</f>
        <v>17.516581500000001</v>
      </c>
      <c r="AK60" s="268" t="s">
        <v>271</v>
      </c>
      <c r="AL60" s="268" t="s">
        <v>274</v>
      </c>
      <c r="AM60" s="268" t="s">
        <v>277</v>
      </c>
      <c r="AN60" s="268" t="s">
        <v>278</v>
      </c>
      <c r="AO60" s="268" t="s">
        <v>279</v>
      </c>
      <c r="AP60" s="268" t="s">
        <v>280</v>
      </c>
      <c r="AQ60" s="268" t="s">
        <v>281</v>
      </c>
      <c r="AR60" s="269" t="s">
        <v>143</v>
      </c>
      <c r="AS60" s="269" t="s">
        <v>282</v>
      </c>
      <c r="AT60" s="270"/>
      <c r="AU60" s="270"/>
      <c r="AW60" s="70" t="s">
        <v>134</v>
      </c>
      <c r="AX60" s="55">
        <v>0.9</v>
      </c>
      <c r="AY60" s="55">
        <f t="shared" si="21"/>
        <v>4.1500000000000004</v>
      </c>
      <c r="AZ60" s="55">
        <f t="shared" si="22"/>
        <v>3.7350000000000003</v>
      </c>
      <c r="BA60" s="55">
        <f t="shared" si="23"/>
        <v>1864.1926574999998</v>
      </c>
    </row>
    <row r="61" spans="16:53" ht="60" x14ac:dyDescent="0.25">
      <c r="P61" s="257"/>
      <c r="Q61" s="235"/>
      <c r="R61" s="74"/>
      <c r="S61" s="236"/>
      <c r="T61" s="70" t="s">
        <v>130</v>
      </c>
      <c r="U61" s="6">
        <v>19</v>
      </c>
      <c r="V61" s="70">
        <v>27</v>
      </c>
      <c r="W61" s="6">
        <v>82</v>
      </c>
      <c r="X61" s="70" t="s">
        <v>243</v>
      </c>
      <c r="Y61" s="70" t="s">
        <v>246</v>
      </c>
      <c r="AD61" s="73" t="s">
        <v>117</v>
      </c>
      <c r="AE61" s="55">
        <v>1.1499999999999999</v>
      </c>
      <c r="AF61" s="55">
        <v>4.88</v>
      </c>
      <c r="AG61" s="55">
        <f t="shared" ref="AG61:AG71" si="25">AE61*AF61</f>
        <v>5.6119999999999992</v>
      </c>
      <c r="AH61" s="55">
        <f t="shared" ref="AH61:AH71" si="26">AG61*S$46</f>
        <v>18.704795999999998</v>
      </c>
      <c r="AK61" s="73" t="s">
        <v>232</v>
      </c>
      <c r="AL61" s="231" t="s">
        <v>283</v>
      </c>
      <c r="AM61" s="231" t="s">
        <v>284</v>
      </c>
      <c r="AN61" s="73" t="s">
        <v>285</v>
      </c>
      <c r="AO61" s="231" t="s">
        <v>142</v>
      </c>
      <c r="AP61" s="73" t="s">
        <v>139</v>
      </c>
      <c r="AQ61" s="73" t="s">
        <v>286</v>
      </c>
      <c r="AR61" s="271">
        <f>SUM(AK62:AQ62)</f>
        <v>535.6031999999999</v>
      </c>
      <c r="AS61" s="271">
        <f>AR61-AK62-AL62</f>
        <v>499.11449999999991</v>
      </c>
      <c r="AT61" s="272"/>
      <c r="AU61" s="272"/>
      <c r="AW61" s="281" t="s">
        <v>152</v>
      </c>
      <c r="AX61" s="282">
        <f>AVERAGE(AX49:AX60)</f>
        <v>0.90000000000000024</v>
      </c>
      <c r="AY61" s="282">
        <f t="shared" ref="AY61:BA61" si="27">AVERAGE(AY49:AY60)</f>
        <v>4.5883333333333329</v>
      </c>
      <c r="AZ61" s="282">
        <f t="shared" si="27"/>
        <v>4.1294999999999993</v>
      </c>
      <c r="BA61" s="282">
        <f t="shared" si="27"/>
        <v>2061.0933277499998</v>
      </c>
    </row>
    <row r="62" spans="16:53" x14ac:dyDescent="0.25">
      <c r="P62" s="257"/>
      <c r="Q62" s="235"/>
      <c r="R62" s="235"/>
      <c r="S62" s="236"/>
      <c r="T62" s="70" t="s">
        <v>131</v>
      </c>
      <c r="U62" s="6">
        <v>19</v>
      </c>
      <c r="V62" s="70">
        <v>26</v>
      </c>
      <c r="W62" s="6">
        <v>83</v>
      </c>
      <c r="X62" s="70">
        <v>60</v>
      </c>
      <c r="Y62" s="70" t="s">
        <v>245</v>
      </c>
      <c r="AD62" s="73" t="s">
        <v>118</v>
      </c>
      <c r="AE62" s="55">
        <v>1.1499999999999999</v>
      </c>
      <c r="AF62" s="55">
        <v>5.13</v>
      </c>
      <c r="AG62" s="55">
        <f t="shared" si="25"/>
        <v>5.8994999999999997</v>
      </c>
      <c r="AH62" s="55">
        <f t="shared" si="26"/>
        <v>19.663033500000001</v>
      </c>
      <c r="AK62" s="273">
        <v>36.478400000000001</v>
      </c>
      <c r="AL62" s="273">
        <v>1.03E-2</v>
      </c>
      <c r="AM62" s="273">
        <v>21.028600000000001</v>
      </c>
      <c r="AN62" s="273">
        <v>27.474599999999999</v>
      </c>
      <c r="AO62" s="273">
        <v>172.74719999999999</v>
      </c>
      <c r="AP62" s="273">
        <v>262.45409999999998</v>
      </c>
      <c r="AQ62" s="273">
        <v>15.41</v>
      </c>
      <c r="AR62" s="271"/>
      <c r="AS62" s="271"/>
      <c r="AT62" s="272"/>
      <c r="AU62" s="272"/>
      <c r="AW62" s="283" t="s">
        <v>18</v>
      </c>
      <c r="AX62" s="284"/>
      <c r="AY62" s="284"/>
      <c r="AZ62" s="285"/>
      <c r="BA62" s="282">
        <f>SUM(BA49:BA60)</f>
        <v>24733.119932999998</v>
      </c>
    </row>
    <row r="63" spans="16:53" x14ac:dyDescent="0.25">
      <c r="P63" s="257"/>
      <c r="Q63" s="235"/>
      <c r="R63" s="235"/>
      <c r="S63" s="236"/>
      <c r="T63" s="70" t="s">
        <v>132</v>
      </c>
      <c r="U63" s="6">
        <v>19</v>
      </c>
      <c r="V63" s="70">
        <v>25</v>
      </c>
      <c r="W63" s="6">
        <v>87</v>
      </c>
      <c r="X63" s="70" t="s">
        <v>250</v>
      </c>
      <c r="Y63" s="70">
        <v>12</v>
      </c>
      <c r="AD63" s="73" t="s">
        <v>119</v>
      </c>
      <c r="AE63" s="55">
        <v>1.1499999999999999</v>
      </c>
      <c r="AF63" s="55">
        <v>5.13</v>
      </c>
      <c r="AG63" s="55">
        <f t="shared" si="25"/>
        <v>5.8994999999999997</v>
      </c>
      <c r="AH63" s="55">
        <f t="shared" si="26"/>
        <v>19.663033500000001</v>
      </c>
    </row>
    <row r="64" spans="16:53" x14ac:dyDescent="0.25">
      <c r="P64" s="257"/>
      <c r="Q64" s="235"/>
      <c r="R64" s="235"/>
      <c r="S64" s="236"/>
      <c r="T64" s="70" t="s">
        <v>133</v>
      </c>
      <c r="U64" s="6">
        <v>19</v>
      </c>
      <c r="V64" s="70">
        <v>25</v>
      </c>
      <c r="W64" s="6">
        <v>88</v>
      </c>
      <c r="X64" s="70" t="s">
        <v>251</v>
      </c>
      <c r="Y64" s="70" t="s">
        <v>244</v>
      </c>
      <c r="AD64" s="73" t="s">
        <v>121</v>
      </c>
      <c r="AE64" s="55">
        <v>1.1499999999999999</v>
      </c>
      <c r="AF64" s="55">
        <v>4.99</v>
      </c>
      <c r="AG64" s="55">
        <f t="shared" si="25"/>
        <v>5.7385000000000002</v>
      </c>
      <c r="AH64" s="55">
        <f t="shared" si="26"/>
        <v>19.126420500000002</v>
      </c>
    </row>
    <row r="65" spans="16:55" ht="45" x14ac:dyDescent="0.25">
      <c r="P65" s="257"/>
      <c r="Q65" s="235"/>
      <c r="R65" s="235"/>
      <c r="S65" s="236"/>
      <c r="T65" s="70" t="s">
        <v>134</v>
      </c>
      <c r="U65" s="6">
        <v>19</v>
      </c>
      <c r="V65" s="70">
        <v>26</v>
      </c>
      <c r="W65" s="6">
        <v>85</v>
      </c>
      <c r="X65" s="70" t="s">
        <v>241</v>
      </c>
      <c r="Y65" s="70" t="s">
        <v>242</v>
      </c>
      <c r="AD65" s="73" t="s">
        <v>128</v>
      </c>
      <c r="AE65" s="55">
        <v>1.1499999999999999</v>
      </c>
      <c r="AF65" s="55">
        <v>4.79</v>
      </c>
      <c r="AG65" s="55">
        <f t="shared" si="25"/>
        <v>5.5084999999999997</v>
      </c>
      <c r="AH65" s="55">
        <f t="shared" si="26"/>
        <v>18.359830500000001</v>
      </c>
      <c r="AL65" s="119" t="s">
        <v>235</v>
      </c>
      <c r="AM65" s="125"/>
      <c r="AN65" s="125"/>
      <c r="AO65" s="125"/>
      <c r="AP65" s="125"/>
      <c r="AQ65" s="125"/>
      <c r="AW65" s="268" t="s">
        <v>271</v>
      </c>
      <c r="AX65" s="268" t="s">
        <v>274</v>
      </c>
      <c r="AY65" s="268" t="s">
        <v>277</v>
      </c>
      <c r="AZ65" s="268" t="s">
        <v>278</v>
      </c>
      <c r="BA65" s="268" t="s">
        <v>279</v>
      </c>
      <c r="BB65" s="268" t="s">
        <v>280</v>
      </c>
      <c r="BC65" s="268" t="s">
        <v>281</v>
      </c>
    </row>
    <row r="66" spans="16:55" ht="30" x14ac:dyDescent="0.25">
      <c r="Q66" s="65"/>
      <c r="R66" s="65"/>
      <c r="S66" s="65"/>
      <c r="T66" s="65"/>
      <c r="AD66" s="73" t="s">
        <v>129</v>
      </c>
      <c r="AE66" s="55">
        <v>1.1499999999999999</v>
      </c>
      <c r="AF66" s="55">
        <v>4.8899999999999997</v>
      </c>
      <c r="AG66" s="55">
        <f t="shared" si="25"/>
        <v>5.6234999999999991</v>
      </c>
      <c r="AH66" s="55">
        <f t="shared" si="26"/>
        <v>18.743125499999998</v>
      </c>
      <c r="AL66" s="274" t="s">
        <v>114</v>
      </c>
      <c r="AM66" s="274" t="s">
        <v>236</v>
      </c>
      <c r="AN66" s="275" t="s">
        <v>237</v>
      </c>
      <c r="AO66" s="274" t="s">
        <v>238</v>
      </c>
      <c r="AP66" s="274" t="s">
        <v>239</v>
      </c>
      <c r="AQ66" s="276" t="s">
        <v>240</v>
      </c>
      <c r="AR66" s="275" t="s">
        <v>287</v>
      </c>
      <c r="AW66" s="273">
        <f>BA25</f>
        <v>1606.8005631999999</v>
      </c>
      <c r="AX66" s="273">
        <f>BA44</f>
        <v>0.65218569999999998</v>
      </c>
      <c r="AY66" s="277">
        <f>BA62</f>
        <v>24733.119932999998</v>
      </c>
      <c r="AZ66" s="278"/>
      <c r="BA66" s="278"/>
      <c r="BB66" s="278"/>
      <c r="BC66" s="279"/>
    </row>
    <row r="67" spans="16:55" x14ac:dyDescent="0.25">
      <c r="Q67" s="65"/>
      <c r="R67" s="65"/>
      <c r="S67" s="65"/>
      <c r="T67" s="65"/>
      <c r="V67" s="5"/>
      <c r="AD67" s="73" t="s">
        <v>130</v>
      </c>
      <c r="AE67" s="55">
        <v>1.1499999999999999</v>
      </c>
      <c r="AF67" s="55">
        <v>5.09</v>
      </c>
      <c r="AG67" s="55">
        <f t="shared" si="25"/>
        <v>5.8534999999999995</v>
      </c>
      <c r="AH67" s="55">
        <f t="shared" si="26"/>
        <v>19.509715499999999</v>
      </c>
      <c r="AL67" s="70" t="s">
        <v>116</v>
      </c>
      <c r="AM67" s="6">
        <v>16</v>
      </c>
      <c r="AN67" s="70">
        <v>23</v>
      </c>
      <c r="AO67" s="6">
        <v>83</v>
      </c>
      <c r="AP67" s="70" t="s">
        <v>250</v>
      </c>
      <c r="AQ67" s="70" t="s">
        <v>242</v>
      </c>
      <c r="AR67" s="72">
        <v>4.25</v>
      </c>
    </row>
    <row r="68" spans="16:55" x14ac:dyDescent="0.25">
      <c r="Q68" s="65"/>
      <c r="R68" s="65"/>
      <c r="S68" s="65"/>
      <c r="T68" s="65"/>
      <c r="V68" s="5"/>
      <c r="AD68" s="73" t="s">
        <v>131</v>
      </c>
      <c r="AE68" s="55">
        <v>1.1499999999999999</v>
      </c>
      <c r="AF68" s="55">
        <v>5.09</v>
      </c>
      <c r="AG68" s="55">
        <f t="shared" si="25"/>
        <v>5.8534999999999995</v>
      </c>
      <c r="AH68" s="55">
        <f t="shared" si="26"/>
        <v>19.509715499999999</v>
      </c>
      <c r="AL68" s="70" t="s">
        <v>117</v>
      </c>
      <c r="AM68" s="6">
        <v>17</v>
      </c>
      <c r="AN68" s="70">
        <v>24</v>
      </c>
      <c r="AO68" s="6">
        <v>84</v>
      </c>
      <c r="AP68" s="70" t="s">
        <v>250</v>
      </c>
      <c r="AQ68" s="70" t="s">
        <v>244</v>
      </c>
      <c r="AR68" s="72">
        <v>4.66</v>
      </c>
    </row>
    <row r="69" spans="16:55" x14ac:dyDescent="0.25">
      <c r="Q69" s="65"/>
      <c r="R69" s="65"/>
      <c r="S69" s="65"/>
      <c r="T69" s="65"/>
      <c r="U69" s="5"/>
      <c r="V69" s="5"/>
      <c r="AD69" s="73" t="s">
        <v>132</v>
      </c>
      <c r="AE69" s="55">
        <v>1.1499999999999999</v>
      </c>
      <c r="AF69" s="55">
        <v>4.84</v>
      </c>
      <c r="AG69" s="55">
        <f t="shared" si="25"/>
        <v>5.5659999999999998</v>
      </c>
      <c r="AH69" s="55">
        <f t="shared" si="26"/>
        <v>18.551477999999999</v>
      </c>
      <c r="AL69" s="70" t="s">
        <v>118</v>
      </c>
      <c r="AM69" s="6">
        <v>17</v>
      </c>
      <c r="AN69" s="70">
        <v>24</v>
      </c>
      <c r="AO69" s="6">
        <v>86</v>
      </c>
      <c r="AP69" s="70" t="s">
        <v>250</v>
      </c>
      <c r="AQ69" s="70" t="s">
        <v>245</v>
      </c>
      <c r="AR69" s="72">
        <v>4.92</v>
      </c>
      <c r="AW69" s="280" t="s">
        <v>288</v>
      </c>
      <c r="AX69" s="280"/>
      <c r="AY69" s="280"/>
      <c r="AZ69" s="244">
        <f>AW66+AX66+AY66</f>
        <v>26340.572681899997</v>
      </c>
      <c r="BA69" s="243"/>
    </row>
    <row r="70" spans="16:55" x14ac:dyDescent="0.25">
      <c r="Q70" s="65"/>
      <c r="R70" s="65"/>
      <c r="S70" s="65"/>
      <c r="T70" s="65"/>
      <c r="U70" s="5"/>
      <c r="V70" s="5"/>
      <c r="AD70" s="73" t="s">
        <v>133</v>
      </c>
      <c r="AE70" s="55">
        <v>1.1499999999999999</v>
      </c>
      <c r="AF70" s="55">
        <v>4.53</v>
      </c>
      <c r="AG70" s="55">
        <f t="shared" si="25"/>
        <v>5.2095000000000002</v>
      </c>
      <c r="AH70" s="55">
        <f t="shared" si="26"/>
        <v>17.363263500000002</v>
      </c>
      <c r="AL70" s="70" t="s">
        <v>119</v>
      </c>
      <c r="AM70" s="6">
        <v>17</v>
      </c>
      <c r="AN70" s="70">
        <v>23</v>
      </c>
      <c r="AO70" s="6">
        <v>87</v>
      </c>
      <c r="AP70" s="70" t="s">
        <v>251</v>
      </c>
      <c r="AQ70" s="70" t="s">
        <v>246</v>
      </c>
      <c r="AR70" s="72">
        <v>4.8499999999999996</v>
      </c>
      <c r="AW70" s="280"/>
      <c r="AX70" s="280"/>
      <c r="AY70" s="280"/>
      <c r="AZ70" s="243"/>
      <c r="BA70" s="243"/>
    </row>
    <row r="71" spans="16:55" x14ac:dyDescent="0.25">
      <c r="Q71" s="65"/>
      <c r="R71" s="65"/>
      <c r="S71" s="65"/>
      <c r="T71" s="65"/>
      <c r="U71" s="5"/>
      <c r="V71" s="5"/>
      <c r="AD71" s="70" t="s">
        <v>134</v>
      </c>
      <c r="AE71" s="55">
        <v>1.1499999999999999</v>
      </c>
      <c r="AF71" s="55">
        <v>4.4400000000000004</v>
      </c>
      <c r="AG71" s="55">
        <f t="shared" si="25"/>
        <v>5.1059999999999999</v>
      </c>
      <c r="AH71" s="55">
        <f t="shared" si="26"/>
        <v>17.018298000000001</v>
      </c>
      <c r="AL71" s="70" t="s">
        <v>121</v>
      </c>
      <c r="AM71" s="6">
        <v>17</v>
      </c>
      <c r="AN71" s="70">
        <v>23</v>
      </c>
      <c r="AO71" s="6">
        <v>87</v>
      </c>
      <c r="AP71" s="70" t="s">
        <v>289</v>
      </c>
      <c r="AQ71" s="70" t="s">
        <v>248</v>
      </c>
      <c r="AR71" s="72">
        <v>4.6500000000000004</v>
      </c>
      <c r="AW71" s="203" t="s">
        <v>262</v>
      </c>
      <c r="AX71" s="203"/>
      <c r="AY71" s="203"/>
      <c r="AZ71" s="245">
        <f>AVERAGE(AZ61,AZ43,AZ24)</f>
        <v>4.3589166666666666</v>
      </c>
      <c r="BA71" s="112"/>
    </row>
    <row r="72" spans="16:55" x14ac:dyDescent="0.25">
      <c r="U72" s="5"/>
      <c r="V72" s="5"/>
      <c r="AD72" s="246" t="s">
        <v>152</v>
      </c>
      <c r="AE72" s="247">
        <f>AVERAGE(AE60:AE71)</f>
        <v>1.1500000000000001</v>
      </c>
      <c r="AF72" s="247">
        <f t="shared" ref="AF72:AH72" si="28">AVERAGE(AF60:AF71)</f>
        <v>4.8641666666666667</v>
      </c>
      <c r="AG72" s="247">
        <f t="shared" si="28"/>
        <v>5.5937916666666654</v>
      </c>
      <c r="AH72" s="247">
        <f t="shared" si="28"/>
        <v>18.644107625000004</v>
      </c>
      <c r="AL72" s="70" t="s">
        <v>128</v>
      </c>
      <c r="AM72" s="6">
        <v>17</v>
      </c>
      <c r="AN72" s="70">
        <v>24</v>
      </c>
      <c r="AO72" s="6">
        <v>84</v>
      </c>
      <c r="AP72" s="70">
        <v>60</v>
      </c>
      <c r="AQ72" s="70" t="s">
        <v>249</v>
      </c>
      <c r="AR72" s="72">
        <v>4.5999999999999996</v>
      </c>
    </row>
    <row r="73" spans="16:55" x14ac:dyDescent="0.25">
      <c r="U73" s="5"/>
      <c r="V73" s="5"/>
      <c r="AD73" s="240" t="s">
        <v>18</v>
      </c>
      <c r="AE73" s="240"/>
      <c r="AF73" s="240"/>
      <c r="AG73" s="240"/>
      <c r="AH73" s="12">
        <f>SUM(AH60:AH71)</f>
        <v>223.72929150000004</v>
      </c>
      <c r="AL73" s="70" t="s">
        <v>129</v>
      </c>
      <c r="AM73" s="6">
        <v>16</v>
      </c>
      <c r="AN73" s="70">
        <v>24</v>
      </c>
      <c r="AO73" s="6">
        <v>83</v>
      </c>
      <c r="AP73" s="70">
        <v>60</v>
      </c>
      <c r="AQ73" s="70" t="s">
        <v>248</v>
      </c>
      <c r="AR73" s="72">
        <v>4.5999999999999996</v>
      </c>
      <c r="AW73" s="203" t="s">
        <v>180</v>
      </c>
      <c r="AX73" s="203"/>
      <c r="AY73" s="203"/>
    </row>
    <row r="74" spans="16:55" x14ac:dyDescent="0.25">
      <c r="U74" s="5"/>
      <c r="V74" s="5"/>
      <c r="AL74" s="70" t="s">
        <v>130</v>
      </c>
      <c r="AM74" s="6">
        <v>16</v>
      </c>
      <c r="AN74" s="70">
        <v>24</v>
      </c>
      <c r="AO74" s="6">
        <v>82</v>
      </c>
      <c r="AP74" s="70" t="s">
        <v>289</v>
      </c>
      <c r="AQ74" s="70" t="s">
        <v>246</v>
      </c>
      <c r="AR74" s="72">
        <v>4.7699999999999996</v>
      </c>
      <c r="AW74" s="245">
        <f>AZ69+AY7</f>
        <v>79329.374681899993</v>
      </c>
      <c r="AX74" s="112"/>
      <c r="AY74" s="112"/>
    </row>
    <row r="75" spans="16:55" x14ac:dyDescent="0.25">
      <c r="U75" s="239"/>
      <c r="V75" s="5"/>
      <c r="AD75" s="112" t="s">
        <v>223</v>
      </c>
      <c r="AE75" s="112"/>
      <c r="AF75" s="112"/>
      <c r="AG75" s="112"/>
      <c r="AH75" s="112"/>
      <c r="AL75" s="70" t="s">
        <v>131</v>
      </c>
      <c r="AM75" s="6">
        <v>16</v>
      </c>
      <c r="AN75" s="70">
        <v>23</v>
      </c>
      <c r="AO75" s="6">
        <v>83</v>
      </c>
      <c r="AP75" s="70" t="s">
        <v>290</v>
      </c>
      <c r="AQ75" s="70" t="s">
        <v>245</v>
      </c>
      <c r="AR75" s="72">
        <v>4.75</v>
      </c>
    </row>
    <row r="76" spans="16:55" x14ac:dyDescent="0.25">
      <c r="U76" s="5"/>
      <c r="V76" s="5"/>
      <c r="AD76" s="70" t="s">
        <v>136</v>
      </c>
      <c r="AE76" s="70" t="s">
        <v>127</v>
      </c>
      <c r="AF76" s="70" t="s">
        <v>138</v>
      </c>
      <c r="AG76" s="70" t="s">
        <v>135</v>
      </c>
      <c r="AH76" s="70" t="s">
        <v>137</v>
      </c>
      <c r="AL76" s="70" t="s">
        <v>132</v>
      </c>
      <c r="AM76" s="6">
        <v>16</v>
      </c>
      <c r="AN76" s="70">
        <v>23</v>
      </c>
      <c r="AO76" s="6">
        <v>87</v>
      </c>
      <c r="AP76" s="70" t="s">
        <v>291</v>
      </c>
      <c r="AQ76" s="70">
        <v>12</v>
      </c>
      <c r="AR76" s="72">
        <v>4.57</v>
      </c>
    </row>
    <row r="77" spans="16:55" x14ac:dyDescent="0.25">
      <c r="U77" s="5"/>
      <c r="V77" s="5"/>
      <c r="AD77" s="73" t="s">
        <v>116</v>
      </c>
      <c r="AE77" s="55">
        <v>1.05</v>
      </c>
      <c r="AF77" s="55">
        <v>4.57</v>
      </c>
      <c r="AG77" s="55">
        <f>AE77*AF77</f>
        <v>4.7985000000000007</v>
      </c>
      <c r="AH77" s="55">
        <f>AG77*T$46</f>
        <v>453.25959210000008</v>
      </c>
      <c r="AL77" s="70" t="s">
        <v>133</v>
      </c>
      <c r="AM77" s="6">
        <v>16</v>
      </c>
      <c r="AN77" s="70">
        <v>23</v>
      </c>
      <c r="AO77" s="6">
        <v>88</v>
      </c>
      <c r="AP77" s="70" t="s">
        <v>292</v>
      </c>
      <c r="AQ77" s="70" t="s">
        <v>244</v>
      </c>
      <c r="AR77" s="72">
        <v>4.29</v>
      </c>
    </row>
    <row r="78" spans="16:55" x14ac:dyDescent="0.25">
      <c r="U78" s="5"/>
      <c r="V78" s="5"/>
      <c r="AD78" s="73" t="s">
        <v>117</v>
      </c>
      <c r="AE78" s="55">
        <v>1.05</v>
      </c>
      <c r="AF78" s="55">
        <v>4.88</v>
      </c>
      <c r="AG78" s="55">
        <f t="shared" ref="AG78:AG88" si="29">AE78*AF78</f>
        <v>5.1239999999999997</v>
      </c>
      <c r="AH78" s="55">
        <f t="shared" ref="AH78:AH87" si="30">AG78*T$46</f>
        <v>484.0058664</v>
      </c>
      <c r="AL78" s="70" t="s">
        <v>134</v>
      </c>
      <c r="AM78" s="6">
        <v>16</v>
      </c>
      <c r="AN78" s="70">
        <v>23</v>
      </c>
      <c r="AO78" s="6">
        <v>85</v>
      </c>
      <c r="AP78" s="70" t="s">
        <v>290</v>
      </c>
      <c r="AQ78" s="70" t="s">
        <v>242</v>
      </c>
      <c r="AR78" s="72">
        <v>4.1500000000000004</v>
      </c>
    </row>
    <row r="79" spans="16:55" x14ac:dyDescent="0.25">
      <c r="U79" s="5"/>
      <c r="AD79" s="73" t="s">
        <v>118</v>
      </c>
      <c r="AE79" s="55">
        <v>1.05</v>
      </c>
      <c r="AF79" s="55">
        <v>5.13</v>
      </c>
      <c r="AG79" s="55">
        <f t="shared" si="29"/>
        <v>5.3864999999999998</v>
      </c>
      <c r="AH79" s="55">
        <f t="shared" si="30"/>
        <v>508.80124890000002</v>
      </c>
    </row>
    <row r="80" spans="16:55" x14ac:dyDescent="0.25">
      <c r="U80" s="5"/>
      <c r="AD80" s="73" t="s">
        <v>119</v>
      </c>
      <c r="AE80" s="55">
        <v>1.05</v>
      </c>
      <c r="AF80" s="55">
        <v>5.13</v>
      </c>
      <c r="AG80" s="55">
        <f t="shared" si="29"/>
        <v>5.3864999999999998</v>
      </c>
      <c r="AH80" s="55">
        <f t="shared" si="30"/>
        <v>508.80124890000002</v>
      </c>
    </row>
    <row r="81" spans="30:34" x14ac:dyDescent="0.25">
      <c r="AD81" s="73" t="s">
        <v>121</v>
      </c>
      <c r="AE81" s="55">
        <v>1.05</v>
      </c>
      <c r="AF81" s="55">
        <v>4.99</v>
      </c>
      <c r="AG81" s="55">
        <f t="shared" si="29"/>
        <v>5.2395000000000005</v>
      </c>
      <c r="AH81" s="55">
        <f t="shared" si="30"/>
        <v>494.91583470000006</v>
      </c>
    </row>
    <row r="82" spans="30:34" x14ac:dyDescent="0.25">
      <c r="AD82" s="73" t="s">
        <v>128</v>
      </c>
      <c r="AE82" s="55">
        <v>1.05</v>
      </c>
      <c r="AF82" s="55">
        <v>4.79</v>
      </c>
      <c r="AG82" s="55">
        <f t="shared" si="29"/>
        <v>5.0295000000000005</v>
      </c>
      <c r="AH82" s="55">
        <f t="shared" si="30"/>
        <v>475.07952870000008</v>
      </c>
    </row>
    <row r="83" spans="30:34" x14ac:dyDescent="0.25">
      <c r="AD83" s="73" t="s">
        <v>129</v>
      </c>
      <c r="AE83" s="55">
        <v>1.05</v>
      </c>
      <c r="AF83" s="55">
        <v>4.8899999999999997</v>
      </c>
      <c r="AG83" s="55">
        <f t="shared" si="29"/>
        <v>5.1345000000000001</v>
      </c>
      <c r="AH83" s="55">
        <f t="shared" si="30"/>
        <v>484.99768170000004</v>
      </c>
    </row>
    <row r="84" spans="30:34" x14ac:dyDescent="0.25">
      <c r="AD84" s="73" t="s">
        <v>130</v>
      </c>
      <c r="AE84" s="55">
        <v>1.05</v>
      </c>
      <c r="AF84" s="55">
        <v>5.09</v>
      </c>
      <c r="AG84" s="55">
        <f t="shared" si="29"/>
        <v>5.3445</v>
      </c>
      <c r="AH84" s="55">
        <f t="shared" si="30"/>
        <v>504.83398770000002</v>
      </c>
    </row>
    <row r="85" spans="30:34" x14ac:dyDescent="0.25">
      <c r="AD85" s="73" t="s">
        <v>131</v>
      </c>
      <c r="AE85" s="55">
        <v>1.05</v>
      </c>
      <c r="AF85" s="55">
        <v>5.09</v>
      </c>
      <c r="AG85" s="55">
        <f t="shared" si="29"/>
        <v>5.3445</v>
      </c>
      <c r="AH85" s="55">
        <f t="shared" si="30"/>
        <v>504.83398770000002</v>
      </c>
    </row>
    <row r="86" spans="30:34" x14ac:dyDescent="0.25">
      <c r="AD86" s="73" t="s">
        <v>132</v>
      </c>
      <c r="AE86" s="55">
        <v>1.05</v>
      </c>
      <c r="AF86" s="55">
        <v>4.84</v>
      </c>
      <c r="AG86" s="55">
        <f t="shared" si="29"/>
        <v>5.0819999999999999</v>
      </c>
      <c r="AH86" s="55">
        <f t="shared" si="30"/>
        <v>480.03860520000001</v>
      </c>
    </row>
    <row r="87" spans="30:34" x14ac:dyDescent="0.25">
      <c r="AD87" s="73" t="s">
        <v>133</v>
      </c>
      <c r="AE87" s="55">
        <v>1.05</v>
      </c>
      <c r="AF87" s="55">
        <v>4.53</v>
      </c>
      <c r="AG87" s="55">
        <f t="shared" si="29"/>
        <v>4.7565000000000008</v>
      </c>
      <c r="AH87" s="55">
        <f t="shared" si="30"/>
        <v>449.29233090000008</v>
      </c>
    </row>
    <row r="88" spans="30:34" x14ac:dyDescent="0.25">
      <c r="AD88" s="70" t="s">
        <v>134</v>
      </c>
      <c r="AE88" s="55">
        <v>1.05</v>
      </c>
      <c r="AF88" s="55">
        <v>4.4400000000000004</v>
      </c>
      <c r="AG88" s="55">
        <f t="shared" si="29"/>
        <v>4.6620000000000008</v>
      </c>
      <c r="AH88" s="55">
        <f>AG88*T$46</f>
        <v>440.3659932000001</v>
      </c>
    </row>
    <row r="89" spans="30:34" x14ac:dyDescent="0.25">
      <c r="AD89" s="246" t="s">
        <v>152</v>
      </c>
      <c r="AE89" s="247">
        <f>AVERAGE(AE77:AE88)</f>
        <v>1.0500000000000003</v>
      </c>
      <c r="AF89" s="247">
        <f t="shared" ref="AF89:AH89" si="31">AVERAGE(AF77:AF88)</f>
        <v>4.8641666666666667</v>
      </c>
      <c r="AG89" s="247">
        <f t="shared" si="31"/>
        <v>5.1073750000000002</v>
      </c>
      <c r="AH89" s="247">
        <f t="shared" si="31"/>
        <v>482.43549217500004</v>
      </c>
    </row>
    <row r="90" spans="30:34" x14ac:dyDescent="0.25">
      <c r="AD90" s="240" t="s">
        <v>18</v>
      </c>
      <c r="AE90" s="240"/>
      <c r="AF90" s="240"/>
      <c r="AG90" s="240"/>
      <c r="AH90" s="9">
        <f>SUM(AH77:AH88)</f>
        <v>5789.2259061000004</v>
      </c>
    </row>
    <row r="92" spans="30:34" x14ac:dyDescent="0.25">
      <c r="AD92" s="112" t="s">
        <v>224</v>
      </c>
      <c r="AE92" s="112"/>
      <c r="AF92" s="112"/>
      <c r="AG92" s="112"/>
      <c r="AH92" s="112"/>
    </row>
    <row r="93" spans="30:34" x14ac:dyDescent="0.25">
      <c r="AD93" s="70" t="s">
        <v>136</v>
      </c>
      <c r="AE93" s="70" t="s">
        <v>127</v>
      </c>
      <c r="AF93" s="70" t="s">
        <v>138</v>
      </c>
      <c r="AG93" s="70" t="s">
        <v>135</v>
      </c>
      <c r="AH93" s="70" t="s">
        <v>137</v>
      </c>
    </row>
    <row r="94" spans="30:34" x14ac:dyDescent="0.25">
      <c r="AD94" s="73" t="s">
        <v>116</v>
      </c>
      <c r="AE94" s="55">
        <v>0.8</v>
      </c>
      <c r="AF94" s="55">
        <v>4.57</v>
      </c>
      <c r="AG94" s="55">
        <f>AE94*AF94</f>
        <v>3.6560000000000006</v>
      </c>
      <c r="AH94" s="55">
        <f>AG94*U$46</f>
        <v>204.35833520000006</v>
      </c>
    </row>
    <row r="95" spans="30:34" x14ac:dyDescent="0.25">
      <c r="AD95" s="73" t="s">
        <v>117</v>
      </c>
      <c r="AE95" s="55">
        <v>0.8</v>
      </c>
      <c r="AF95" s="55">
        <v>4.88</v>
      </c>
      <c r="AG95" s="55">
        <f t="shared" ref="AG95:AG105" si="32">AE95*AF95</f>
        <v>3.9039999999999999</v>
      </c>
      <c r="AH95" s="55">
        <f t="shared" ref="AH95:AH105" si="33">AG95*U$46</f>
        <v>218.22071680000002</v>
      </c>
    </row>
    <row r="96" spans="30:34" x14ac:dyDescent="0.25">
      <c r="AD96" s="73" t="s">
        <v>118</v>
      </c>
      <c r="AE96" s="55">
        <v>0.8</v>
      </c>
      <c r="AF96" s="55">
        <v>5.13</v>
      </c>
      <c r="AG96" s="55">
        <f t="shared" si="32"/>
        <v>4.1040000000000001</v>
      </c>
      <c r="AH96" s="55">
        <f t="shared" si="33"/>
        <v>229.40005680000002</v>
      </c>
    </row>
    <row r="97" spans="16:34" x14ac:dyDescent="0.25">
      <c r="AD97" s="73" t="s">
        <v>119</v>
      </c>
      <c r="AE97" s="55">
        <v>0.8</v>
      </c>
      <c r="AF97" s="55">
        <v>5.13</v>
      </c>
      <c r="AG97" s="55">
        <f t="shared" si="32"/>
        <v>4.1040000000000001</v>
      </c>
      <c r="AH97" s="55">
        <f t="shared" si="33"/>
        <v>229.40005680000002</v>
      </c>
    </row>
    <row r="98" spans="16:34" x14ac:dyDescent="0.25">
      <c r="AD98" s="73" t="s">
        <v>121</v>
      </c>
      <c r="AE98" s="55">
        <v>0.8</v>
      </c>
      <c r="AF98" s="55">
        <v>4.99</v>
      </c>
      <c r="AG98" s="55">
        <f t="shared" si="32"/>
        <v>3.9920000000000004</v>
      </c>
      <c r="AH98" s="55">
        <f t="shared" si="33"/>
        <v>223.13962640000003</v>
      </c>
    </row>
    <row r="99" spans="16:34" x14ac:dyDescent="0.25">
      <c r="AD99" s="73" t="s">
        <v>128</v>
      </c>
      <c r="AE99" s="55">
        <v>0.8</v>
      </c>
      <c r="AF99" s="55">
        <v>4.79</v>
      </c>
      <c r="AG99" s="55">
        <f t="shared" si="32"/>
        <v>3.8320000000000003</v>
      </c>
      <c r="AH99" s="55">
        <f t="shared" si="33"/>
        <v>214.19615440000004</v>
      </c>
    </row>
    <row r="100" spans="16:34" x14ac:dyDescent="0.25">
      <c r="AD100" s="73" t="s">
        <v>129</v>
      </c>
      <c r="AE100" s="55">
        <v>0.8</v>
      </c>
      <c r="AF100" s="55">
        <v>4.8899999999999997</v>
      </c>
      <c r="AG100" s="55">
        <f t="shared" si="32"/>
        <v>3.9119999999999999</v>
      </c>
      <c r="AH100" s="55">
        <f t="shared" si="33"/>
        <v>218.6678904</v>
      </c>
    </row>
    <row r="101" spans="16:34" x14ac:dyDescent="0.25">
      <c r="AD101" s="73" t="s">
        <v>130</v>
      </c>
      <c r="AE101" s="55">
        <v>0.8</v>
      </c>
      <c r="AF101" s="55">
        <v>5.09</v>
      </c>
      <c r="AG101" s="55">
        <f t="shared" si="32"/>
        <v>4.0720000000000001</v>
      </c>
      <c r="AH101" s="55">
        <f t="shared" si="33"/>
        <v>227.61136240000002</v>
      </c>
    </row>
    <row r="102" spans="16:34" x14ac:dyDescent="0.25">
      <c r="AD102" s="73" t="s">
        <v>131</v>
      </c>
      <c r="AE102" s="55">
        <v>0.8</v>
      </c>
      <c r="AF102" s="55">
        <v>5.09</v>
      </c>
      <c r="AG102" s="55">
        <f t="shared" si="32"/>
        <v>4.0720000000000001</v>
      </c>
      <c r="AH102" s="55">
        <f t="shared" si="33"/>
        <v>227.61136240000002</v>
      </c>
    </row>
    <row r="103" spans="16:34" x14ac:dyDescent="0.25">
      <c r="AD103" s="73" t="s">
        <v>132</v>
      </c>
      <c r="AE103" s="55">
        <v>0.8</v>
      </c>
      <c r="AF103" s="55">
        <v>4.84</v>
      </c>
      <c r="AG103" s="55">
        <f t="shared" si="32"/>
        <v>3.8719999999999999</v>
      </c>
      <c r="AH103" s="55">
        <f t="shared" si="33"/>
        <v>216.43202239999999</v>
      </c>
    </row>
    <row r="104" spans="16:34" x14ac:dyDescent="0.25">
      <c r="AD104" s="73" t="s">
        <v>133</v>
      </c>
      <c r="AE104" s="55">
        <v>0.8</v>
      </c>
      <c r="AF104" s="55">
        <v>4.53</v>
      </c>
      <c r="AG104" s="55">
        <f t="shared" si="32"/>
        <v>3.6240000000000006</v>
      </c>
      <c r="AH104" s="55">
        <f t="shared" si="33"/>
        <v>202.56964080000003</v>
      </c>
    </row>
    <row r="105" spans="16:34" x14ac:dyDescent="0.25">
      <c r="AD105" s="70" t="s">
        <v>134</v>
      </c>
      <c r="AE105" s="55">
        <v>0.8</v>
      </c>
      <c r="AF105" s="55">
        <v>4.4400000000000004</v>
      </c>
      <c r="AG105" s="55">
        <f t="shared" si="32"/>
        <v>3.5520000000000005</v>
      </c>
      <c r="AH105" s="55">
        <f t="shared" si="33"/>
        <v>198.54507840000005</v>
      </c>
    </row>
    <row r="106" spans="16:34" ht="30" x14ac:dyDescent="0.25">
      <c r="P106" s="229" t="s">
        <v>252</v>
      </c>
      <c r="Q106" s="229" t="s">
        <v>253</v>
      </c>
      <c r="R106" s="229" t="s">
        <v>254</v>
      </c>
      <c r="S106" s="229" t="s">
        <v>255</v>
      </c>
      <c r="T106" s="229" t="s">
        <v>256</v>
      </c>
      <c r="U106" s="229" t="s">
        <v>257</v>
      </c>
      <c r="V106" s="229" t="s">
        <v>258</v>
      </c>
      <c r="W106" s="229" t="s">
        <v>259</v>
      </c>
      <c r="AD106" s="246" t="s">
        <v>152</v>
      </c>
      <c r="AE106" s="247">
        <f>AVERAGE(AE94:AE105)</f>
        <v>0.79999999999999993</v>
      </c>
      <c r="AF106" s="247">
        <f t="shared" ref="AF106:AG106" si="34">AVERAGE(AF94:AF105)</f>
        <v>4.8641666666666667</v>
      </c>
      <c r="AG106" s="247">
        <f t="shared" si="34"/>
        <v>3.8913333333333338</v>
      </c>
      <c r="AH106" s="247">
        <f>AVERAGE(AH94:AH105)</f>
        <v>217.51269193333334</v>
      </c>
    </row>
    <row r="107" spans="16:34" ht="45" x14ac:dyDescent="0.25">
      <c r="P107" s="70" t="s">
        <v>227</v>
      </c>
      <c r="Q107" s="66" t="s">
        <v>228</v>
      </c>
      <c r="R107" s="70" t="s">
        <v>229</v>
      </c>
      <c r="S107" s="66" t="s">
        <v>230</v>
      </c>
      <c r="T107" s="70" t="s">
        <v>231</v>
      </c>
      <c r="U107" s="66" t="s">
        <v>232</v>
      </c>
      <c r="V107" s="66" t="s">
        <v>142</v>
      </c>
      <c r="W107" s="70" t="s">
        <v>139</v>
      </c>
      <c r="AD107" s="112" t="s">
        <v>18</v>
      </c>
      <c r="AE107" s="112"/>
      <c r="AF107" s="112"/>
      <c r="AG107" s="112"/>
      <c r="AH107" s="12">
        <f>SUM(AH94:AH105)</f>
        <v>2610.1523032</v>
      </c>
    </row>
    <row r="108" spans="16:34" x14ac:dyDescent="0.25">
      <c r="P108" s="232">
        <f>AH23</f>
        <v>9.5960280000000004</v>
      </c>
      <c r="Q108" s="232">
        <f>AH40</f>
        <v>184.8198495</v>
      </c>
      <c r="R108" s="232">
        <f>AH57</f>
        <v>3740.5550624000002</v>
      </c>
      <c r="S108" s="232">
        <f>AH73</f>
        <v>223.72929150000004</v>
      </c>
      <c r="T108" s="232">
        <f>AH90</f>
        <v>5789.2259061000004</v>
      </c>
      <c r="U108" s="232">
        <f>AH107</f>
        <v>2610.1523032</v>
      </c>
      <c r="V108" s="241">
        <f>AH125</f>
        <v>8168.0987583000006</v>
      </c>
      <c r="W108" s="242"/>
    </row>
    <row r="110" spans="16:34" x14ac:dyDescent="0.25">
      <c r="AD110" s="112" t="s">
        <v>260</v>
      </c>
      <c r="AE110" s="112"/>
      <c r="AF110" s="112"/>
      <c r="AG110" s="112"/>
      <c r="AH110" s="112"/>
    </row>
    <row r="111" spans="16:34" x14ac:dyDescent="0.25">
      <c r="AD111" s="70" t="s">
        <v>136</v>
      </c>
      <c r="AE111" s="70" t="s">
        <v>127</v>
      </c>
      <c r="AF111" s="70" t="s">
        <v>138</v>
      </c>
      <c r="AG111" s="70" t="s">
        <v>135</v>
      </c>
      <c r="AH111" s="70" t="s">
        <v>137</v>
      </c>
    </row>
    <row r="112" spans="16:34" x14ac:dyDescent="0.25">
      <c r="AD112" s="73" t="s">
        <v>116</v>
      </c>
      <c r="AE112" s="55">
        <v>0.9</v>
      </c>
      <c r="AF112" s="55">
        <v>4.57</v>
      </c>
      <c r="AG112" s="55">
        <f>AE112*AF112</f>
        <v>4.1130000000000004</v>
      </c>
      <c r="AH112" s="55">
        <f>AG112*(V$46+W$46)</f>
        <v>639.51021630000002</v>
      </c>
    </row>
    <row r="113" spans="29:35" x14ac:dyDescent="0.25">
      <c r="AD113" s="73" t="s">
        <v>117</v>
      </c>
      <c r="AE113" s="55">
        <v>0.9</v>
      </c>
      <c r="AF113" s="55">
        <v>4.88</v>
      </c>
      <c r="AG113" s="55">
        <f t="shared" ref="AG113:AG123" si="35">AE113*AF113</f>
        <v>4.3920000000000003</v>
      </c>
      <c r="AH113" s="55">
        <f t="shared" ref="AH113:AH123" si="36">AG113*(V$46+W$46)</f>
        <v>682.89055919999998</v>
      </c>
    </row>
    <row r="114" spans="29:35" x14ac:dyDescent="0.25">
      <c r="AD114" s="73" t="s">
        <v>118</v>
      </c>
      <c r="AE114" s="55">
        <v>0.9</v>
      </c>
      <c r="AF114" s="55">
        <v>5.13</v>
      </c>
      <c r="AG114" s="55">
        <f t="shared" si="35"/>
        <v>4.617</v>
      </c>
      <c r="AH114" s="55">
        <f t="shared" si="36"/>
        <v>717.87470669999993</v>
      </c>
    </row>
    <row r="115" spans="29:35" x14ac:dyDescent="0.25">
      <c r="AD115" s="73" t="s">
        <v>119</v>
      </c>
      <c r="AE115" s="55">
        <v>0.9</v>
      </c>
      <c r="AF115" s="55">
        <v>5.13</v>
      </c>
      <c r="AG115" s="55">
        <f t="shared" si="35"/>
        <v>4.617</v>
      </c>
      <c r="AH115" s="55">
        <f t="shared" si="36"/>
        <v>717.87470669999993</v>
      </c>
    </row>
    <row r="116" spans="29:35" x14ac:dyDescent="0.25">
      <c r="AD116" s="73" t="s">
        <v>121</v>
      </c>
      <c r="AE116" s="55">
        <v>0.9</v>
      </c>
      <c r="AF116" s="55">
        <v>4.99</v>
      </c>
      <c r="AG116" s="55">
        <f t="shared" si="35"/>
        <v>4.4910000000000005</v>
      </c>
      <c r="AH116" s="55">
        <f t="shared" si="36"/>
        <v>698.28358409999998</v>
      </c>
    </row>
    <row r="117" spans="29:35" x14ac:dyDescent="0.25">
      <c r="AD117" s="73" t="s">
        <v>128</v>
      </c>
      <c r="AE117" s="55">
        <v>0.9</v>
      </c>
      <c r="AF117" s="55">
        <v>4.79</v>
      </c>
      <c r="AG117" s="55">
        <f t="shared" si="35"/>
        <v>4.3109999999999999</v>
      </c>
      <c r="AH117" s="55">
        <f t="shared" si="36"/>
        <v>670.29626609999991</v>
      </c>
    </row>
    <row r="118" spans="29:35" x14ac:dyDescent="0.25">
      <c r="AD118" s="73" t="s">
        <v>129</v>
      </c>
      <c r="AE118" s="55">
        <v>0.9</v>
      </c>
      <c r="AF118" s="55">
        <v>4.8899999999999997</v>
      </c>
      <c r="AG118" s="55">
        <f t="shared" si="35"/>
        <v>4.4009999999999998</v>
      </c>
      <c r="AH118" s="55">
        <f t="shared" si="36"/>
        <v>684.28992509999989</v>
      </c>
    </row>
    <row r="119" spans="29:35" x14ac:dyDescent="0.25">
      <c r="AD119" s="73" t="s">
        <v>130</v>
      </c>
      <c r="AE119" s="55">
        <v>0.9</v>
      </c>
      <c r="AF119" s="55">
        <v>5.09</v>
      </c>
      <c r="AG119" s="55">
        <f t="shared" si="35"/>
        <v>4.5810000000000004</v>
      </c>
      <c r="AH119" s="55">
        <f t="shared" si="36"/>
        <v>712.27724309999996</v>
      </c>
    </row>
    <row r="120" spans="29:35" x14ac:dyDescent="0.25">
      <c r="AD120" s="73" t="s">
        <v>131</v>
      </c>
      <c r="AE120" s="55">
        <v>0.9</v>
      </c>
      <c r="AF120" s="55">
        <v>5.09</v>
      </c>
      <c r="AG120" s="55">
        <f t="shared" si="35"/>
        <v>4.5810000000000004</v>
      </c>
      <c r="AH120" s="55">
        <f t="shared" si="36"/>
        <v>712.27724309999996</v>
      </c>
    </row>
    <row r="121" spans="29:35" x14ac:dyDescent="0.25">
      <c r="AD121" s="73" t="s">
        <v>132</v>
      </c>
      <c r="AE121" s="55">
        <v>0.9</v>
      </c>
      <c r="AF121" s="55">
        <v>4.84</v>
      </c>
      <c r="AG121" s="55">
        <f t="shared" si="35"/>
        <v>4.3559999999999999</v>
      </c>
      <c r="AH121" s="55">
        <f t="shared" si="36"/>
        <v>677.2930955999999</v>
      </c>
    </row>
    <row r="122" spans="29:35" x14ac:dyDescent="0.25">
      <c r="AD122" s="73" t="s">
        <v>133</v>
      </c>
      <c r="AE122" s="55">
        <v>0.9</v>
      </c>
      <c r="AF122" s="55">
        <v>4.53</v>
      </c>
      <c r="AG122" s="55">
        <f t="shared" si="35"/>
        <v>4.077</v>
      </c>
      <c r="AH122" s="55">
        <f t="shared" si="36"/>
        <v>633.91275269999994</v>
      </c>
    </row>
    <row r="123" spans="29:35" x14ac:dyDescent="0.25">
      <c r="AD123" s="70" t="s">
        <v>134</v>
      </c>
      <c r="AE123" s="55">
        <v>0.9</v>
      </c>
      <c r="AF123" s="55">
        <v>4.4400000000000004</v>
      </c>
      <c r="AG123" s="55">
        <f t="shared" si="35"/>
        <v>3.9960000000000004</v>
      </c>
      <c r="AH123" s="55">
        <f t="shared" si="36"/>
        <v>621.31845959999998</v>
      </c>
    </row>
    <row r="124" spans="29:35" x14ac:dyDescent="0.25">
      <c r="AD124" s="246" t="s">
        <v>152</v>
      </c>
      <c r="AE124" s="247">
        <f>AVERAGE(AE112:AE123)</f>
        <v>0.90000000000000024</v>
      </c>
      <c r="AF124" s="247">
        <f t="shared" ref="AF124:AH124" si="37">AVERAGE(AF112:AF123)</f>
        <v>4.8641666666666667</v>
      </c>
      <c r="AG124" s="247">
        <f t="shared" si="37"/>
        <v>4.3777500000000007</v>
      </c>
      <c r="AH124" s="247">
        <f t="shared" si="37"/>
        <v>680.67489652500001</v>
      </c>
    </row>
    <row r="125" spans="29:35" x14ac:dyDescent="0.25">
      <c r="AD125" s="250" t="s">
        <v>18</v>
      </c>
      <c r="AE125" s="251"/>
      <c r="AF125" s="251"/>
      <c r="AG125" s="252"/>
      <c r="AH125" s="247">
        <f>SUM(AH112:AH123)</f>
        <v>8168.0987583000006</v>
      </c>
    </row>
    <row r="126" spans="29:35" x14ac:dyDescent="0.25">
      <c r="AD126" s="1"/>
      <c r="AE126" s="1"/>
      <c r="AF126" s="1"/>
      <c r="AG126" s="1"/>
      <c r="AH126" s="263"/>
      <c r="AI126" s="259"/>
    </row>
    <row r="127" spans="29:35" x14ac:dyDescent="0.25">
      <c r="AD127" s="1"/>
      <c r="AE127" s="1"/>
      <c r="AF127" s="1"/>
      <c r="AG127" s="1"/>
      <c r="AH127" s="263"/>
      <c r="AI127" s="259"/>
    </row>
    <row r="128" spans="29:35" x14ac:dyDescent="0.25">
      <c r="AC128" s="1"/>
      <c r="AD128" s="230" t="s">
        <v>261</v>
      </c>
      <c r="AE128" s="230"/>
      <c r="AF128" s="230"/>
      <c r="AG128" s="244">
        <f>AH23+AH40+AH57+AH73+AH90+AH107+AH125</f>
        <v>20726.177199000002</v>
      </c>
      <c r="AH128" s="243"/>
    </row>
    <row r="129" spans="14:55" x14ac:dyDescent="0.25">
      <c r="AC129" s="1"/>
      <c r="AD129" s="230"/>
      <c r="AE129" s="230"/>
      <c r="AF129" s="230"/>
      <c r="AG129" s="243"/>
      <c r="AH129" s="243"/>
    </row>
    <row r="130" spans="14:55" x14ac:dyDescent="0.25">
      <c r="AD130" s="202" t="s">
        <v>262</v>
      </c>
      <c r="AE130" s="202"/>
      <c r="AF130" s="202"/>
      <c r="AG130" s="245">
        <f>AVERAGE(AG124,AG106,AG89,AG72,AG56,AG39,AG22)</f>
        <v>5.0031428571428567</v>
      </c>
      <c r="AH130" s="112"/>
    </row>
    <row r="132" spans="14:55" x14ac:dyDescent="0.25">
      <c r="AD132" s="253" t="s">
        <v>149</v>
      </c>
      <c r="AE132" s="253"/>
    </row>
    <row r="133" spans="14:55" x14ac:dyDescent="0.25">
      <c r="AD133" s="253"/>
      <c r="AE133" s="253"/>
    </row>
    <row r="134" spans="14:55" x14ac:dyDescent="0.25">
      <c r="AD134" s="245">
        <f>AG128+AF5</f>
        <v>48242.213198999998</v>
      </c>
      <c r="AE134" s="245"/>
    </row>
    <row r="135" spans="14:55" s="199" customFormat="1" x14ac:dyDescent="0.25">
      <c r="N135" s="200"/>
      <c r="P135" s="198"/>
      <c r="AD135" s="245"/>
      <c r="AE135" s="245"/>
      <c r="AH135" s="200"/>
      <c r="AI135" s="288"/>
      <c r="AJ135" s="198"/>
      <c r="BC135" s="200"/>
    </row>
  </sheetData>
  <mergeCells count="74">
    <mergeCell ref="AW73:AY73"/>
    <mergeCell ref="AW74:AY74"/>
    <mergeCell ref="AL65:AQ65"/>
    <mergeCell ref="AY66:BC66"/>
    <mergeCell ref="AW69:AY70"/>
    <mergeCell ref="AZ69:BA70"/>
    <mergeCell ref="AW71:AY71"/>
    <mergeCell ref="AZ71:BA71"/>
    <mergeCell ref="AW47:BA47"/>
    <mergeCell ref="AT60:AU60"/>
    <mergeCell ref="AR61:AR62"/>
    <mergeCell ref="AS61:AS62"/>
    <mergeCell ref="AT61:AU62"/>
    <mergeCell ref="AW62:AZ62"/>
    <mergeCell ref="AW7:AX7"/>
    <mergeCell ref="AW10:BA10"/>
    <mergeCell ref="AW25:AZ25"/>
    <mergeCell ref="AW29:BA29"/>
    <mergeCell ref="AW44:AZ44"/>
    <mergeCell ref="AJ1:BA1"/>
    <mergeCell ref="AJ3:AU3"/>
    <mergeCell ref="AW4:AY4"/>
    <mergeCell ref="AW5:AX5"/>
    <mergeCell ref="AW6:AX6"/>
    <mergeCell ref="AD130:AF130"/>
    <mergeCell ref="AG130:AH130"/>
    <mergeCell ref="AD132:AE133"/>
    <mergeCell ref="AD134:AE135"/>
    <mergeCell ref="P1:AH1"/>
    <mergeCell ref="AD92:AH92"/>
    <mergeCell ref="AD107:AG107"/>
    <mergeCell ref="V108:W108"/>
    <mergeCell ref="AD110:AH110"/>
    <mergeCell ref="AD125:AG125"/>
    <mergeCell ref="AD2:AF2"/>
    <mergeCell ref="P3:AA3"/>
    <mergeCell ref="AD3:AE3"/>
    <mergeCell ref="AD4:AE4"/>
    <mergeCell ref="AD5:AE5"/>
    <mergeCell ref="AD8:AH8"/>
    <mergeCell ref="AD23:AG23"/>
    <mergeCell ref="AD25:AH25"/>
    <mergeCell ref="AD40:AG40"/>
    <mergeCell ref="AD42:AH42"/>
    <mergeCell ref="X44:Y44"/>
    <mergeCell ref="AD128:AF129"/>
    <mergeCell ref="AG128:AH129"/>
    <mergeCell ref="AD57:AG57"/>
    <mergeCell ref="AD58:AH58"/>
    <mergeCell ref="AD73:AG73"/>
    <mergeCell ref="AD75:AH75"/>
    <mergeCell ref="AD90:AG90"/>
    <mergeCell ref="X45:Y46"/>
    <mergeCell ref="T52:Y52"/>
    <mergeCell ref="A1:N1"/>
    <mergeCell ref="L37:M38"/>
    <mergeCell ref="J35:J36"/>
    <mergeCell ref="K35:K36"/>
    <mergeCell ref="L35:M36"/>
    <mergeCell ref="J23:M23"/>
    <mergeCell ref="J26:K26"/>
    <mergeCell ref="J28:K28"/>
    <mergeCell ref="J29:K30"/>
    <mergeCell ref="J37:J38"/>
    <mergeCell ref="K37:K38"/>
    <mergeCell ref="A9:F9"/>
    <mergeCell ref="E15:F15"/>
    <mergeCell ref="E16:F17"/>
    <mergeCell ref="J2:L2"/>
    <mergeCell ref="A3:F3"/>
    <mergeCell ref="J3:K3"/>
    <mergeCell ref="J4:K4"/>
    <mergeCell ref="J5:K5"/>
    <mergeCell ref="A6:B6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workbookViewId="0">
      <selection activeCell="H32" sqref="H32"/>
    </sheetView>
  </sheetViews>
  <sheetFormatPr baseColWidth="10" defaultRowHeight="15" x14ac:dyDescent="0.25"/>
  <cols>
    <col min="2" max="2" width="11.85546875" bestFit="1" customWidth="1"/>
  </cols>
  <sheetData>
    <row r="2" spans="2:15" ht="15" customHeight="1" x14ac:dyDescent="0.25">
      <c r="B2" s="292" t="s">
        <v>115</v>
      </c>
      <c r="C2" s="292"/>
      <c r="D2" s="292"/>
      <c r="E2" s="292"/>
      <c r="G2" s="202" t="s">
        <v>182</v>
      </c>
      <c r="H2" s="202"/>
      <c r="I2" s="202"/>
      <c r="J2" s="202"/>
      <c r="L2" s="298" t="s">
        <v>183</v>
      </c>
      <c r="M2" s="299"/>
      <c r="N2" s="299"/>
      <c r="O2" s="300"/>
    </row>
    <row r="3" spans="2:15" ht="15" customHeight="1" x14ac:dyDescent="0.25">
      <c r="B3" s="289" t="s">
        <v>293</v>
      </c>
      <c r="C3" s="290" t="s">
        <v>149</v>
      </c>
      <c r="D3" s="291" t="s">
        <v>151</v>
      </c>
      <c r="E3" s="291"/>
      <c r="G3" s="293" t="s">
        <v>293</v>
      </c>
      <c r="H3" s="253" t="s">
        <v>149</v>
      </c>
      <c r="I3" s="294" t="s">
        <v>151</v>
      </c>
      <c r="J3" s="294"/>
      <c r="L3" s="295" t="s">
        <v>145</v>
      </c>
      <c r="M3" s="296" t="s">
        <v>149</v>
      </c>
      <c r="N3" s="297" t="s">
        <v>151</v>
      </c>
      <c r="O3" s="297"/>
    </row>
    <row r="4" spans="2:15" x14ac:dyDescent="0.25">
      <c r="B4" s="289"/>
      <c r="C4" s="290"/>
      <c r="D4" s="291"/>
      <c r="E4" s="291"/>
      <c r="G4" s="293"/>
      <c r="H4" s="253"/>
      <c r="I4" s="294"/>
      <c r="J4" s="294"/>
      <c r="L4" s="295"/>
      <c r="M4" s="296"/>
      <c r="N4" s="297"/>
      <c r="O4" s="297"/>
    </row>
    <row r="5" spans="2:15" x14ac:dyDescent="0.25">
      <c r="B5" s="128">
        <f>(599695.2852*68)/100</f>
        <v>407792.79393600003</v>
      </c>
      <c r="C5" s="128">
        <f>Demanda!J29</f>
        <v>15434.87</v>
      </c>
      <c r="D5" s="128">
        <f>(C5/B5)*100</f>
        <v>3.7849786042129976</v>
      </c>
      <c r="E5" s="128"/>
      <c r="G5" s="128">
        <v>2702775.1159999999</v>
      </c>
      <c r="H5" s="128">
        <f>Demanda!AD134</f>
        <v>48242.213198999998</v>
      </c>
      <c r="I5" s="128">
        <f>(H5/G5)*100</f>
        <v>1.7849140653032416</v>
      </c>
      <c r="J5" s="128"/>
      <c r="L5" s="128">
        <v>4105603.2829999998</v>
      </c>
      <c r="M5" s="128">
        <f>Demanda!AW74</f>
        <v>79329.374681899993</v>
      </c>
      <c r="N5" s="128">
        <f>(M5/L5)*100</f>
        <v>1.9322221172800049</v>
      </c>
      <c r="O5" s="128"/>
    </row>
    <row r="6" spans="2:15" x14ac:dyDescent="0.25">
      <c r="B6" s="128"/>
      <c r="C6" s="128"/>
      <c r="D6" s="128"/>
      <c r="E6" s="128"/>
      <c r="G6" s="128"/>
      <c r="H6" s="128"/>
      <c r="I6" s="128"/>
      <c r="J6" s="128"/>
      <c r="L6" s="128"/>
      <c r="M6" s="128"/>
      <c r="N6" s="128"/>
      <c r="O6" s="128"/>
    </row>
    <row r="7" spans="2:15" x14ac:dyDescent="0.25">
      <c r="B7" s="128">
        <v>2702775.1159999999</v>
      </c>
      <c r="C7" s="128">
        <v>48242.213000000003</v>
      </c>
      <c r="D7" s="128">
        <f>(C7/B7)*100</f>
        <v>1.7849140579404388</v>
      </c>
      <c r="E7" s="128"/>
    </row>
    <row r="8" spans="2:15" x14ac:dyDescent="0.25">
      <c r="B8" s="128"/>
      <c r="C8" s="128"/>
      <c r="D8" s="128"/>
      <c r="E8" s="128"/>
    </row>
    <row r="9" spans="2:15" x14ac:dyDescent="0.25">
      <c r="B9" s="128">
        <v>4105603.2829999998</v>
      </c>
      <c r="C9" s="301">
        <v>79329.375</v>
      </c>
      <c r="D9" s="128">
        <f>(C9/B9)*100</f>
        <v>1.932222125027953</v>
      </c>
      <c r="E9" s="128"/>
    </row>
    <row r="10" spans="2:15" x14ac:dyDescent="0.25">
      <c r="B10" s="128"/>
      <c r="C10" s="302"/>
      <c r="D10" s="128"/>
      <c r="E10" s="128"/>
    </row>
  </sheetData>
  <mergeCells count="27">
    <mergeCell ref="B7:B8"/>
    <mergeCell ref="B9:B10"/>
    <mergeCell ref="C7:C8"/>
    <mergeCell ref="C9:C10"/>
    <mergeCell ref="D7:E8"/>
    <mergeCell ref="D9:E10"/>
    <mergeCell ref="L3:L4"/>
    <mergeCell ref="M3:M4"/>
    <mergeCell ref="N3:O4"/>
    <mergeCell ref="L5:L6"/>
    <mergeCell ref="M5:M6"/>
    <mergeCell ref="N5:O6"/>
    <mergeCell ref="L2:O2"/>
    <mergeCell ref="B2:E2"/>
    <mergeCell ref="G3:G4"/>
    <mergeCell ref="H3:H4"/>
    <mergeCell ref="I3:J4"/>
    <mergeCell ref="G5:G6"/>
    <mergeCell ref="H5:H6"/>
    <mergeCell ref="I5:J6"/>
    <mergeCell ref="G2:J2"/>
    <mergeCell ref="B3:B4"/>
    <mergeCell ref="C3:C4"/>
    <mergeCell ref="D3:E4"/>
    <mergeCell ref="B5:B6"/>
    <mergeCell ref="C5:C6"/>
    <mergeCell ref="D5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Area_Curvas</vt:lpstr>
      <vt:lpstr>CurvaHipsométrica-Alturas</vt:lpstr>
      <vt:lpstr>Geometría y Forma</vt:lpstr>
      <vt:lpstr>Precipitación y Temperatura</vt:lpstr>
      <vt:lpstr>Oferta hídrica</vt:lpstr>
      <vt:lpstr>Demanda</vt:lpstr>
      <vt:lpstr>Indice de escasez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2023-01-16T22:48:25Z</dcterms:modified>
</cp:coreProperties>
</file>