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8_{4F4FADEC-9A8F-4742-B653-D974D5399415}" xr6:coauthVersionLast="43" xr6:coauthVersionMax="43" xr10:uidLastSave="{00000000-0000-0000-0000-000000000000}"/>
  <bookViews>
    <workbookView xWindow="-120" yWindow="-120" windowWidth="29040" windowHeight="15720" activeTab="2" xr2:uid="{38549B76-33AC-4090-84AA-1E3B67A8BA3A}"/>
  </bookViews>
  <sheets>
    <sheet name="Caso Base" sheetId="3" r:id="rId1"/>
    <sheet name="Costos Procedimientos y servici" sheetId="2" r:id="rId2"/>
    <sheet name="Costos Medicamento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I25" i="2" l="1"/>
  <c r="G25" i="2"/>
  <c r="G23" i="2"/>
  <c r="I23" i="2" s="1"/>
  <c r="G22" i="2"/>
  <c r="I22" i="2" s="1"/>
  <c r="G21" i="2"/>
  <c r="I21" i="2" s="1"/>
  <c r="G20" i="2"/>
  <c r="I20" i="2" s="1"/>
  <c r="G19" i="2"/>
  <c r="I19" i="2" s="1"/>
  <c r="G18" i="2"/>
  <c r="H18" i="2" s="1"/>
  <c r="G17" i="2"/>
  <c r="I17" i="2" s="1"/>
  <c r="G16" i="2"/>
  <c r="I16" i="2" s="1"/>
  <c r="G15" i="2"/>
  <c r="I15" i="2" s="1"/>
  <c r="G14" i="2"/>
  <c r="I14" i="2" s="1"/>
  <c r="G13" i="2"/>
  <c r="I13" i="2" s="1"/>
  <c r="G12" i="2"/>
  <c r="I12" i="2" s="1"/>
  <c r="G11" i="2"/>
  <c r="I11" i="2" s="1"/>
  <c r="G10" i="2"/>
  <c r="H10" i="2" s="1"/>
  <c r="G9" i="2"/>
  <c r="H9" i="2" s="1"/>
  <c r="G8" i="2"/>
  <c r="I8" i="2" s="1"/>
  <c r="G7" i="2"/>
  <c r="I7" i="2" s="1"/>
  <c r="G6" i="2"/>
  <c r="I6" i="2" s="1"/>
  <c r="X459" i="1"/>
  <c r="AE459" i="1" s="1"/>
  <c r="X458" i="1"/>
  <c r="AE458" i="1" s="1"/>
  <c r="X457" i="1"/>
  <c r="AE457" i="1" s="1"/>
  <c r="Z442" i="1" s="1"/>
  <c r="AE442" i="1" s="1"/>
  <c r="X453" i="1"/>
  <c r="AE453" i="1" s="1"/>
  <c r="X452" i="1"/>
  <c r="AE452" i="1" s="1"/>
  <c r="X451" i="1"/>
  <c r="AE451" i="1" s="1"/>
  <c r="X444" i="1"/>
  <c r="Z440" i="1" s="1"/>
  <c r="AF440" i="1" s="1"/>
  <c r="AA443" i="1"/>
  <c r="AA442" i="1"/>
  <c r="AA441" i="1"/>
  <c r="AA440" i="1"/>
  <c r="X436" i="1"/>
  <c r="AE436" i="1" s="1"/>
  <c r="X435" i="1"/>
  <c r="AE435" i="1" s="1"/>
  <c r="X434" i="1"/>
  <c r="AE434" i="1" s="1"/>
  <c r="Z419" i="1" s="1"/>
  <c r="X430" i="1"/>
  <c r="AE430" i="1" s="1"/>
  <c r="X429" i="1"/>
  <c r="AE429" i="1" s="1"/>
  <c r="X428" i="1"/>
  <c r="AE428" i="1" s="1"/>
  <c r="X421" i="1"/>
  <c r="Z418" i="1" s="1"/>
  <c r="AA420" i="1"/>
  <c r="AA419" i="1"/>
  <c r="AA418" i="1"/>
  <c r="AA417" i="1"/>
  <c r="X412" i="1"/>
  <c r="AE412" i="1" s="1"/>
  <c r="X411" i="1"/>
  <c r="AE411" i="1" s="1"/>
  <c r="X410" i="1"/>
  <c r="AE410" i="1" s="1"/>
  <c r="Z395" i="1" s="1"/>
  <c r="AE395" i="1" s="1"/>
  <c r="X406" i="1"/>
  <c r="AD406" i="1" s="1"/>
  <c r="X405" i="1"/>
  <c r="AE405" i="1" s="1"/>
  <c r="X404" i="1"/>
  <c r="AE404" i="1" s="1"/>
  <c r="X397" i="1"/>
  <c r="Z393" i="1" s="1"/>
  <c r="AF393" i="1" s="1"/>
  <c r="AA396" i="1"/>
  <c r="AA395" i="1"/>
  <c r="AA394" i="1"/>
  <c r="AA393" i="1"/>
  <c r="X388" i="1"/>
  <c r="AE388" i="1" s="1"/>
  <c r="X387" i="1"/>
  <c r="AE387" i="1" s="1"/>
  <c r="X386" i="1"/>
  <c r="AE386" i="1" s="1"/>
  <c r="Z371" i="1" s="1"/>
  <c r="X382" i="1"/>
  <c r="AE382" i="1" s="1"/>
  <c r="X381" i="1"/>
  <c r="AE381" i="1" s="1"/>
  <c r="X380" i="1"/>
  <c r="AD380" i="1" s="1"/>
  <c r="Z372" i="1" s="1"/>
  <c r="AF372" i="1" s="1"/>
  <c r="X373" i="1"/>
  <c r="Z369" i="1" s="1"/>
  <c r="AA372" i="1"/>
  <c r="AD372" i="1" s="1"/>
  <c r="AA371" i="1"/>
  <c r="AA370" i="1"/>
  <c r="AA369" i="1"/>
  <c r="X364" i="1"/>
  <c r="AE364" i="1" s="1"/>
  <c r="X363" i="1"/>
  <c r="AE363" i="1" s="1"/>
  <c r="X362" i="1"/>
  <c r="AE362" i="1" s="1"/>
  <c r="Z347" i="1" s="1"/>
  <c r="AE347" i="1" s="1"/>
  <c r="X358" i="1"/>
  <c r="AE358" i="1" s="1"/>
  <c r="X357" i="1"/>
  <c r="AE357" i="1" s="1"/>
  <c r="X356" i="1"/>
  <c r="AE356" i="1" s="1"/>
  <c r="X349" i="1"/>
  <c r="Z345" i="1" s="1"/>
  <c r="AF345" i="1" s="1"/>
  <c r="AA348" i="1"/>
  <c r="AA347" i="1"/>
  <c r="AA346" i="1"/>
  <c r="AA345" i="1"/>
  <c r="X340" i="1"/>
  <c r="AE340" i="1" s="1"/>
  <c r="X339" i="1"/>
  <c r="AE339" i="1" s="1"/>
  <c r="X338" i="1"/>
  <c r="AE338" i="1" s="1"/>
  <c r="Z323" i="1" s="1"/>
  <c r="X334" i="1"/>
  <c r="AD334" i="1" s="1"/>
  <c r="X333" i="1"/>
  <c r="X332" i="1"/>
  <c r="AD332" i="1" s="1"/>
  <c r="Z324" i="1" s="1"/>
  <c r="AF324" i="1" s="1"/>
  <c r="X325" i="1"/>
  <c r="Z322" i="1" s="1"/>
  <c r="AA324" i="1"/>
  <c r="AA323" i="1"/>
  <c r="AA322" i="1"/>
  <c r="AA321" i="1"/>
  <c r="X315" i="1"/>
  <c r="AE315" i="1" s="1"/>
  <c r="X314" i="1"/>
  <c r="AE314" i="1" s="1"/>
  <c r="X313" i="1"/>
  <c r="AE313" i="1" s="1"/>
  <c r="Z298" i="1" s="1"/>
  <c r="AF298" i="1" s="1"/>
  <c r="X309" i="1"/>
  <c r="AE309" i="1" s="1"/>
  <c r="X308" i="1"/>
  <c r="AE308" i="1" s="1"/>
  <c r="X307" i="1"/>
  <c r="AE307" i="1" s="1"/>
  <c r="X300" i="1"/>
  <c r="Z296" i="1" s="1"/>
  <c r="AF296" i="1" s="1"/>
  <c r="AA299" i="1"/>
  <c r="AA298" i="1"/>
  <c r="AA297" i="1"/>
  <c r="AA296" i="1"/>
  <c r="X291" i="1"/>
  <c r="AE291" i="1" s="1"/>
  <c r="X290" i="1"/>
  <c r="AE290" i="1" s="1"/>
  <c r="X289" i="1"/>
  <c r="AE289" i="1" s="1"/>
  <c r="Z274" i="1" s="1"/>
  <c r="X285" i="1"/>
  <c r="AE285" i="1" s="1"/>
  <c r="X284" i="1"/>
  <c r="AE284" i="1" s="1"/>
  <c r="X283" i="1"/>
  <c r="AE283" i="1" s="1"/>
  <c r="X276" i="1"/>
  <c r="Z273" i="1" s="1"/>
  <c r="AA275" i="1"/>
  <c r="AA274" i="1"/>
  <c r="AA273" i="1"/>
  <c r="AA272" i="1"/>
  <c r="X267" i="1"/>
  <c r="AE267" i="1" s="1"/>
  <c r="X266" i="1"/>
  <c r="AE266" i="1" s="1"/>
  <c r="X265" i="1"/>
  <c r="AE265" i="1" s="1"/>
  <c r="Z250" i="1" s="1"/>
  <c r="X261" i="1"/>
  <c r="AD261" i="1" s="1"/>
  <c r="X260" i="1"/>
  <c r="AE260" i="1" s="1"/>
  <c r="X259" i="1"/>
  <c r="AE259" i="1" s="1"/>
  <c r="X252" i="1"/>
  <c r="Z248" i="1" s="1"/>
  <c r="AF248" i="1" s="1"/>
  <c r="AA251" i="1"/>
  <c r="AA250" i="1"/>
  <c r="AA249" i="1"/>
  <c r="AA248" i="1"/>
  <c r="X243" i="1"/>
  <c r="AE243" i="1" s="1"/>
  <c r="X242" i="1"/>
  <c r="AE242" i="1" s="1"/>
  <c r="X241" i="1"/>
  <c r="AE241" i="1" s="1"/>
  <c r="Z226" i="1" s="1"/>
  <c r="X237" i="1"/>
  <c r="AD237" i="1" s="1"/>
  <c r="X236" i="1"/>
  <c r="X235" i="1"/>
  <c r="AE235" i="1" s="1"/>
  <c r="X228" i="1"/>
  <c r="Z225" i="1" s="1"/>
  <c r="AA227" i="1"/>
  <c r="AA226" i="1"/>
  <c r="AA225" i="1"/>
  <c r="AA224" i="1"/>
  <c r="X219" i="1"/>
  <c r="AE219" i="1" s="1"/>
  <c r="X218" i="1"/>
  <c r="AE218" i="1" s="1"/>
  <c r="X217" i="1"/>
  <c r="AE217" i="1" s="1"/>
  <c r="Z202" i="1" s="1"/>
  <c r="AE202" i="1" s="1"/>
  <c r="X213" i="1"/>
  <c r="AD213" i="1" s="1"/>
  <c r="X212" i="1"/>
  <c r="AE212" i="1" s="1"/>
  <c r="X211" i="1"/>
  <c r="AE211" i="1" s="1"/>
  <c r="X204" i="1"/>
  <c r="Z200" i="1" s="1"/>
  <c r="AF200" i="1" s="1"/>
  <c r="AA203" i="1"/>
  <c r="AA202" i="1"/>
  <c r="AA201" i="1"/>
  <c r="AA200" i="1"/>
  <c r="X195" i="1"/>
  <c r="AE195" i="1" s="1"/>
  <c r="X194" i="1"/>
  <c r="AE194" i="1" s="1"/>
  <c r="X193" i="1"/>
  <c r="AE193" i="1" s="1"/>
  <c r="Z178" i="1" s="1"/>
  <c r="X189" i="1"/>
  <c r="AE189" i="1" s="1"/>
  <c r="X188" i="1"/>
  <c r="X187" i="1"/>
  <c r="AE187" i="1" s="1"/>
  <c r="X180" i="1"/>
  <c r="Z177" i="1" s="1"/>
  <c r="AA179" i="1"/>
  <c r="AA178" i="1"/>
  <c r="AA177" i="1"/>
  <c r="AA176" i="1"/>
  <c r="Z176" i="1"/>
  <c r="X171" i="1"/>
  <c r="AE171" i="1" s="1"/>
  <c r="X170" i="1"/>
  <c r="AE170" i="1" s="1"/>
  <c r="X169" i="1"/>
  <c r="AE169" i="1" s="1"/>
  <c r="Z154" i="1" s="1"/>
  <c r="AF154" i="1" s="1"/>
  <c r="X165" i="1"/>
  <c r="AE165" i="1" s="1"/>
  <c r="X164" i="1"/>
  <c r="AD164" i="1" s="1"/>
  <c r="X163" i="1"/>
  <c r="AE163" i="1" s="1"/>
  <c r="X156" i="1"/>
  <c r="Z152" i="1" s="1"/>
  <c r="AF152" i="1" s="1"/>
  <c r="AA155" i="1"/>
  <c r="AA154" i="1"/>
  <c r="AA153" i="1"/>
  <c r="AA152" i="1"/>
  <c r="X147" i="1"/>
  <c r="AE147" i="1" s="1"/>
  <c r="X146" i="1"/>
  <c r="AE146" i="1" s="1"/>
  <c r="X145" i="1"/>
  <c r="AE145" i="1" s="1"/>
  <c r="Z130" i="1" s="1"/>
  <c r="X141" i="1"/>
  <c r="AD141" i="1" s="1"/>
  <c r="X140" i="1"/>
  <c r="AE140" i="1" s="1"/>
  <c r="X139" i="1"/>
  <c r="AE139" i="1" s="1"/>
  <c r="X132" i="1"/>
  <c r="Z129" i="1" s="1"/>
  <c r="AA131" i="1"/>
  <c r="AA130" i="1"/>
  <c r="AA129" i="1"/>
  <c r="AA128" i="1"/>
  <c r="X124" i="1"/>
  <c r="AE124" i="1" s="1"/>
  <c r="X123" i="1"/>
  <c r="AE123" i="1" s="1"/>
  <c r="X122" i="1"/>
  <c r="AE122" i="1" s="1"/>
  <c r="Z107" i="1" s="1"/>
  <c r="X118" i="1"/>
  <c r="AE118" i="1" s="1"/>
  <c r="X117" i="1"/>
  <c r="AD117" i="1" s="1"/>
  <c r="X116" i="1"/>
  <c r="X109" i="1"/>
  <c r="Z105" i="1" s="1"/>
  <c r="AF105" i="1" s="1"/>
  <c r="AA108" i="1"/>
  <c r="AA107" i="1"/>
  <c r="AA106" i="1"/>
  <c r="AA105" i="1"/>
  <c r="X100" i="1"/>
  <c r="AE100" i="1" s="1"/>
  <c r="X99" i="1"/>
  <c r="AE99" i="1" s="1"/>
  <c r="X98" i="1"/>
  <c r="AE98" i="1" s="1"/>
  <c r="Z83" i="1" s="1"/>
  <c r="X94" i="1"/>
  <c r="AD94" i="1" s="1"/>
  <c r="X93" i="1"/>
  <c r="AE93" i="1" s="1"/>
  <c r="X92" i="1"/>
  <c r="AE92" i="1" s="1"/>
  <c r="X85" i="1"/>
  <c r="Z81" i="1" s="1"/>
  <c r="AA84" i="1"/>
  <c r="AA83" i="1"/>
  <c r="AA82" i="1"/>
  <c r="AA81" i="1"/>
  <c r="X76" i="1"/>
  <c r="AE76" i="1" s="1"/>
  <c r="X75" i="1"/>
  <c r="AE75" i="1" s="1"/>
  <c r="X74" i="1"/>
  <c r="AE74" i="1" s="1"/>
  <c r="Z59" i="1" s="1"/>
  <c r="AE59" i="1" s="1"/>
  <c r="X70" i="1"/>
  <c r="AE70" i="1" s="1"/>
  <c r="X69" i="1"/>
  <c r="AE69" i="1" s="1"/>
  <c r="X68" i="1"/>
  <c r="AE68" i="1" s="1"/>
  <c r="X61" i="1"/>
  <c r="Z57" i="1" s="1"/>
  <c r="AF57" i="1" s="1"/>
  <c r="AA60" i="1"/>
  <c r="AA59" i="1"/>
  <c r="AA58" i="1"/>
  <c r="AA57" i="1"/>
  <c r="X52" i="1"/>
  <c r="AE52" i="1" s="1"/>
  <c r="X51" i="1"/>
  <c r="AE51" i="1" s="1"/>
  <c r="X50" i="1"/>
  <c r="AE50" i="1" s="1"/>
  <c r="Z35" i="1" s="1"/>
  <c r="X46" i="1"/>
  <c r="AE46" i="1" s="1"/>
  <c r="X45" i="1"/>
  <c r="AE45" i="1" s="1"/>
  <c r="X44" i="1"/>
  <c r="AE44" i="1" s="1"/>
  <c r="X37" i="1"/>
  <c r="Z33" i="1" s="1"/>
  <c r="AA36" i="1"/>
  <c r="AA35" i="1"/>
  <c r="AA34" i="1"/>
  <c r="AA33" i="1"/>
  <c r="AE26" i="1"/>
  <c r="AE25" i="1"/>
  <c r="AE24" i="1"/>
  <c r="Z11" i="1" s="1"/>
  <c r="AE20" i="1"/>
  <c r="AD20" i="1"/>
  <c r="AE19" i="1"/>
  <c r="AD19" i="1"/>
  <c r="AE18" i="1"/>
  <c r="AD18" i="1"/>
  <c r="Z12" i="1" s="1"/>
  <c r="AF12" i="1" s="1"/>
  <c r="AA12" i="1"/>
  <c r="AA11" i="1"/>
  <c r="AA10" i="1"/>
  <c r="Z10" i="1"/>
  <c r="AA9" i="1"/>
  <c r="Z9" i="1"/>
  <c r="AF9" i="1" s="1"/>
  <c r="Z128" i="1" l="1"/>
  <c r="AD128" i="1" s="1"/>
  <c r="AE94" i="1"/>
  <c r="AD430" i="1"/>
  <c r="AD212" i="1"/>
  <c r="Z321" i="1"/>
  <c r="AD321" i="1" s="1"/>
  <c r="AE406" i="1"/>
  <c r="AD382" i="1"/>
  <c r="Z394" i="1"/>
  <c r="AD154" i="1"/>
  <c r="H17" i="2"/>
  <c r="Z297" i="1"/>
  <c r="AE297" i="1" s="1"/>
  <c r="AE372" i="1"/>
  <c r="AD442" i="1"/>
  <c r="AD285" i="1"/>
  <c r="AF442" i="1"/>
  <c r="AD70" i="1"/>
  <c r="AE380" i="1"/>
  <c r="AD358" i="1"/>
  <c r="AD250" i="1"/>
  <c r="AD347" i="1"/>
  <c r="AE164" i="1"/>
  <c r="Z224" i="1"/>
  <c r="AF224" i="1" s="1"/>
  <c r="AE250" i="1"/>
  <c r="AF347" i="1"/>
  <c r="Z34" i="1"/>
  <c r="AD34" i="1" s="1"/>
  <c r="Z153" i="1"/>
  <c r="AE153" i="1" s="1"/>
  <c r="AF250" i="1"/>
  <c r="AE332" i="1"/>
  <c r="AE324" i="1"/>
  <c r="AE322" i="1"/>
  <c r="AF322" i="1"/>
  <c r="AD11" i="1"/>
  <c r="AF11" i="1"/>
  <c r="AE11" i="1"/>
  <c r="Z272" i="1"/>
  <c r="AE272" i="1" s="1"/>
  <c r="AD284" i="1"/>
  <c r="Z370" i="1"/>
  <c r="AD118" i="1"/>
  <c r="AE9" i="1"/>
  <c r="Z82" i="1"/>
  <c r="AD82" i="1" s="1"/>
  <c r="AE154" i="1"/>
  <c r="Z417" i="1"/>
  <c r="AD417" i="1" s="1"/>
  <c r="Z441" i="1"/>
  <c r="AD441" i="1" s="1"/>
  <c r="AD451" i="1"/>
  <c r="Z443" i="1" s="1"/>
  <c r="AF443" i="1" s="1"/>
  <c r="AD260" i="1"/>
  <c r="AE141" i="1"/>
  <c r="AF202" i="1"/>
  <c r="AD298" i="1"/>
  <c r="AD202" i="1"/>
  <c r="AD395" i="1"/>
  <c r="H19" i="2"/>
  <c r="I9" i="2"/>
  <c r="H8" i="2"/>
  <c r="H15" i="2"/>
  <c r="H20" i="2"/>
  <c r="H7" i="2"/>
  <c r="H11" i="2"/>
  <c r="H23" i="2"/>
  <c r="H12" i="2"/>
  <c r="H16" i="2"/>
  <c r="I10" i="2"/>
  <c r="H13" i="2"/>
  <c r="I18" i="2"/>
  <c r="H21" i="2"/>
  <c r="H6" i="2"/>
  <c r="H14" i="2"/>
  <c r="H22" i="2"/>
  <c r="AD273" i="1"/>
  <c r="AF273" i="1"/>
  <c r="AE273" i="1"/>
  <c r="AD225" i="1"/>
  <c r="AF225" i="1"/>
  <c r="AE225" i="1"/>
  <c r="AD177" i="1"/>
  <c r="AF177" i="1"/>
  <c r="AE177" i="1"/>
  <c r="AD129" i="1"/>
  <c r="AF129" i="1"/>
  <c r="AE129" i="1"/>
  <c r="AD308" i="1"/>
  <c r="AD381" i="1"/>
  <c r="AD45" i="1"/>
  <c r="AE117" i="1"/>
  <c r="AE261" i="1"/>
  <c r="AD68" i="1"/>
  <c r="Z60" i="1" s="1"/>
  <c r="AF60" i="1" s="1"/>
  <c r="AF82" i="1"/>
  <c r="AE213" i="1"/>
  <c r="AE298" i="1"/>
  <c r="AD309" i="1"/>
  <c r="AD324" i="1"/>
  <c r="AE334" i="1"/>
  <c r="AD369" i="1"/>
  <c r="AD453" i="1"/>
  <c r="AD165" i="1"/>
  <c r="AD93" i="1"/>
  <c r="AD46" i="1"/>
  <c r="AD69" i="1"/>
  <c r="AD140" i="1"/>
  <c r="AD189" i="1"/>
  <c r="Z201" i="1"/>
  <c r="AD201" i="1" s="1"/>
  <c r="AD259" i="1"/>
  <c r="Z251" i="1" s="1"/>
  <c r="AE251" i="1" s="1"/>
  <c r="AF395" i="1"/>
  <c r="AD59" i="1"/>
  <c r="AE237" i="1"/>
  <c r="AD322" i="1"/>
  <c r="AF59" i="1"/>
  <c r="AD81" i="1"/>
  <c r="AF10" i="1"/>
  <c r="AD10" i="1"/>
  <c r="AE10" i="1"/>
  <c r="AF35" i="1"/>
  <c r="AE35" i="1"/>
  <c r="AD35" i="1"/>
  <c r="AF130" i="1"/>
  <c r="AE130" i="1"/>
  <c r="AD130" i="1"/>
  <c r="AF272" i="1"/>
  <c r="AD333" i="1"/>
  <c r="AE333" i="1"/>
  <c r="AE443" i="1"/>
  <c r="AD443" i="1"/>
  <c r="Z106" i="1"/>
  <c r="AF323" i="1"/>
  <c r="AE323" i="1"/>
  <c r="AD323" i="1"/>
  <c r="AD418" i="1"/>
  <c r="AF418" i="1"/>
  <c r="AE418" i="1"/>
  <c r="AE236" i="1"/>
  <c r="AD236" i="1"/>
  <c r="AF33" i="1"/>
  <c r="AE33" i="1"/>
  <c r="AD33" i="1"/>
  <c r="AD188" i="1"/>
  <c r="AE188" i="1"/>
  <c r="AF107" i="1"/>
  <c r="AE107" i="1"/>
  <c r="AD107" i="1"/>
  <c r="AE116" i="1"/>
  <c r="AD116" i="1"/>
  <c r="Z108" i="1" s="1"/>
  <c r="AF274" i="1"/>
  <c r="AE274" i="1"/>
  <c r="AD274" i="1"/>
  <c r="AE105" i="1"/>
  <c r="AD105" i="1"/>
  <c r="Z58" i="1"/>
  <c r="AF176" i="1"/>
  <c r="AE176" i="1"/>
  <c r="AE224" i="1"/>
  <c r="AE296" i="1"/>
  <c r="AD296" i="1"/>
  <c r="AE393" i="1"/>
  <c r="AD393" i="1"/>
  <c r="AF419" i="1"/>
  <c r="AE419" i="1"/>
  <c r="AD419" i="1"/>
  <c r="AD429" i="1"/>
  <c r="AD12" i="1"/>
  <c r="AE345" i="1"/>
  <c r="AD345" i="1"/>
  <c r="AF394" i="1"/>
  <c r="AE394" i="1"/>
  <c r="AD394" i="1"/>
  <c r="AE57" i="1"/>
  <c r="AD57" i="1"/>
  <c r="AF178" i="1"/>
  <c r="AE178" i="1"/>
  <c r="AD178" i="1"/>
  <c r="AD9" i="1"/>
  <c r="AE12" i="1"/>
  <c r="AF128" i="1"/>
  <c r="AE152" i="1"/>
  <c r="AD152" i="1"/>
  <c r="AD176" i="1"/>
  <c r="AE200" i="1"/>
  <c r="AD200" i="1"/>
  <c r="Z249" i="1"/>
  <c r="AD307" i="1"/>
  <c r="Z299" i="1" s="1"/>
  <c r="Z346" i="1"/>
  <c r="AD404" i="1"/>
  <c r="Z396" i="1" s="1"/>
  <c r="AF83" i="1"/>
  <c r="AE83" i="1"/>
  <c r="AD83" i="1"/>
  <c r="AF153" i="1"/>
  <c r="AD356" i="1"/>
  <c r="Z348" i="1" s="1"/>
  <c r="AE440" i="1"/>
  <c r="AD440" i="1"/>
  <c r="AF226" i="1"/>
  <c r="AE226" i="1"/>
  <c r="AD226" i="1"/>
  <c r="AE248" i="1"/>
  <c r="AD248" i="1"/>
  <c r="AF81" i="1"/>
  <c r="AE81" i="1"/>
  <c r="AD163" i="1"/>
  <c r="Z155" i="1" s="1"/>
  <c r="AD211" i="1"/>
  <c r="Z203" i="1" s="1"/>
  <c r="AF369" i="1"/>
  <c r="AE369" i="1"/>
  <c r="AF371" i="1"/>
  <c r="AE371" i="1"/>
  <c r="AD371" i="1"/>
  <c r="AD357" i="1"/>
  <c r="AD405" i="1"/>
  <c r="AD452" i="1"/>
  <c r="AD44" i="1"/>
  <c r="Z36" i="1" s="1"/>
  <c r="AD92" i="1"/>
  <c r="Z84" i="1" s="1"/>
  <c r="AD139" i="1"/>
  <c r="Z131" i="1" s="1"/>
  <c r="AD187" i="1"/>
  <c r="Z179" i="1" s="1"/>
  <c r="AD235" i="1"/>
  <c r="Z227" i="1" s="1"/>
  <c r="AD283" i="1"/>
  <c r="Z275" i="1" s="1"/>
  <c r="AD428" i="1"/>
  <c r="Z420" i="1" s="1"/>
  <c r="AE128" i="1" l="1"/>
  <c r="AE441" i="1"/>
  <c r="AF441" i="1"/>
  <c r="AD224" i="1"/>
  <c r="AD297" i="1"/>
  <c r="AF297" i="1"/>
  <c r="AE321" i="1"/>
  <c r="AF34" i="1"/>
  <c r="AD60" i="1"/>
  <c r="AF321" i="1"/>
  <c r="AD153" i="1"/>
  <c r="AD272" i="1"/>
  <c r="AE82" i="1"/>
  <c r="AE34" i="1"/>
  <c r="AE370" i="1"/>
  <c r="AF370" i="1"/>
  <c r="AD251" i="1"/>
  <c r="AF251" i="1"/>
  <c r="AE417" i="1"/>
  <c r="AD370" i="1"/>
  <c r="AE201" i="1"/>
  <c r="AF417" i="1"/>
  <c r="AE60" i="1"/>
  <c r="AF201" i="1"/>
  <c r="AF36" i="1"/>
  <c r="AE36" i="1"/>
  <c r="AD36" i="1"/>
  <c r="AF108" i="1"/>
  <c r="AE108" i="1"/>
  <c r="AD108" i="1"/>
  <c r="AF396" i="1"/>
  <c r="AE396" i="1"/>
  <c r="AD396" i="1"/>
  <c r="AF420" i="1"/>
  <c r="AE420" i="1"/>
  <c r="AD420" i="1"/>
  <c r="AF348" i="1"/>
  <c r="AE348" i="1"/>
  <c r="AD348" i="1"/>
  <c r="AF275" i="1"/>
  <c r="AE275" i="1"/>
  <c r="AD275" i="1"/>
  <c r="AF346" i="1"/>
  <c r="AE346" i="1"/>
  <c r="AD346" i="1"/>
  <c r="AF227" i="1"/>
  <c r="AE227" i="1"/>
  <c r="AD227" i="1"/>
  <c r="AF299" i="1"/>
  <c r="AE299" i="1"/>
  <c r="AD299" i="1"/>
  <c r="AF179" i="1"/>
  <c r="AE179" i="1"/>
  <c r="AD179" i="1"/>
  <c r="AF203" i="1"/>
  <c r="AE203" i="1"/>
  <c r="AD203" i="1"/>
  <c r="AF249" i="1"/>
  <c r="AE249" i="1"/>
  <c r="AD249" i="1"/>
  <c r="AF58" i="1"/>
  <c r="AE58" i="1"/>
  <c r="AD58" i="1"/>
  <c r="AF131" i="1"/>
  <c r="AD131" i="1"/>
  <c r="AE131" i="1"/>
  <c r="AF155" i="1"/>
  <c r="AE155" i="1"/>
  <c r="AD155" i="1"/>
  <c r="AF84" i="1"/>
  <c r="AE84" i="1"/>
  <c r="AD84" i="1"/>
  <c r="AF106" i="1"/>
  <c r="AE106" i="1"/>
  <c r="AD106" i="1"/>
</calcChain>
</file>

<file path=xl/sharedStrings.xml><?xml version="1.0" encoding="utf-8"?>
<sst xmlns="http://schemas.openxmlformats.org/spreadsheetml/2006/main" count="1019" uniqueCount="137">
  <si>
    <t>Tabla 1. Identificación de costos de la intervención y el comparador</t>
  </si>
  <si>
    <t>Población</t>
  </si>
  <si>
    <t>Tecnología (medicamento, procedimiento, programa, prueba diagnóstica, entre otros)</t>
  </si>
  <si>
    <t>Unidad de medida</t>
  </si>
  <si>
    <t>Número de unidades mínimo año</t>
  </si>
  <si>
    <t>Precio mínimo ponderado por unidad mínima</t>
  </si>
  <si>
    <t>Precio promedio ponderado por unidad Mínima</t>
  </si>
  <si>
    <t>Precio máximo  por circular 13 de 2022 por unida mínima</t>
  </si>
  <si>
    <t>Costo Mínimo año caso tipo</t>
  </si>
  <si>
    <t>Costo máximo año caso tipo</t>
  </si>
  <si>
    <t>Costo promedio año caso tipo</t>
  </si>
  <si>
    <t>Pacientes con Hemofilia A severa con inhibidores en Colombia</t>
  </si>
  <si>
    <t>Emicizumab 150 mg (Dosis 1,5mg/kg &gt; Calcular peso promedio)</t>
  </si>
  <si>
    <t>mg</t>
  </si>
  <si>
    <t>VIVO SIN SANGRADO</t>
  </si>
  <si>
    <t>Feiba Profilaxis 1000 U ( 70 a 100 U/kg en dias alternos)</t>
  </si>
  <si>
    <t>UI</t>
  </si>
  <si>
    <t>Factor VIII (Sangrado leve, Moderado y severo)</t>
  </si>
  <si>
    <t>Feiba Tratamiento 1000 U ( 50 a 100 U/kg por 3 a 7 dias dependiendo de sangrado leve, moderado o severo)</t>
  </si>
  <si>
    <t>Sangrado articulación diana Emicizumab</t>
  </si>
  <si>
    <t>Edad</t>
  </si>
  <si>
    <t>Peso (kg)</t>
  </si>
  <si>
    <t>Peso Promedio (Kg)</t>
  </si>
  <si>
    <t>Tasa sangrado articular tratado anual</t>
  </si>
  <si>
    <t>Feiba Sangrado</t>
  </si>
  <si>
    <t>Peso</t>
  </si>
  <si>
    <t>Dosis minima</t>
  </si>
  <si>
    <t>Dosis máxima</t>
  </si>
  <si>
    <t>cada horas minima</t>
  </si>
  <si>
    <t>cada horas maxima</t>
  </si>
  <si>
    <t>dias</t>
  </si>
  <si>
    <t>dosis minima</t>
  </si>
  <si>
    <t>dosis maxima</t>
  </si>
  <si>
    <t>leve</t>
  </si>
  <si>
    <t>Moderado</t>
  </si>
  <si>
    <t>severo</t>
  </si>
  <si>
    <t>factor VIII</t>
  </si>
  <si>
    <t>Dosis carga</t>
  </si>
  <si>
    <t xml:space="preserve">Dosis </t>
  </si>
  <si>
    <t>cada horas</t>
  </si>
  <si>
    <t>P+J29:N33oblación</t>
  </si>
  <si>
    <t>Precio máximo  por circular 13 de 2022</t>
  </si>
  <si>
    <t>Emicizumab 30  mg (Dosis 1,5mg/kg &gt; Calcular peso promedio)</t>
  </si>
  <si>
    <t>peso</t>
  </si>
  <si>
    <t xml:space="preserve">Servicio </t>
  </si>
  <si>
    <t>FU H Severa</t>
  </si>
  <si>
    <t>Costo unitario</t>
  </si>
  <si>
    <t xml:space="preserve"> Costo Usuario Año H Severa Promedio</t>
  </si>
  <si>
    <t>Hematologia</t>
  </si>
  <si>
    <t>Hematologia pediátrica</t>
  </si>
  <si>
    <t>Ortopedia</t>
  </si>
  <si>
    <t>Fisiatria</t>
  </si>
  <si>
    <t>Odontologia</t>
  </si>
  <si>
    <t>Enfermeria</t>
  </si>
  <si>
    <t>Trabajo social</t>
  </si>
  <si>
    <t>Nutrición</t>
  </si>
  <si>
    <t>Psicologia</t>
  </si>
  <si>
    <t>Químico farmaceútico</t>
  </si>
  <si>
    <t>Fisioterapia</t>
  </si>
  <si>
    <t>Laboratorios</t>
  </si>
  <si>
    <t>Seguimiento de imágenes de resonancia magnética</t>
  </si>
  <si>
    <t>Seguimiento de Rx articulaciones</t>
  </si>
  <si>
    <t>Ultrasonografia por hemorragia articular masiva</t>
  </si>
  <si>
    <t>Artrocentesis por sangrado masivo a demanda</t>
  </si>
  <si>
    <t>Sinovectomia a demanda</t>
  </si>
  <si>
    <t>Artroplastia de rodilla a los 25 y 35 años a demanda</t>
  </si>
  <si>
    <t>Hospitalizaciones Feiba</t>
  </si>
  <si>
    <t>Hospitalizaciones Emicizumab</t>
  </si>
  <si>
    <t>Fuente de frecuencias y costos</t>
  </si>
  <si>
    <t xml:space="preserve"> Costo Usuario Año H Severa Mínimo</t>
  </si>
  <si>
    <t xml:space="preserve"> Costo Usuario Año H Severa Máximo</t>
  </si>
  <si>
    <t xml:space="preserve">POBLACION  </t>
  </si>
  <si>
    <t>POBLACION</t>
  </si>
  <si>
    <t xml:space="preserve">POBLACION </t>
  </si>
  <si>
    <t>NIÑOS</t>
  </si>
  <si>
    <t xml:space="preserve">ADULTOS </t>
  </si>
  <si>
    <t>Tabla 2. Costo Medicamentos Caso tipo Edad 2 años  Emicizumab, Factor VIII y complejo coagulante antinhibidor</t>
  </si>
  <si>
    <t>Tabla 3. Costo Medicamentos Caso tipo Edad 3 años Emicizumab, Factor VIII y complejo coagulante antinhibidor</t>
  </si>
  <si>
    <t>Tabla 4. Costo Medicamentos Caso tipo Edad 4 años Emicizumab, Factor VIII y complejo coagulante antinhibidor</t>
  </si>
  <si>
    <t>Tabla 5. Costo Medicamentos Caso tipo Edad 5 años Emicizumab, Factor VIII y complejo coagulante antinhibidor</t>
  </si>
  <si>
    <t>Tabla 6. Costo Medicamentos Caso tipo Edad 6 años Emicizumab, Factor VIII y complejo coagulante antinhibidor</t>
  </si>
  <si>
    <t>Tabla 7. Costo Medicamentos Caso tipo Edad 7 años Emicizumab, Factor VIII y complejo coagulante antinhibidor</t>
  </si>
  <si>
    <t>Tabla 8. Costo Medicamentos Caso tipo Edad  8 años Emicizumab, Factor VIII y complejo coagulante antinhibidor</t>
  </si>
  <si>
    <t>Tabla 9. Costo Medicamentos Caso tipo Edad 9 años Emicizumab, Factor VIII y complejo coagulante antinhibidor</t>
  </si>
  <si>
    <t>Tabla 10. Costo Medicamentos Caso tipo Edad 10 años Emicizumab, Factor VIII y complejo coagulante antinhibidor</t>
  </si>
  <si>
    <t>Tabla 10. Costo Medicamentos Caso tipo Edad 11 años Emicizumab, Factor VIII y complejo coagulante antinhibidor</t>
  </si>
  <si>
    <t>Tabla 11. Costo Medicamentos Caso tipo Edad 12 años Emicizumab, Factor VIII y complejo coagulante antinhibidor</t>
  </si>
  <si>
    <t>Tabla 12. Costo Medicamentos Caso tipo Edad 13 años Emicizumab, Factor VIII y complejo coagulante antinhibidor</t>
  </si>
  <si>
    <t>Tabla 13. Costo Medicamentos Caso tipo Edad 14 años Emicizumab, Factor VIII y complejo coagulante antinhibidor</t>
  </si>
  <si>
    <t>Tabla 14. Costo Medicamentos Caso tipo Edad 15 años Emicizumab, Factor VIII y complejo coagulante antinhibidor</t>
  </si>
  <si>
    <t>Tabla 15. Costo Medicamentos Caso tipo 16 años Emicizumab, Factor VIII y complejo coagulante antinhibidor</t>
  </si>
  <si>
    <t>Tabla 16. Costo Medicamentos Caso tipo Edad 17 años Emicizumab, Factor VIII y complejo coagulante antinhibidor</t>
  </si>
  <si>
    <t>Tabla 17. Costo Medicamentos Caso tipo  Edad 18 años Emicizumab, Factor VIII y complejo coagulante antinhibidor</t>
  </si>
  <si>
    <t>Sangrado articulación diana CCPa</t>
  </si>
  <si>
    <t>CCPa Profilaxis 1000 U ( 70 a 100 U/kg en dias alternos)</t>
  </si>
  <si>
    <t>CCPa Tratamiento 1000 U ( 50 a 100 U/kg por 3 a 7 dias dependiendo de sangrado leve, moderado o severo)</t>
  </si>
  <si>
    <t>Caso Tipo Emicizumab</t>
  </si>
  <si>
    <t>Caso Tipo Complejo coagulante anti inhibidor</t>
  </si>
  <si>
    <t>Características</t>
  </si>
  <si>
    <t>Descripción</t>
  </si>
  <si>
    <t>2 a 12 años</t>
  </si>
  <si>
    <t>Sexo</t>
  </si>
  <si>
    <t>Masculino</t>
  </si>
  <si>
    <t>Tipo de Hemofilia</t>
  </si>
  <si>
    <t>Tipo A</t>
  </si>
  <si>
    <t>Severidad</t>
  </si>
  <si>
    <t>Severa</t>
  </si>
  <si>
    <t>Consultas requeridas</t>
  </si>
  <si>
    <t>Consulta especializada Hematologia, Hematologia pediátrica, ortopedia y traumatología, Fisiatría, Odontología</t>
  </si>
  <si>
    <t>Atenciones de Apoyo terapéutico</t>
  </si>
  <si>
    <t>Terapia física, atención enfermería, trabajo social, nutrición y psicología</t>
  </si>
  <si>
    <t>Pruebas de tamizaje y confirmación diagnóstica</t>
  </si>
  <si>
    <t>Elisa para VIH, Antigeno superficie para hepatitis B, Serlogia VDRL, Hemograma, TP, TPT, Cuantificación factor VIII, Inhibidores, Cofactor de ristocetina, Pruebas de función plaquetaria, tiempo de sangría, retracción del coagulo, Pruebas de mezclas para el PT y el PTT, Tiempo de trombina, Actividad de factor Vll, Actividad de factor lX, Ensayos de fibrinógeno, Pruebas de función hepática, Pruebas de función renal, Factor Von Willebrand (si aplica)</t>
  </si>
  <si>
    <t>Exámenes de seguimiento</t>
  </si>
  <si>
    <t>Factor VIII de la coagulación, Factor IX de la coagulación, Tiempo de protombina (TP), Tiempo de tromboplastina parcial (TPP), Inhibidor del factor IX, Inhibidor del factor VIII, Hemograma automatizado, Transaminasa glutámico piruvica (ALT), Transaminasa glutámico ozalacética (ALT), Creatinina</t>
  </si>
  <si>
    <t>Pruebas imagenologia</t>
  </si>
  <si>
    <t>Ecografias, radiografías y resonancias articulares</t>
  </si>
  <si>
    <t>Hospitalizaciones</t>
  </si>
  <si>
    <t>Promedio día estancia anualizada 4,1 días</t>
  </si>
  <si>
    <t>Promedio día estancia anualizada 9,1 días</t>
  </si>
  <si>
    <t>Procedimientos</t>
  </si>
  <si>
    <t>Sinovectomias, artrocentesis, artroplastias</t>
  </si>
  <si>
    <t>Medicamentos Profilaxis</t>
  </si>
  <si>
    <t>Emicizumab: 3 mg/kg/dosis por vía subcutánea una vez a la semana durante las primeras 4 semanas, seguida de una dosis de mantenimiento de 1,5 mg/kg/dosis una vez a la semana, 3 mg/kg/dosis una vez cada 2 semanas o 6 mg/kg/dosis una vez cada 4 semanas.</t>
  </si>
  <si>
    <t>Complejo coagulante anti inhibidor: 85 UI/kg/dosis intravenosa interdiario</t>
  </si>
  <si>
    <t>Medicamentos Control sangrado</t>
  </si>
  <si>
    <t>Factor VIII para control del sangrado a  dosis de 15-50 UI por kilogramo de peso cada 8 ó 24 horas como dosis de carga y se continuó con dosis entre 7,5 y 25 UI por kilogramo de peso cada 8 a 12 horas por 1 a 7 días  , de acuerdo a la severidad  y respuesta del mismo.</t>
  </si>
  <si>
    <t xml:space="preserve">complejo coagulante anti inhibidor  para el control del sangrado a las siguientes dosis: 50-100 UI por Kilogramo de peso cada 6 ó 12 horas, de acuerdo a la severidad del mismo. </t>
  </si>
  <si>
    <t>8, 11</t>
  </si>
  <si>
    <t>9, 11</t>
  </si>
  <si>
    <t>8, 11, 12</t>
  </si>
  <si>
    <t>Anexo 1.  Caso Base para Emicizumab y CCPa</t>
  </si>
  <si>
    <t xml:space="preserve">Anexo 3. Costos de Emicizumab y CCPa, por caso tipo y peso promedio para la edad en pacientes de 2 a 18 años y  mayores de 19 años </t>
  </si>
  <si>
    <t xml:space="preserve">Anexo 2. Fuentes, costos y frecuencias de uso de procedimientos y servicios </t>
  </si>
  <si>
    <t>Peso promedio para la edad en pacientes entre 2 y 12 años, a partir de los 19 años en adelante hasta el final de la vida se tomó peso promedio de 70 Kg (Anexo 3)</t>
  </si>
  <si>
    <t>Edad (años)</t>
  </si>
  <si>
    <t xml:space="preserve">&gt;=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</si>
</sst>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25"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1"/>
      <color rgb="FF000000"/>
      <name val="Times New Roman"/>
      <family val="1"/>
    </font>
    <font>
      <b/>
      <sz val="11"/>
      <color rgb="FF1D2125"/>
      <name val="Times New Roman"/>
      <family val="1"/>
    </font>
    <font>
      <b/>
      <sz val="11"/>
      <color rgb="FFFFFFFF"/>
      <name val="Times New Roman"/>
      <family val="1"/>
    </font>
    <font>
      <sz val="11"/>
      <color rgb="FF000000"/>
      <name val="Times New Roman"/>
      <family val="1"/>
    </font>
    <font>
      <sz val="11"/>
      <color rgb="FFFFFFFF"/>
      <name val="Times New Roman"/>
      <family val="1"/>
    </font>
    <font>
      <sz val="11"/>
      <name val="Times New Roman"/>
      <family val="1"/>
    </font>
    <font>
      <b/>
      <u/>
      <sz val="11"/>
      <color theme="1"/>
      <name val="Times New Roman"/>
      <family val="1"/>
    </font>
    <font>
      <b/>
      <sz val="12"/>
      <color rgb="FF1D2125"/>
      <name val="Times New Roman"/>
      <family val="1"/>
    </font>
    <font>
      <b/>
      <u/>
      <sz val="12"/>
      <name val="Times New Roman"/>
      <family val="1"/>
    </font>
    <font>
      <b/>
      <sz val="12"/>
      <color theme="1"/>
      <name val="Times New Roman"/>
      <family val="1"/>
    </font>
    <font>
      <b/>
      <sz val="12"/>
      <color theme="1"/>
      <name val="Calibri"/>
      <family val="2"/>
      <scheme val="minor"/>
    </font>
    <font>
      <sz val="12"/>
      <color theme="1"/>
      <name val="Times New Roman"/>
      <family val="1"/>
    </font>
    <font>
      <b/>
      <sz val="14"/>
      <color theme="1"/>
      <name val="Times New Roman"/>
      <family val="1"/>
    </font>
    <font>
      <sz val="14"/>
      <color theme="1"/>
      <name val="Times New Roman"/>
      <family val="1"/>
    </font>
    <font>
      <sz val="14"/>
      <color theme="1"/>
      <name val="Calibri"/>
      <family val="2"/>
      <scheme val="minor"/>
    </font>
    <font>
      <b/>
      <sz val="9"/>
      <color rgb="FFFFFFFF"/>
      <name val="Times New Roman"/>
      <family val="1"/>
    </font>
    <font>
      <b/>
      <sz val="8"/>
      <color theme="1"/>
      <name val="Times New Roman"/>
      <family val="1"/>
    </font>
    <font>
      <b/>
      <sz val="8"/>
      <color theme="0"/>
      <name val="Times New Roman"/>
      <family val="1"/>
    </font>
    <font>
      <b/>
      <sz val="8"/>
      <color rgb="FF000000"/>
      <name val="Times New Roman"/>
      <family val="1"/>
    </font>
    <font>
      <b/>
      <sz val="8"/>
      <color rgb="FFFFFFFF"/>
      <name val="Times New Roman"/>
      <family val="1"/>
    </font>
    <font>
      <sz val="9"/>
      <color theme="1"/>
      <name val="Times New Roman"/>
      <family val="1"/>
    </font>
  </fonts>
  <fills count="8">
    <fill>
      <patternFill patternType="none"/>
    </fill>
    <fill>
      <patternFill patternType="gray125"/>
    </fill>
    <fill>
      <patternFill patternType="solid">
        <fgColor rgb="FF0070C0"/>
        <bgColor indexed="64"/>
      </patternFill>
    </fill>
    <fill>
      <patternFill patternType="solid">
        <fgColor rgb="FF1580A2"/>
        <bgColor indexed="64"/>
      </patternFill>
    </fill>
    <fill>
      <patternFill patternType="solid">
        <fgColor rgb="FFFFFF00"/>
        <bgColor indexed="64"/>
      </patternFill>
    </fill>
    <fill>
      <patternFill patternType="solid">
        <fgColor theme="4" tint="-0.249977111117893"/>
        <bgColor indexed="64"/>
      </patternFill>
    </fill>
    <fill>
      <patternFill patternType="solid">
        <fgColor rgb="FF002060"/>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1580A2"/>
      </left>
      <right style="thin">
        <color rgb="FF000000"/>
      </right>
      <top style="medium">
        <color rgb="FF1580A2"/>
      </top>
      <bottom/>
      <diagonal/>
    </border>
    <border>
      <left style="medium">
        <color rgb="FF1580A2"/>
      </left>
      <right/>
      <top style="medium">
        <color rgb="FF1580A2"/>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2" fillId="0" borderId="0" xfId="0" applyFont="1"/>
    <xf numFmtId="9" fontId="2" fillId="0" borderId="0" xfId="3" applyFont="1"/>
    <xf numFmtId="1" fontId="2" fillId="0" borderId="0" xfId="0" applyNumberFormat="1" applyFont="1"/>
    <xf numFmtId="0" fontId="5" fillId="0" borderId="0" xfId="0" applyFont="1" applyAlignment="1">
      <alignment horizontal="center" vertical="center" wrapText="1"/>
    </xf>
    <xf numFmtId="0" fontId="2" fillId="0" borderId="0" xfId="0" applyFont="1" applyAlignment="1">
      <alignment wrapText="1"/>
    </xf>
    <xf numFmtId="0" fontId="6" fillId="2" borderId="1" xfId="0" applyFont="1" applyFill="1" applyBorder="1" applyAlignment="1">
      <alignment horizontal="center" vertical="center" wrapText="1"/>
    </xf>
    <xf numFmtId="0" fontId="6" fillId="0" borderId="0" xfId="0" applyFont="1" applyAlignment="1">
      <alignment horizontal="center" vertical="center" wrapText="1"/>
    </xf>
    <xf numFmtId="0" fontId="2" fillId="0" borderId="3" xfId="0" applyFont="1" applyBorder="1" applyAlignment="1">
      <alignment wrapText="1"/>
    </xf>
    <xf numFmtId="0" fontId="2" fillId="0" borderId="1" xfId="0" applyFont="1" applyBorder="1" applyAlignment="1">
      <alignment horizontal="center"/>
    </xf>
    <xf numFmtId="1" fontId="2" fillId="0" borderId="1" xfId="0" applyNumberFormat="1" applyFont="1" applyBorder="1" applyAlignment="1">
      <alignment horizontal="center"/>
    </xf>
    <xf numFmtId="164" fontId="2" fillId="0" borderId="1" xfId="1" applyNumberFormat="1" applyFont="1" applyBorder="1"/>
    <xf numFmtId="164" fontId="2" fillId="0" borderId="1" xfId="0" applyNumberFormat="1" applyFont="1" applyBorder="1"/>
    <xf numFmtId="44" fontId="2" fillId="0" borderId="1" xfId="0" applyNumberFormat="1" applyFont="1" applyBorder="1"/>
    <xf numFmtId="164" fontId="2" fillId="0" borderId="0" xfId="0" applyNumberFormat="1" applyFont="1"/>
    <xf numFmtId="44" fontId="2" fillId="0" borderId="0" xfId="1" applyFont="1"/>
    <xf numFmtId="0" fontId="3" fillId="0" borderId="1" xfId="0" applyFont="1" applyBorder="1" applyAlignment="1">
      <alignment horizontal="center" vertical="center"/>
    </xf>
    <xf numFmtId="3" fontId="2" fillId="0" borderId="0" xfId="0" applyNumberFormat="1" applyFont="1"/>
    <xf numFmtId="0" fontId="3" fillId="0" borderId="1" xfId="0" applyFont="1" applyBorder="1" applyAlignment="1">
      <alignment horizontal="center"/>
    </xf>
    <xf numFmtId="4" fontId="2" fillId="0" borderId="0" xfId="0" applyNumberFormat="1" applyFont="1"/>
    <xf numFmtId="0" fontId="2" fillId="0" borderId="0" xfId="0" applyFont="1" applyAlignment="1">
      <alignment horizontal="center" vertical="center"/>
    </xf>
    <xf numFmtId="0" fontId="6" fillId="3" borderId="4" xfId="0" applyFont="1" applyFill="1" applyBorder="1" applyAlignment="1">
      <alignment horizontal="center" vertical="center" wrapText="1"/>
    </xf>
    <xf numFmtId="0" fontId="8" fillId="0" borderId="0" xfId="0" applyFont="1" applyAlignment="1">
      <alignment vertical="center" wrapText="1"/>
    </xf>
    <xf numFmtId="0" fontId="2" fillId="0" borderId="1" xfId="0" applyFont="1" applyBorder="1"/>
    <xf numFmtId="0" fontId="4" fillId="0" borderId="0" xfId="0" applyFont="1" applyAlignment="1">
      <alignment vertical="center" wrapText="1"/>
    </xf>
    <xf numFmtId="0" fontId="6" fillId="3" borderId="5" xfId="0" applyFont="1" applyFill="1" applyBorder="1" applyAlignment="1">
      <alignment horizontal="center" vertical="center" wrapText="1"/>
    </xf>
    <xf numFmtId="0" fontId="2" fillId="0" borderId="2" xfId="0" applyFont="1" applyBorder="1"/>
    <xf numFmtId="164" fontId="7" fillId="0" borderId="0" xfId="0" applyNumberFormat="1" applyFont="1" applyAlignment="1">
      <alignment horizontal="center" vertical="center" wrapText="1"/>
    </xf>
    <xf numFmtId="0" fontId="6" fillId="2" borderId="2" xfId="0" applyFont="1" applyFill="1" applyBorder="1" applyAlignment="1">
      <alignment horizontal="center" vertical="center" wrapText="1"/>
    </xf>
    <xf numFmtId="164" fontId="2" fillId="0" borderId="2" xfId="0" applyNumberFormat="1" applyFont="1" applyBorder="1"/>
    <xf numFmtId="165" fontId="2" fillId="0" borderId="1" xfId="4" applyNumberFormat="1" applyFont="1" applyBorder="1"/>
    <xf numFmtId="0" fontId="9"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5" fontId="2" fillId="0" borderId="1" xfId="4" applyNumberFormat="1"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10" fillId="0" borderId="0" xfId="0" applyFont="1" applyAlignment="1">
      <alignment horizontal="center" wrapText="1"/>
    </xf>
    <xf numFmtId="0" fontId="15" fillId="0" borderId="0" xfId="0" applyFont="1"/>
    <xf numFmtId="0" fontId="14" fillId="0" borderId="0" xfId="0" applyFont="1" applyAlignment="1">
      <alignment horizontal="center" wrapText="1"/>
    </xf>
    <xf numFmtId="0" fontId="6" fillId="6" borderId="17" xfId="0" applyFont="1" applyFill="1" applyBorder="1" applyAlignment="1">
      <alignment horizontal="center" vertical="top" wrapText="1"/>
    </xf>
    <xf numFmtId="0" fontId="6" fillId="3" borderId="17" xfId="0" applyFont="1" applyFill="1" applyBorder="1" applyAlignment="1">
      <alignment horizontal="center" vertical="top" wrapText="1"/>
    </xf>
    <xf numFmtId="0" fontId="16" fillId="0" borderId="1" xfId="0" applyFont="1" applyBorder="1" applyAlignment="1">
      <alignment vertical="top" wrapText="1"/>
    </xf>
    <xf numFmtId="0" fontId="17" fillId="0" borderId="1" xfId="0" applyFont="1" applyBorder="1" applyAlignment="1">
      <alignment vertical="top" wrapText="1"/>
    </xf>
    <xf numFmtId="0" fontId="16" fillId="7" borderId="1" xfId="0" applyFont="1" applyFill="1" applyBorder="1" applyAlignment="1">
      <alignment vertical="top" wrapText="1"/>
    </xf>
    <xf numFmtId="0" fontId="17" fillId="7" borderId="1" xfId="0" applyFont="1" applyFill="1" applyBorder="1" applyAlignment="1">
      <alignment vertical="top" wrapText="1"/>
    </xf>
    <xf numFmtId="0" fontId="20" fillId="0" borderId="0" xfId="0" applyFont="1"/>
    <xf numFmtId="0" fontId="22" fillId="0" borderId="0" xfId="0" applyFont="1" applyAlignment="1">
      <alignment horizontal="center" vertical="top" wrapText="1"/>
    </xf>
    <xf numFmtId="0" fontId="23" fillId="2" borderId="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wrapText="1"/>
    </xf>
    <xf numFmtId="0" fontId="22" fillId="0" borderId="1" xfId="0" applyFont="1" applyBorder="1" applyAlignment="1">
      <alignment horizontal="center" vertical="top" wrapText="1"/>
    </xf>
    <xf numFmtId="164" fontId="22" fillId="0" borderId="1" xfId="0" applyNumberFormat="1" applyFont="1" applyBorder="1" applyAlignment="1">
      <alignment horizontal="center" vertical="top"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4" fillId="0" borderId="12" xfId="0" applyFont="1" applyBorder="1" applyAlignment="1">
      <alignment horizontal="center"/>
    </xf>
    <xf numFmtId="0" fontId="24" fillId="0" borderId="1" xfId="0" applyFont="1" applyBorder="1"/>
    <xf numFmtId="42" fontId="24" fillId="0" borderId="1" xfId="2" applyFont="1" applyBorder="1" applyAlignment="1">
      <alignment horizontal="center"/>
    </xf>
    <xf numFmtId="42" fontId="24" fillId="0" borderId="1" xfId="0" applyNumberFormat="1" applyFont="1" applyBorder="1"/>
    <xf numFmtId="164" fontId="24" fillId="0" borderId="1" xfId="1" applyNumberFormat="1" applyFont="1" applyBorder="1"/>
    <xf numFmtId="164" fontId="24" fillId="0" borderId="13" xfId="1" applyNumberFormat="1" applyFont="1" applyBorder="1"/>
    <xf numFmtId="164" fontId="24" fillId="0" borderId="1" xfId="1" applyNumberFormat="1" applyFont="1" applyFill="1" applyBorder="1"/>
    <xf numFmtId="42" fontId="24" fillId="0" borderId="1" xfId="2" applyFont="1" applyFill="1" applyBorder="1" applyAlignment="1">
      <alignment horizontal="center"/>
    </xf>
    <xf numFmtId="164" fontId="24" fillId="0" borderId="1" xfId="1" applyNumberFormat="1" applyFont="1" applyBorder="1" applyAlignment="1">
      <alignment horizontal="center"/>
    </xf>
    <xf numFmtId="0" fontId="24" fillId="0" borderId="14" xfId="0" applyFont="1" applyBorder="1" applyAlignment="1">
      <alignment horizontal="center"/>
    </xf>
    <xf numFmtId="164" fontId="24" fillId="0" borderId="15" xfId="1" applyNumberFormat="1" applyFont="1" applyFill="1" applyBorder="1"/>
    <xf numFmtId="42" fontId="24" fillId="0" borderId="15" xfId="0" applyNumberFormat="1" applyFont="1" applyBorder="1"/>
    <xf numFmtId="164" fontId="24" fillId="0" borderId="15" xfId="1" applyNumberFormat="1" applyFont="1" applyBorder="1"/>
    <xf numFmtId="164" fontId="24" fillId="0" borderId="16" xfId="1" applyNumberFormat="1" applyFont="1" applyBorder="1"/>
    <xf numFmtId="0" fontId="24" fillId="0" borderId="1" xfId="0" applyFont="1" applyBorder="1" applyAlignment="1">
      <alignment wrapText="1"/>
    </xf>
    <xf numFmtId="0" fontId="24" fillId="0" borderId="15" xfId="0" applyFont="1" applyBorder="1" applyAlignment="1">
      <alignment wrapText="1"/>
    </xf>
    <xf numFmtId="0" fontId="24" fillId="0" borderId="1" xfId="0" applyFont="1" applyBorder="1" applyAlignment="1">
      <alignment horizontal="center"/>
    </xf>
    <xf numFmtId="0" fontId="24" fillId="0" borderId="15" xfId="0" applyFont="1" applyBorder="1" applyAlignment="1">
      <alignment horizontal="center"/>
    </xf>
    <xf numFmtId="0" fontId="16" fillId="0" borderId="18" xfId="0" applyFont="1" applyBorder="1" applyAlignment="1">
      <alignment horizontal="center" vertical="center" wrapText="1"/>
    </xf>
    <xf numFmtId="0" fontId="18" fillId="0" borderId="18" xfId="0" applyFont="1" applyBorder="1" applyAlignment="1">
      <alignment horizontal="center" wrapText="1"/>
    </xf>
    <xf numFmtId="0" fontId="10"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1" fillId="5" borderId="2" xfId="0" applyFont="1" applyFill="1" applyBorder="1" applyAlignment="1">
      <alignment wrapText="1"/>
    </xf>
    <xf numFmtId="0" fontId="21" fillId="5" borderId="6" xfId="0" applyFont="1" applyFill="1" applyBorder="1" applyAlignment="1">
      <alignment wrapText="1"/>
    </xf>
    <xf numFmtId="0" fontId="21" fillId="5" borderId="3" xfId="0" applyFont="1" applyFill="1" applyBorder="1" applyAlignment="1">
      <alignment wrapText="1"/>
    </xf>
    <xf numFmtId="0" fontId="20" fillId="0" borderId="1" xfId="0" applyFont="1" applyBorder="1" applyAlignment="1">
      <alignment horizontal="center" vertical="center" wrapText="1"/>
    </xf>
    <xf numFmtId="0" fontId="21" fillId="5" borderId="1" xfId="0" applyFont="1" applyFill="1" applyBorder="1" applyAlignment="1">
      <alignment horizontal="center" wrapText="1"/>
    </xf>
    <xf numFmtId="0" fontId="21" fillId="5" borderId="2" xfId="0" applyFont="1" applyFill="1" applyBorder="1" applyAlignment="1">
      <alignment horizontal="center" wrapText="1"/>
    </xf>
    <xf numFmtId="0" fontId="21" fillId="5" borderId="6" xfId="0" applyFont="1" applyFill="1" applyBorder="1" applyAlignment="1">
      <alignment horizontal="center" wrapText="1"/>
    </xf>
    <xf numFmtId="0" fontId="21" fillId="5" borderId="3"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justify" vertical="center" wrapText="1"/>
    </xf>
    <xf numFmtId="0" fontId="2" fillId="0" borderId="0" xfId="0" applyFont="1" applyAlignment="1">
      <alignment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wrapText="1"/>
    </xf>
  </cellXfs>
  <cellStyles count="5">
    <cellStyle name="Millares" xfId="4" builtinId="3"/>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8FC59-9CCC-4525-AA79-EEB3FB9B5BC9}">
  <dimension ref="B1:D18"/>
  <sheetViews>
    <sheetView showGridLines="0" topLeftCell="A7" workbookViewId="0">
      <selection activeCell="D7" sqref="D7"/>
    </sheetView>
  </sheetViews>
  <sheetFormatPr baseColWidth="10" defaultRowHeight="15" x14ac:dyDescent="0.25"/>
  <cols>
    <col min="2" max="2" width="36.42578125" customWidth="1"/>
    <col min="3" max="3" width="60.42578125" customWidth="1"/>
    <col min="4" max="4" width="64.5703125" customWidth="1"/>
  </cols>
  <sheetData>
    <row r="1" spans="2:4" ht="18.75" x14ac:dyDescent="0.3">
      <c r="B1" s="77" t="s">
        <v>131</v>
      </c>
      <c r="C1" s="78"/>
      <c r="D1" s="78"/>
    </row>
    <row r="2" spans="2:4" ht="15.75" thickBot="1" x14ac:dyDescent="0.3"/>
    <row r="3" spans="2:4" ht="15.75" thickBot="1" x14ac:dyDescent="0.3">
      <c r="B3" s="41"/>
      <c r="C3" s="41" t="s">
        <v>96</v>
      </c>
      <c r="D3" s="41" t="s">
        <v>97</v>
      </c>
    </row>
    <row r="4" spans="2:4" ht="15.75" thickBot="1" x14ac:dyDescent="0.3">
      <c r="B4" s="42" t="s">
        <v>98</v>
      </c>
      <c r="C4" s="42" t="s">
        <v>99</v>
      </c>
      <c r="D4" s="42" t="s">
        <v>99</v>
      </c>
    </row>
    <row r="5" spans="2:4" ht="18.75" x14ac:dyDescent="0.25">
      <c r="B5" s="43" t="s">
        <v>20</v>
      </c>
      <c r="C5" s="44" t="s">
        <v>100</v>
      </c>
      <c r="D5" s="44" t="s">
        <v>100</v>
      </c>
    </row>
    <row r="6" spans="2:4" ht="18.75" x14ac:dyDescent="0.25">
      <c r="B6" s="45" t="s">
        <v>101</v>
      </c>
      <c r="C6" s="46" t="s">
        <v>102</v>
      </c>
      <c r="D6" s="46" t="s">
        <v>102</v>
      </c>
    </row>
    <row r="7" spans="2:4" ht="75" x14ac:dyDescent="0.25">
      <c r="B7" s="43" t="s">
        <v>25</v>
      </c>
      <c r="C7" s="44" t="s">
        <v>134</v>
      </c>
      <c r="D7" s="44" t="s">
        <v>134</v>
      </c>
    </row>
    <row r="8" spans="2:4" ht="18.75" x14ac:dyDescent="0.25">
      <c r="B8" s="45" t="s">
        <v>103</v>
      </c>
      <c r="C8" s="46" t="s">
        <v>104</v>
      </c>
      <c r="D8" s="46" t="s">
        <v>104</v>
      </c>
    </row>
    <row r="9" spans="2:4" ht="18.75" x14ac:dyDescent="0.25">
      <c r="B9" s="43" t="s">
        <v>105</v>
      </c>
      <c r="C9" s="44" t="s">
        <v>106</v>
      </c>
      <c r="D9" s="44" t="s">
        <v>106</v>
      </c>
    </row>
    <row r="10" spans="2:4" ht="56.25" x14ac:dyDescent="0.25">
      <c r="B10" s="45" t="s">
        <v>107</v>
      </c>
      <c r="C10" s="46" t="s">
        <v>108</v>
      </c>
      <c r="D10" s="46" t="s">
        <v>108</v>
      </c>
    </row>
    <row r="11" spans="2:4" ht="37.5" x14ac:dyDescent="0.25">
      <c r="B11" s="43" t="s">
        <v>109</v>
      </c>
      <c r="C11" s="44" t="s">
        <v>110</v>
      </c>
      <c r="D11" s="44" t="s">
        <v>110</v>
      </c>
    </row>
    <row r="12" spans="2:4" ht="168.75" x14ac:dyDescent="0.25">
      <c r="B12" s="45" t="s">
        <v>111</v>
      </c>
      <c r="C12" s="46" t="s">
        <v>112</v>
      </c>
      <c r="D12" s="46" t="s">
        <v>112</v>
      </c>
    </row>
    <row r="13" spans="2:4" ht="112.5" x14ac:dyDescent="0.25">
      <c r="B13" s="43" t="s">
        <v>113</v>
      </c>
      <c r="C13" s="44" t="s">
        <v>114</v>
      </c>
      <c r="D13" s="44" t="s">
        <v>114</v>
      </c>
    </row>
    <row r="14" spans="2:4" ht="18.75" x14ac:dyDescent="0.25">
      <c r="B14" s="45" t="s">
        <v>115</v>
      </c>
      <c r="C14" s="46" t="s">
        <v>116</v>
      </c>
      <c r="D14" s="46" t="s">
        <v>116</v>
      </c>
    </row>
    <row r="15" spans="2:4" ht="18.75" x14ac:dyDescent="0.25">
      <c r="B15" s="43" t="s">
        <v>117</v>
      </c>
      <c r="C15" s="44" t="s">
        <v>118</v>
      </c>
      <c r="D15" s="44" t="s">
        <v>119</v>
      </c>
    </row>
    <row r="16" spans="2:4" ht="18.75" x14ac:dyDescent="0.25">
      <c r="B16" s="45" t="s">
        <v>120</v>
      </c>
      <c r="C16" s="46" t="s">
        <v>121</v>
      </c>
      <c r="D16" s="46" t="s">
        <v>121</v>
      </c>
    </row>
    <row r="17" spans="2:4" ht="112.5" x14ac:dyDescent="0.25">
      <c r="B17" s="43" t="s">
        <v>122</v>
      </c>
      <c r="C17" s="44" t="s">
        <v>123</v>
      </c>
      <c r="D17" s="44" t="s">
        <v>124</v>
      </c>
    </row>
    <row r="18" spans="2:4" ht="112.5" x14ac:dyDescent="0.25">
      <c r="B18" s="45" t="s">
        <v>125</v>
      </c>
      <c r="C18" s="46" t="s">
        <v>126</v>
      </c>
      <c r="D18" s="46" t="s">
        <v>127</v>
      </c>
    </row>
  </sheetData>
  <mergeCells count="1">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6412-A996-45A5-8EC8-57FB7A702C4B}">
  <dimension ref="C3:J25"/>
  <sheetViews>
    <sheetView showGridLines="0" workbookViewId="0">
      <selection activeCell="C5" sqref="C5"/>
    </sheetView>
  </sheetViews>
  <sheetFormatPr baseColWidth="10" defaultRowHeight="15" x14ac:dyDescent="0.25"/>
  <cols>
    <col min="3" max="3" width="13" customWidth="1"/>
    <col min="4" max="4" width="25.28515625" customWidth="1"/>
    <col min="5" max="5" width="7.85546875" customWidth="1"/>
    <col min="6" max="6" width="11" customWidth="1"/>
    <col min="7" max="7" width="11.7109375" customWidth="1"/>
    <col min="8" max="8" width="11.85546875" customWidth="1"/>
    <col min="9" max="9" width="12.7109375" customWidth="1"/>
  </cols>
  <sheetData>
    <row r="3" spans="3:10" x14ac:dyDescent="0.25">
      <c r="C3" s="79" t="s">
        <v>133</v>
      </c>
      <c r="D3" s="80"/>
      <c r="E3" s="80"/>
      <c r="F3" s="80"/>
      <c r="G3" s="80"/>
      <c r="H3" s="80"/>
      <c r="I3" s="80"/>
      <c r="J3" s="38"/>
    </row>
    <row r="4" spans="3:10" ht="15.75" thickBot="1" x14ac:dyDescent="0.3"/>
    <row r="5" spans="3:10" ht="48" x14ac:dyDescent="0.25">
      <c r="C5" s="56" t="s">
        <v>68</v>
      </c>
      <c r="D5" s="57" t="s">
        <v>44</v>
      </c>
      <c r="E5" s="57" t="s">
        <v>45</v>
      </c>
      <c r="F5" s="57" t="s">
        <v>46</v>
      </c>
      <c r="G5" s="57" t="s">
        <v>47</v>
      </c>
      <c r="H5" s="57" t="s">
        <v>69</v>
      </c>
      <c r="I5" s="58" t="s">
        <v>70</v>
      </c>
    </row>
    <row r="6" spans="3:10" x14ac:dyDescent="0.25">
      <c r="C6" s="59" t="s">
        <v>128</v>
      </c>
      <c r="D6" s="73" t="s">
        <v>48</v>
      </c>
      <c r="E6" s="75">
        <v>7.89</v>
      </c>
      <c r="F6" s="61">
        <v>74526</v>
      </c>
      <c r="G6" s="62">
        <f t="shared" ref="G6:G16" si="0">+E6*F6</f>
        <v>588010.14</v>
      </c>
      <c r="H6" s="63">
        <f t="shared" ref="H6:H23" si="1">+G6*0.25</f>
        <v>147002.535</v>
      </c>
      <c r="I6" s="64">
        <f t="shared" ref="I6:I23" si="2">+G6*1.25</f>
        <v>735012.67500000005</v>
      </c>
    </row>
    <row r="7" spans="3:10" x14ac:dyDescent="0.25">
      <c r="C7" s="59" t="s">
        <v>128</v>
      </c>
      <c r="D7" s="73" t="s">
        <v>49</v>
      </c>
      <c r="E7" s="75">
        <v>7.89</v>
      </c>
      <c r="F7" s="61">
        <v>66167</v>
      </c>
      <c r="G7" s="62">
        <f t="shared" si="0"/>
        <v>522057.63</v>
      </c>
      <c r="H7" s="63">
        <f t="shared" si="1"/>
        <v>130514.4075</v>
      </c>
      <c r="I7" s="64">
        <f t="shared" si="2"/>
        <v>652572.03749999998</v>
      </c>
    </row>
    <row r="8" spans="3:10" x14ac:dyDescent="0.25">
      <c r="C8" s="59" t="s">
        <v>128</v>
      </c>
      <c r="D8" s="73" t="s">
        <v>50</v>
      </c>
      <c r="E8" s="75">
        <v>2.11</v>
      </c>
      <c r="F8" s="65">
        <v>55527.742671370492</v>
      </c>
      <c r="G8" s="62">
        <f t="shared" si="0"/>
        <v>117163.53703659173</v>
      </c>
      <c r="H8" s="63">
        <f t="shared" si="1"/>
        <v>29290.884259147933</v>
      </c>
      <c r="I8" s="64">
        <f t="shared" si="2"/>
        <v>146454.42129573965</v>
      </c>
    </row>
    <row r="9" spans="3:10" x14ac:dyDescent="0.25">
      <c r="C9" s="59" t="s">
        <v>128</v>
      </c>
      <c r="D9" s="73" t="s">
        <v>51</v>
      </c>
      <c r="E9" s="75">
        <v>1.25</v>
      </c>
      <c r="F9" s="66">
        <v>49961</v>
      </c>
      <c r="G9" s="62">
        <f t="shared" si="0"/>
        <v>62451.25</v>
      </c>
      <c r="H9" s="63">
        <f t="shared" si="1"/>
        <v>15612.8125</v>
      </c>
      <c r="I9" s="64">
        <f t="shared" si="2"/>
        <v>78064.0625</v>
      </c>
    </row>
    <row r="10" spans="3:10" x14ac:dyDescent="0.25">
      <c r="C10" s="59" t="s">
        <v>128</v>
      </c>
      <c r="D10" s="73" t="s">
        <v>52</v>
      </c>
      <c r="E10" s="75">
        <v>2.31</v>
      </c>
      <c r="F10" s="65">
        <v>16559.597644228979</v>
      </c>
      <c r="G10" s="62">
        <f t="shared" si="0"/>
        <v>38252.670558168946</v>
      </c>
      <c r="H10" s="63">
        <f t="shared" si="1"/>
        <v>9563.1676395422364</v>
      </c>
      <c r="I10" s="64">
        <f t="shared" si="2"/>
        <v>47815.838197711186</v>
      </c>
    </row>
    <row r="11" spans="3:10" x14ac:dyDescent="0.25">
      <c r="C11" s="59" t="s">
        <v>128</v>
      </c>
      <c r="D11" s="73" t="s">
        <v>53</v>
      </c>
      <c r="E11" s="75">
        <v>6.18</v>
      </c>
      <c r="F11" s="65">
        <v>12105</v>
      </c>
      <c r="G11" s="62">
        <f t="shared" si="0"/>
        <v>74808.899999999994</v>
      </c>
      <c r="H11" s="63">
        <f t="shared" si="1"/>
        <v>18702.224999999999</v>
      </c>
      <c r="I11" s="64">
        <f t="shared" si="2"/>
        <v>93511.125</v>
      </c>
    </row>
    <row r="12" spans="3:10" x14ac:dyDescent="0.25">
      <c r="C12" s="59" t="s">
        <v>128</v>
      </c>
      <c r="D12" s="73" t="s">
        <v>54</v>
      </c>
      <c r="E12" s="75">
        <v>3.77</v>
      </c>
      <c r="F12" s="66">
        <v>15439</v>
      </c>
      <c r="G12" s="62">
        <f t="shared" si="0"/>
        <v>58205.03</v>
      </c>
      <c r="H12" s="63">
        <f t="shared" si="1"/>
        <v>14551.2575</v>
      </c>
      <c r="I12" s="64">
        <f t="shared" si="2"/>
        <v>72756.287500000006</v>
      </c>
    </row>
    <row r="13" spans="3:10" x14ac:dyDescent="0.25">
      <c r="C13" s="59" t="s">
        <v>128</v>
      </c>
      <c r="D13" s="73" t="s">
        <v>55</v>
      </c>
      <c r="E13" s="75">
        <v>3.08</v>
      </c>
      <c r="F13" s="66">
        <v>13911</v>
      </c>
      <c r="G13" s="62">
        <f t="shared" si="0"/>
        <v>42845.88</v>
      </c>
      <c r="H13" s="63">
        <f t="shared" si="1"/>
        <v>10711.47</v>
      </c>
      <c r="I13" s="64">
        <f t="shared" si="2"/>
        <v>53557.35</v>
      </c>
    </row>
    <row r="14" spans="3:10" x14ac:dyDescent="0.25">
      <c r="C14" s="59" t="s">
        <v>128</v>
      </c>
      <c r="D14" s="73" t="s">
        <v>56</v>
      </c>
      <c r="E14" s="75">
        <v>3.54</v>
      </c>
      <c r="F14" s="66">
        <v>17853</v>
      </c>
      <c r="G14" s="62">
        <f t="shared" si="0"/>
        <v>63199.62</v>
      </c>
      <c r="H14" s="63">
        <f t="shared" si="1"/>
        <v>15799.905000000001</v>
      </c>
      <c r="I14" s="64">
        <f t="shared" si="2"/>
        <v>78999.525000000009</v>
      </c>
    </row>
    <row r="15" spans="3:10" x14ac:dyDescent="0.25">
      <c r="C15" s="59">
        <v>8</v>
      </c>
      <c r="D15" s="73" t="s">
        <v>57</v>
      </c>
      <c r="E15" s="75">
        <v>1.46</v>
      </c>
      <c r="F15" s="60">
        <v>0</v>
      </c>
      <c r="G15" s="62">
        <f t="shared" si="0"/>
        <v>0</v>
      </c>
      <c r="H15" s="63">
        <f t="shared" si="1"/>
        <v>0</v>
      </c>
      <c r="I15" s="64">
        <f t="shared" si="2"/>
        <v>0</v>
      </c>
    </row>
    <row r="16" spans="3:10" x14ac:dyDescent="0.25">
      <c r="C16" s="59" t="s">
        <v>128</v>
      </c>
      <c r="D16" s="73" t="s">
        <v>58</v>
      </c>
      <c r="E16" s="75">
        <v>6.06</v>
      </c>
      <c r="F16" s="65">
        <v>19444</v>
      </c>
      <c r="G16" s="62">
        <f t="shared" si="0"/>
        <v>117830.64</v>
      </c>
      <c r="H16" s="63">
        <f t="shared" si="1"/>
        <v>29457.66</v>
      </c>
      <c r="I16" s="64">
        <f t="shared" si="2"/>
        <v>147288.29999999999</v>
      </c>
    </row>
    <row r="17" spans="3:9" x14ac:dyDescent="0.25">
      <c r="C17" s="59" t="s">
        <v>130</v>
      </c>
      <c r="D17" s="73" t="s">
        <v>59</v>
      </c>
      <c r="E17" s="75">
        <v>60</v>
      </c>
      <c r="F17" s="67">
        <v>4026502.689826665</v>
      </c>
      <c r="G17" s="62">
        <f>+F17</f>
        <v>4026502.689826665</v>
      </c>
      <c r="H17" s="63">
        <f t="shared" si="1"/>
        <v>1006625.6724566662</v>
      </c>
      <c r="I17" s="64">
        <f t="shared" si="2"/>
        <v>5033128.3622833313</v>
      </c>
    </row>
    <row r="18" spans="3:9" ht="24.75" x14ac:dyDescent="0.25">
      <c r="C18" s="59" t="s">
        <v>129</v>
      </c>
      <c r="D18" s="73" t="s">
        <v>60</v>
      </c>
      <c r="E18" s="75">
        <v>1</v>
      </c>
      <c r="F18" s="63">
        <v>357932</v>
      </c>
      <c r="G18" s="62">
        <f t="shared" ref="G18:G23" si="3">+E18*F18</f>
        <v>357932</v>
      </c>
      <c r="H18" s="63">
        <f t="shared" si="1"/>
        <v>89483</v>
      </c>
      <c r="I18" s="64">
        <f t="shared" si="2"/>
        <v>447415</v>
      </c>
    </row>
    <row r="19" spans="3:9" x14ac:dyDescent="0.25">
      <c r="C19" s="59" t="s">
        <v>129</v>
      </c>
      <c r="D19" s="73" t="s">
        <v>61</v>
      </c>
      <c r="E19" s="75">
        <v>1</v>
      </c>
      <c r="F19" s="63">
        <v>40383</v>
      </c>
      <c r="G19" s="62">
        <f t="shared" si="3"/>
        <v>40383</v>
      </c>
      <c r="H19" s="63">
        <f t="shared" si="1"/>
        <v>10095.75</v>
      </c>
      <c r="I19" s="64">
        <f t="shared" si="2"/>
        <v>50478.75</v>
      </c>
    </row>
    <row r="20" spans="3:9" ht="24.75" x14ac:dyDescent="0.25">
      <c r="C20" s="59" t="s">
        <v>129</v>
      </c>
      <c r="D20" s="73" t="s">
        <v>62</v>
      </c>
      <c r="E20" s="75">
        <v>1.11E-2</v>
      </c>
      <c r="F20" s="63">
        <v>52710</v>
      </c>
      <c r="G20" s="62">
        <f t="shared" si="3"/>
        <v>585.08100000000002</v>
      </c>
      <c r="H20" s="63">
        <f t="shared" si="1"/>
        <v>146.27025</v>
      </c>
      <c r="I20" s="64">
        <f t="shared" si="2"/>
        <v>731.35125000000005</v>
      </c>
    </row>
    <row r="21" spans="3:9" ht="24.75" x14ac:dyDescent="0.25">
      <c r="C21" s="59" t="s">
        <v>129</v>
      </c>
      <c r="D21" s="73" t="s">
        <v>63</v>
      </c>
      <c r="E21" s="75">
        <v>1.11E-2</v>
      </c>
      <c r="F21" s="63">
        <v>428146</v>
      </c>
      <c r="G21" s="62">
        <f t="shared" si="3"/>
        <v>4752.4206000000004</v>
      </c>
      <c r="H21" s="63">
        <f t="shared" si="1"/>
        <v>1188.1051500000001</v>
      </c>
      <c r="I21" s="64">
        <f t="shared" si="2"/>
        <v>5940.5257500000007</v>
      </c>
    </row>
    <row r="22" spans="3:9" x14ac:dyDescent="0.25">
      <c r="C22" s="59" t="s">
        <v>129</v>
      </c>
      <c r="D22" s="73" t="s">
        <v>64</v>
      </c>
      <c r="E22" s="75">
        <v>3.8E-3</v>
      </c>
      <c r="F22" s="63">
        <v>1198860</v>
      </c>
      <c r="G22" s="62">
        <f t="shared" si="3"/>
        <v>4555.6679999999997</v>
      </c>
      <c r="H22" s="63">
        <f t="shared" si="1"/>
        <v>1138.9169999999999</v>
      </c>
      <c r="I22" s="64">
        <f t="shared" si="2"/>
        <v>5694.5849999999991</v>
      </c>
    </row>
    <row r="23" spans="3:9" ht="24.75" x14ac:dyDescent="0.25">
      <c r="C23" s="59" t="s">
        <v>129</v>
      </c>
      <c r="D23" s="73" t="s">
        <v>65</v>
      </c>
      <c r="E23" s="75">
        <v>3.0700000000000002E-2</v>
      </c>
      <c r="F23" s="63">
        <v>2035155</v>
      </c>
      <c r="G23" s="62">
        <f t="shared" si="3"/>
        <v>62479.258500000004</v>
      </c>
      <c r="H23" s="63">
        <f t="shared" si="1"/>
        <v>15619.814625000001</v>
      </c>
      <c r="I23" s="64">
        <f t="shared" si="2"/>
        <v>78099.07312500001</v>
      </c>
    </row>
    <row r="24" spans="3:9" x14ac:dyDescent="0.25">
      <c r="C24" s="59">
        <v>10</v>
      </c>
      <c r="D24" s="73" t="s">
        <v>66</v>
      </c>
      <c r="E24" s="75">
        <v>9.1</v>
      </c>
      <c r="F24" s="65">
        <v>20616195.604395606</v>
      </c>
      <c r="G24" s="62">
        <v>140705535</v>
      </c>
      <c r="H24" s="63">
        <v>187607380</v>
      </c>
      <c r="I24" s="64">
        <v>234509225</v>
      </c>
    </row>
    <row r="25" spans="3:9" ht="15.75" thickBot="1" x14ac:dyDescent="0.3">
      <c r="C25" s="68">
        <v>10</v>
      </c>
      <c r="D25" s="74" t="s">
        <v>67</v>
      </c>
      <c r="E25" s="76">
        <v>4.0999999999999996</v>
      </c>
      <c r="F25" s="69">
        <v>14998048.780487806</v>
      </c>
      <c r="G25" s="70">
        <f>+H25*0.75</f>
        <v>46119000</v>
      </c>
      <c r="H25" s="71">
        <v>61492000</v>
      </c>
      <c r="I25" s="72">
        <f>+H25*1.25</f>
        <v>76865000</v>
      </c>
    </row>
  </sheetData>
  <mergeCells count="1">
    <mergeCell ref="C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53F7-DD91-4209-85BD-F2EE24401D69}">
  <dimension ref="B3:AJ459"/>
  <sheetViews>
    <sheetView showGridLines="0" tabSelected="1" topLeftCell="P121" workbookViewId="0">
      <selection activeCell="J52" sqref="J52"/>
    </sheetView>
  </sheetViews>
  <sheetFormatPr baseColWidth="10" defaultRowHeight="15" x14ac:dyDescent="0.25"/>
  <cols>
    <col min="1" max="1" width="11.42578125" style="1"/>
    <col min="2" max="2" width="5.85546875" style="1" customWidth="1"/>
    <col min="3" max="3" width="6.42578125" style="1" customWidth="1"/>
    <col min="4" max="4" width="12" style="1" customWidth="1"/>
    <col min="5" max="5" width="14.42578125" style="1" customWidth="1"/>
    <col min="6" max="6" width="13.42578125" style="1" customWidth="1"/>
    <col min="7" max="7" width="13" style="1" customWidth="1"/>
    <col min="8" max="10" width="13.5703125" style="1" customWidth="1"/>
    <col min="11" max="11" width="12.7109375" style="1" customWidth="1"/>
    <col min="12" max="12" width="12.85546875" style="1" customWidth="1"/>
    <col min="13" max="13" width="10" style="1" customWidth="1"/>
    <col min="14" max="14" width="10.5703125" style="1" customWidth="1"/>
    <col min="15" max="15" width="10.140625" style="1" customWidth="1"/>
    <col min="16" max="16" width="13" style="1" customWidth="1"/>
    <col min="17" max="18" width="13.140625" style="1" customWidth="1"/>
    <col min="19" max="19" width="13" style="1" customWidth="1"/>
    <col min="20" max="21" width="12.85546875" style="1" customWidth="1"/>
    <col min="22" max="22" width="11.42578125" style="1"/>
    <col min="23" max="23" width="40.42578125" style="1" customWidth="1"/>
    <col min="24" max="24" width="34.5703125" style="1" customWidth="1"/>
    <col min="25" max="25" width="8.85546875" style="1" customWidth="1"/>
    <col min="26" max="26" width="11.42578125" style="1"/>
    <col min="27" max="27" width="17.85546875" style="1" customWidth="1"/>
    <col min="28" max="28" width="17.28515625" style="1" customWidth="1"/>
    <col min="29" max="29" width="14.5703125" style="1" customWidth="1"/>
    <col min="30" max="30" width="16.28515625" style="1" customWidth="1"/>
    <col min="31" max="31" width="18.42578125" style="1" customWidth="1"/>
    <col min="32" max="36" width="19.140625" style="1" customWidth="1"/>
    <col min="37" max="37" width="14" style="1" bestFit="1" customWidth="1"/>
    <col min="38" max="16384" width="11.42578125" style="1"/>
  </cols>
  <sheetData>
    <row r="3" spans="2:36" ht="15.75" customHeight="1" x14ac:dyDescent="0.25">
      <c r="B3" s="81" t="s">
        <v>132</v>
      </c>
      <c r="C3" s="80"/>
      <c r="D3" s="80"/>
      <c r="E3" s="80"/>
      <c r="F3" s="80"/>
      <c r="G3" s="80"/>
      <c r="H3" s="80"/>
      <c r="I3" s="80"/>
      <c r="J3" s="80"/>
      <c r="K3" s="80"/>
      <c r="L3" s="80"/>
      <c r="M3" s="80"/>
      <c r="N3" s="80"/>
      <c r="O3" s="80"/>
      <c r="P3" s="40"/>
      <c r="Q3" s="40"/>
      <c r="R3" s="40"/>
      <c r="S3" s="40"/>
      <c r="T3" s="40"/>
      <c r="U3" s="40"/>
      <c r="V3" s="37"/>
      <c r="W3" s="37"/>
      <c r="X3" s="37"/>
      <c r="Y3" s="37"/>
      <c r="Z3" s="37"/>
      <c r="AA3" s="37"/>
      <c r="AB3" s="37"/>
      <c r="AC3" s="37"/>
      <c r="AD3" s="37"/>
      <c r="AE3" s="37"/>
      <c r="AF3" s="37"/>
      <c r="AG3" s="37"/>
    </row>
    <row r="4" spans="2:36" ht="15.75" x14ac:dyDescent="0.25">
      <c r="B4" s="39"/>
      <c r="C4" s="39"/>
      <c r="D4" s="39"/>
      <c r="E4" s="39"/>
      <c r="F4" s="39"/>
      <c r="G4" s="39"/>
      <c r="H4" s="39"/>
      <c r="I4" s="39"/>
      <c r="J4" s="39"/>
      <c r="K4" s="39"/>
      <c r="L4" s="39"/>
      <c r="M4" s="39"/>
      <c r="N4" s="39"/>
      <c r="O4" s="39"/>
      <c r="P4" s="39"/>
      <c r="Q4" s="39"/>
      <c r="R4" s="39"/>
      <c r="S4" s="39"/>
      <c r="T4" s="39"/>
      <c r="U4" s="39"/>
      <c r="AC4" s="2"/>
    </row>
    <row r="5" spans="2:36" ht="20.25" customHeight="1" x14ac:dyDescent="0.25">
      <c r="B5" s="47"/>
      <c r="C5" s="47"/>
      <c r="D5" s="89" t="s">
        <v>14</v>
      </c>
      <c r="E5" s="89"/>
      <c r="F5" s="89"/>
      <c r="G5" s="90" t="s">
        <v>14</v>
      </c>
      <c r="H5" s="91"/>
      <c r="I5" s="92"/>
      <c r="J5" s="85"/>
      <c r="K5" s="86"/>
      <c r="L5" s="87"/>
      <c r="AI5" s="3"/>
      <c r="AJ5" s="3"/>
    </row>
    <row r="6" spans="2:36" ht="43.5" customHeight="1" x14ac:dyDescent="0.25">
      <c r="B6" s="48"/>
      <c r="C6" s="48"/>
      <c r="D6" s="88" t="s">
        <v>12</v>
      </c>
      <c r="E6" s="88"/>
      <c r="F6" s="88"/>
      <c r="G6" s="82" t="s">
        <v>94</v>
      </c>
      <c r="H6" s="83"/>
      <c r="I6" s="84"/>
      <c r="J6" s="82" t="s">
        <v>17</v>
      </c>
      <c r="K6" s="83"/>
      <c r="L6" s="84"/>
      <c r="W6" s="97"/>
      <c r="X6" s="96"/>
      <c r="Y6" s="96"/>
      <c r="Z6" s="96"/>
      <c r="AI6" s="3"/>
      <c r="AJ6" s="3"/>
    </row>
    <row r="7" spans="2:36" ht="21" x14ac:dyDescent="0.25">
      <c r="B7" s="49" t="s">
        <v>135</v>
      </c>
      <c r="C7" s="49" t="s">
        <v>21</v>
      </c>
      <c r="D7" s="50" t="s">
        <v>8</v>
      </c>
      <c r="E7" s="51" t="s">
        <v>10</v>
      </c>
      <c r="F7" s="50" t="s">
        <v>9</v>
      </c>
      <c r="G7" s="50" t="s">
        <v>8</v>
      </c>
      <c r="H7" s="51" t="s">
        <v>10</v>
      </c>
      <c r="I7" s="50" t="s">
        <v>9</v>
      </c>
      <c r="J7" s="50" t="s">
        <v>8</v>
      </c>
      <c r="K7" s="51" t="s">
        <v>10</v>
      </c>
      <c r="L7" s="50" t="s">
        <v>9</v>
      </c>
      <c r="W7" s="36" t="s">
        <v>75</v>
      </c>
    </row>
    <row r="8" spans="2:36" ht="22.5" customHeight="1" x14ac:dyDescent="0.25">
      <c r="B8" s="52">
        <v>1</v>
      </c>
      <c r="C8" s="52">
        <v>10.15</v>
      </c>
      <c r="D8" s="53">
        <v>117858940.00608</v>
      </c>
      <c r="E8" s="53">
        <v>152501680.55304</v>
      </c>
      <c r="F8" s="53">
        <v>187144421.10000002</v>
      </c>
      <c r="G8" s="53">
        <v>304189659.44639999</v>
      </c>
      <c r="H8" s="53">
        <v>363668737.72320002</v>
      </c>
      <c r="I8" s="53">
        <v>423147816</v>
      </c>
      <c r="J8" s="53">
        <v>16688.621879999999</v>
      </c>
      <c r="K8" s="53">
        <v>50041.018440000007</v>
      </c>
      <c r="L8" s="53">
        <v>83393.415000000008</v>
      </c>
      <c r="W8" s="6" t="s">
        <v>1</v>
      </c>
      <c r="X8" s="6" t="s">
        <v>2</v>
      </c>
      <c r="Y8" s="6" t="s">
        <v>3</v>
      </c>
      <c r="Z8" s="6" t="s">
        <v>4</v>
      </c>
      <c r="AA8" s="6" t="s">
        <v>5</v>
      </c>
      <c r="AB8" s="6" t="s">
        <v>6</v>
      </c>
      <c r="AC8" s="6" t="s">
        <v>7</v>
      </c>
      <c r="AD8" s="6" t="s">
        <v>8</v>
      </c>
      <c r="AE8" s="6" t="s">
        <v>9</v>
      </c>
      <c r="AF8" s="6" t="s">
        <v>10</v>
      </c>
      <c r="AI8" s="7"/>
      <c r="AJ8" s="7"/>
    </row>
    <row r="9" spans="2:36" ht="22.5" customHeight="1" x14ac:dyDescent="0.25">
      <c r="B9" s="52">
        <v>2</v>
      </c>
      <c r="C9" s="52">
        <v>12.7</v>
      </c>
      <c r="D9" s="53">
        <v>147468821.48543999</v>
      </c>
      <c r="E9" s="53">
        <v>190814910.64271998</v>
      </c>
      <c r="F9" s="53">
        <v>234160999.79999998</v>
      </c>
      <c r="G9" s="53">
        <v>380611692.11519998</v>
      </c>
      <c r="H9" s="53">
        <v>455033790.05760002</v>
      </c>
      <c r="I9" s="53">
        <v>529455888</v>
      </c>
      <c r="J9" s="53">
        <v>20881.329840000002</v>
      </c>
      <c r="K9" s="53">
        <v>62612.899920000003</v>
      </c>
      <c r="L9" s="53">
        <v>104344.47</v>
      </c>
      <c r="W9" s="93" t="s">
        <v>11</v>
      </c>
      <c r="X9" s="8" t="s">
        <v>12</v>
      </c>
      <c r="Y9" s="9" t="s">
        <v>13</v>
      </c>
      <c r="Z9" s="33">
        <f>1.5*X13*52</f>
        <v>5460</v>
      </c>
      <c r="AA9" s="11">
        <f>131602*(1+13.12%)</f>
        <v>148868.18239999999</v>
      </c>
      <c r="AB9" s="11">
        <v>192625.5912</v>
      </c>
      <c r="AC9" s="11">
        <v>236383</v>
      </c>
      <c r="AD9" s="12">
        <f>+Z9*AA9</f>
        <v>812820275.90399992</v>
      </c>
      <c r="AE9" s="12">
        <f>+Z9*AC9</f>
        <v>1290651180</v>
      </c>
      <c r="AF9" s="13">
        <f>+Z9*AB9</f>
        <v>1051735727.952</v>
      </c>
      <c r="AI9" s="14"/>
      <c r="AJ9" s="14"/>
    </row>
    <row r="10" spans="2:36" ht="22.5" customHeight="1" x14ac:dyDescent="0.25">
      <c r="B10" s="52">
        <v>3</v>
      </c>
      <c r="C10" s="52">
        <v>14.84</v>
      </c>
      <c r="D10" s="53">
        <v>172317898.49164799</v>
      </c>
      <c r="E10" s="53">
        <v>222967974.32582399</v>
      </c>
      <c r="F10" s="53">
        <v>273618050.15999997</v>
      </c>
      <c r="G10" s="53">
        <v>444746260.70784009</v>
      </c>
      <c r="H10" s="53">
        <v>531708775.15392005</v>
      </c>
      <c r="I10" s="53">
        <v>618671289.60000002</v>
      </c>
      <c r="J10" s="53">
        <v>24399.916127999997</v>
      </c>
      <c r="K10" s="53">
        <v>73163.420064000005</v>
      </c>
      <c r="L10" s="53">
        <v>121926.924</v>
      </c>
      <c r="W10" s="93"/>
      <c r="X10" s="8" t="s">
        <v>15</v>
      </c>
      <c r="Y10" s="9" t="s">
        <v>16</v>
      </c>
      <c r="Z10" s="33">
        <f>85*X13*3*52</f>
        <v>928200</v>
      </c>
      <c r="AA10" s="11">
        <f>1998*(1+13.12%)</f>
        <v>2260.1376</v>
      </c>
      <c r="AB10" s="11">
        <v>2702.0688</v>
      </c>
      <c r="AC10" s="11">
        <v>3144</v>
      </c>
      <c r="AD10" s="12">
        <f>+Z10*AA10</f>
        <v>2097859720.3199999</v>
      </c>
      <c r="AE10" s="12">
        <f>+Z10*AC10</f>
        <v>2918260800</v>
      </c>
      <c r="AF10" s="13">
        <f>+Z10*AB10</f>
        <v>2508060260.1599998</v>
      </c>
      <c r="AH10" s="15"/>
      <c r="AI10" s="14"/>
      <c r="AJ10" s="14"/>
    </row>
    <row r="11" spans="2:36" ht="22.5" customHeight="1" x14ac:dyDescent="0.25">
      <c r="B11" s="52">
        <v>4</v>
      </c>
      <c r="C11" s="52">
        <v>16.899999999999999</v>
      </c>
      <c r="D11" s="53">
        <v>196238038.03967997</v>
      </c>
      <c r="E11" s="53">
        <v>253919054.31983995</v>
      </c>
      <c r="F11" s="53">
        <v>311600070.59999996</v>
      </c>
      <c r="G11" s="53">
        <v>506483275.33439988</v>
      </c>
      <c r="H11" s="53">
        <v>605517405.66719985</v>
      </c>
      <c r="I11" s="53">
        <v>704551535.99999976</v>
      </c>
      <c r="J11" s="53">
        <v>27786.966479999995</v>
      </c>
      <c r="K11" s="53">
        <v>83319.52824</v>
      </c>
      <c r="L11" s="53">
        <v>138852.09</v>
      </c>
      <c r="W11" s="94"/>
      <c r="X11" s="8" t="s">
        <v>17</v>
      </c>
      <c r="Y11" s="9" t="s">
        <v>16</v>
      </c>
      <c r="Z11" s="33">
        <f>+AE24*X14</f>
        <v>315</v>
      </c>
      <c r="AA11" s="11">
        <f>323*(1+13.12%)</f>
        <v>365.37759999999997</v>
      </c>
      <c r="AB11" s="11">
        <v>1095.5888</v>
      </c>
      <c r="AC11" s="17">
        <v>1825.8</v>
      </c>
      <c r="AD11" s="12">
        <f>+Z11*AA11</f>
        <v>115093.94399999999</v>
      </c>
      <c r="AE11" s="12">
        <f>+Z11*AC11</f>
        <v>575127</v>
      </c>
      <c r="AF11" s="12">
        <f>+Z11*AB11</f>
        <v>345110.47200000001</v>
      </c>
      <c r="AI11" s="14"/>
      <c r="AJ11" s="14"/>
    </row>
    <row r="12" spans="2:36" ht="22.5" customHeight="1" x14ac:dyDescent="0.25">
      <c r="B12" s="52">
        <v>5</v>
      </c>
      <c r="C12" s="52">
        <v>19.059999999999999</v>
      </c>
      <c r="D12" s="53">
        <v>221319349.41043195</v>
      </c>
      <c r="E12" s="53">
        <v>286372613.92521596</v>
      </c>
      <c r="F12" s="53">
        <v>351425878.43999994</v>
      </c>
      <c r="G12" s="53">
        <v>571217232.41855991</v>
      </c>
      <c r="H12" s="53">
        <v>682908979.40927994</v>
      </c>
      <c r="I12" s="53">
        <v>794600726.39999998</v>
      </c>
      <c r="J12" s="53">
        <v>31338.436751999998</v>
      </c>
      <c r="K12" s="53">
        <v>93968.651375999994</v>
      </c>
      <c r="L12" s="53">
        <v>156598.86599999998</v>
      </c>
      <c r="W12" s="94"/>
      <c r="X12" s="5" t="s">
        <v>18</v>
      </c>
      <c r="Y12" s="9" t="s">
        <v>16</v>
      </c>
      <c r="Z12" s="33">
        <f>+AD18*X14</f>
        <v>2800</v>
      </c>
      <c r="AA12" s="11">
        <f>+AC12*0.25</f>
        <v>786</v>
      </c>
      <c r="AB12" s="11">
        <v>1965</v>
      </c>
      <c r="AC12" s="11">
        <v>3144</v>
      </c>
      <c r="AD12" s="12">
        <f>+Z12*AA12</f>
        <v>2200800</v>
      </c>
      <c r="AE12" s="12">
        <f>+Z12*AC12</f>
        <v>8803200</v>
      </c>
      <c r="AF12" s="12">
        <f>+Z12*AB12</f>
        <v>5502000</v>
      </c>
      <c r="AI12" s="14"/>
      <c r="AJ12" s="14"/>
    </row>
    <row r="13" spans="2:36" x14ac:dyDescent="0.25">
      <c r="B13" s="52">
        <v>6</v>
      </c>
      <c r="C13" s="52">
        <v>21.4</v>
      </c>
      <c r="D13" s="53">
        <v>248490770.06207997</v>
      </c>
      <c r="E13" s="53">
        <v>321530636.83103997</v>
      </c>
      <c r="F13" s="53">
        <v>394570503.59999996</v>
      </c>
      <c r="G13" s="53">
        <v>641345685.92639983</v>
      </c>
      <c r="H13" s="53">
        <v>766749850.96319985</v>
      </c>
      <c r="I13" s="53">
        <v>892154015.99999976</v>
      </c>
      <c r="J13" s="53">
        <v>35185.862880000001</v>
      </c>
      <c r="K13" s="53">
        <v>105505.20144000002</v>
      </c>
      <c r="L13" s="53">
        <v>175824.54</v>
      </c>
      <c r="W13" s="16" t="s">
        <v>22</v>
      </c>
      <c r="X13" s="18">
        <v>70</v>
      </c>
      <c r="AB13" s="19"/>
      <c r="AC13" s="15"/>
      <c r="AD13" s="15"/>
      <c r="AG13" s="14"/>
      <c r="AH13" s="14"/>
      <c r="AI13" s="14"/>
      <c r="AJ13" s="14"/>
    </row>
    <row r="14" spans="2:36" x14ac:dyDescent="0.25">
      <c r="B14" s="52">
        <v>7</v>
      </c>
      <c r="C14" s="54">
        <v>23.26</v>
      </c>
      <c r="D14" s="55">
        <v>270088565.96467197</v>
      </c>
      <c r="E14" s="53">
        <v>349476757.60233599</v>
      </c>
      <c r="F14" s="53">
        <v>428864949.24000001</v>
      </c>
      <c r="G14" s="53">
        <v>697088815.63776004</v>
      </c>
      <c r="H14" s="53">
        <v>833392595.01888013</v>
      </c>
      <c r="I14" s="53">
        <v>969696374.4000001</v>
      </c>
      <c r="J14" s="53">
        <v>38244.073392000006</v>
      </c>
      <c r="K14" s="53">
        <v>114675.27969600001</v>
      </c>
      <c r="L14" s="53">
        <v>191106.48600000003</v>
      </c>
      <c r="W14" s="16" t="s">
        <v>23</v>
      </c>
      <c r="X14" s="18">
        <v>0.1</v>
      </c>
      <c r="AB14" s="19"/>
      <c r="AC14" s="3"/>
      <c r="AG14" s="14"/>
      <c r="AH14" s="14"/>
      <c r="AI14" s="14"/>
      <c r="AJ14" s="14"/>
    </row>
    <row r="15" spans="2:36" x14ac:dyDescent="0.25">
      <c r="B15" s="52">
        <v>8</v>
      </c>
      <c r="C15" s="54">
        <v>25.64</v>
      </c>
      <c r="D15" s="55">
        <v>297724455.34540796</v>
      </c>
      <c r="E15" s="53">
        <v>385235772.35270399</v>
      </c>
      <c r="F15" s="53">
        <v>472747089.36000001</v>
      </c>
      <c r="G15" s="53">
        <v>768416046.12864006</v>
      </c>
      <c r="H15" s="53">
        <v>918666643.86432004</v>
      </c>
      <c r="I15" s="53">
        <v>1068917241.6</v>
      </c>
      <c r="J15" s="53">
        <v>42157.267488000005</v>
      </c>
      <c r="K15" s="53">
        <v>126409.03574400002</v>
      </c>
      <c r="L15" s="53">
        <v>210660.80400000003</v>
      </c>
      <c r="W15" s="95"/>
      <c r="X15" s="96"/>
      <c r="Y15" s="96"/>
      <c r="Z15" s="96"/>
      <c r="AA15" s="96"/>
      <c r="AB15" s="96"/>
      <c r="AC15" s="96"/>
      <c r="AD15" s="96"/>
      <c r="AE15" s="96"/>
      <c r="AF15" s="96"/>
      <c r="AG15" s="14"/>
      <c r="AH15" s="14"/>
      <c r="AI15" s="14"/>
      <c r="AJ15" s="14"/>
    </row>
    <row r="16" spans="2:36" ht="15.75" thickBot="1" x14ac:dyDescent="0.3">
      <c r="B16" s="52">
        <v>9</v>
      </c>
      <c r="C16" s="54">
        <v>28.6</v>
      </c>
      <c r="D16" s="55">
        <v>332095141.29791999</v>
      </c>
      <c r="E16" s="53">
        <v>429709168.84896004</v>
      </c>
      <c r="F16" s="53">
        <v>527323196.40000004</v>
      </c>
      <c r="G16" s="53">
        <v>857125542.87360001</v>
      </c>
      <c r="H16" s="53">
        <v>1024721763.4368</v>
      </c>
      <c r="I16" s="53">
        <v>1192317984</v>
      </c>
      <c r="J16" s="53">
        <v>47024.097120000006</v>
      </c>
      <c r="K16" s="53">
        <v>141002.27856000001</v>
      </c>
      <c r="L16" s="53">
        <v>234980.46000000002</v>
      </c>
      <c r="W16" s="20"/>
    </row>
    <row r="17" spans="2:36" ht="28.5" x14ac:dyDescent="0.25">
      <c r="B17" s="52">
        <v>10</v>
      </c>
      <c r="C17" s="54">
        <v>32.22</v>
      </c>
      <c r="D17" s="55">
        <v>374129561.28038394</v>
      </c>
      <c r="E17" s="53">
        <v>484098930.78019196</v>
      </c>
      <c r="F17" s="53">
        <v>594068300.27999997</v>
      </c>
      <c r="G17" s="53">
        <v>965614859.83871984</v>
      </c>
      <c r="H17" s="53">
        <v>1154424308.3193598</v>
      </c>
      <c r="I17" s="53">
        <v>1343233756.8</v>
      </c>
      <c r="J17" s="53">
        <v>52976.098223999987</v>
      </c>
      <c r="K17" s="53">
        <v>158849.42011199996</v>
      </c>
      <c r="L17" s="53">
        <v>264722.74199999997</v>
      </c>
      <c r="W17" s="21" t="s">
        <v>24</v>
      </c>
      <c r="X17" s="21" t="s">
        <v>25</v>
      </c>
      <c r="Y17" s="21" t="s">
        <v>26</v>
      </c>
      <c r="Z17" s="21" t="s">
        <v>27</v>
      </c>
      <c r="AA17" s="21" t="s">
        <v>28</v>
      </c>
      <c r="AB17" s="21" t="s">
        <v>29</v>
      </c>
      <c r="AC17" s="21" t="s">
        <v>30</v>
      </c>
      <c r="AD17" s="21" t="s">
        <v>31</v>
      </c>
      <c r="AE17" s="21" t="s">
        <v>32</v>
      </c>
      <c r="AG17" s="22"/>
      <c r="AH17" s="7"/>
      <c r="AI17" s="7"/>
      <c r="AJ17" s="7"/>
    </row>
    <row r="18" spans="2:36" x14ac:dyDescent="0.25">
      <c r="B18" s="52">
        <v>11</v>
      </c>
      <c r="C18" s="54">
        <v>32.22</v>
      </c>
      <c r="D18" s="55">
        <v>374129561.28038394</v>
      </c>
      <c r="E18" s="53">
        <v>484098930.78019196</v>
      </c>
      <c r="F18" s="53">
        <v>594068300.27999997</v>
      </c>
      <c r="G18" s="53">
        <v>965614859.83871984</v>
      </c>
      <c r="H18" s="53">
        <v>1154424308.3193598</v>
      </c>
      <c r="I18" s="53">
        <v>1343233756.8</v>
      </c>
      <c r="J18" s="53">
        <v>52976.098223999987</v>
      </c>
      <c r="K18" s="53">
        <v>158849.42011199996</v>
      </c>
      <c r="L18" s="53">
        <v>264722.74199999997</v>
      </c>
      <c r="W18" s="23" t="s">
        <v>33</v>
      </c>
      <c r="X18" s="23">
        <v>70</v>
      </c>
      <c r="Y18" s="23">
        <v>50</v>
      </c>
      <c r="Z18" s="23">
        <v>100</v>
      </c>
      <c r="AA18" s="23">
        <v>2</v>
      </c>
      <c r="AB18" s="23">
        <v>2</v>
      </c>
      <c r="AC18" s="23">
        <v>4</v>
      </c>
      <c r="AD18" s="30">
        <f>+(X18*Y18*AA18*AC18)</f>
        <v>28000</v>
      </c>
      <c r="AE18" s="30">
        <f>+(X18*Z18*AB18*AC18)</f>
        <v>56000</v>
      </c>
      <c r="AG18" s="24"/>
      <c r="AH18" s="14"/>
      <c r="AI18" s="14"/>
      <c r="AJ18" s="14"/>
    </row>
    <row r="19" spans="2:36" x14ac:dyDescent="0.25">
      <c r="B19" s="52">
        <v>12</v>
      </c>
      <c r="C19" s="54">
        <v>41.38</v>
      </c>
      <c r="D19" s="55">
        <v>480492900.24153602</v>
      </c>
      <c r="E19" s="53">
        <v>621726063.18076801</v>
      </c>
      <c r="F19" s="53">
        <v>762959226.12000012</v>
      </c>
      <c r="G19" s="53">
        <v>1240134788.95488</v>
      </c>
      <c r="H19" s="53">
        <v>1482621908.07744</v>
      </c>
      <c r="I19" s="53">
        <v>1725109027.2</v>
      </c>
      <c r="J19" s="53">
        <v>68036.962896000012</v>
      </c>
      <c r="K19" s="53">
        <v>204009.59044800003</v>
      </c>
      <c r="L19" s="53">
        <v>339982.21800000005</v>
      </c>
      <c r="W19" s="23" t="s">
        <v>34</v>
      </c>
      <c r="X19" s="23">
        <v>70</v>
      </c>
      <c r="Y19" s="23">
        <v>50</v>
      </c>
      <c r="Z19" s="23">
        <v>100</v>
      </c>
      <c r="AA19" s="23">
        <v>4</v>
      </c>
      <c r="AB19" s="23">
        <v>4</v>
      </c>
      <c r="AC19" s="23">
        <v>7</v>
      </c>
      <c r="AD19" s="30">
        <f>+(X19*Y19*AA19*AC19)</f>
        <v>98000</v>
      </c>
      <c r="AE19" s="30">
        <f>+(X19*Z19*AB19*AC19)</f>
        <v>196000</v>
      </c>
      <c r="AG19" s="24"/>
      <c r="AH19" s="14"/>
      <c r="AI19" s="14"/>
      <c r="AJ19" s="14"/>
    </row>
    <row r="20" spans="2:36" x14ac:dyDescent="0.25">
      <c r="B20" s="52">
        <v>13</v>
      </c>
      <c r="C20" s="54">
        <v>46.68</v>
      </c>
      <c r="D20" s="55">
        <v>542035006.84569597</v>
      </c>
      <c r="E20" s="53">
        <v>701357482.58284795</v>
      </c>
      <c r="F20" s="53">
        <v>860679958.31999993</v>
      </c>
      <c r="G20" s="53">
        <v>1398972739.2076802</v>
      </c>
      <c r="H20" s="53">
        <v>1672517899.20384</v>
      </c>
      <c r="I20" s="53">
        <v>1946063059.2</v>
      </c>
      <c r="J20" s="53">
        <v>76751.218656000012</v>
      </c>
      <c r="K20" s="53">
        <v>230139.38332800005</v>
      </c>
      <c r="L20" s="53">
        <v>383527.54800000013</v>
      </c>
      <c r="W20" s="23" t="s">
        <v>35</v>
      </c>
      <c r="X20" s="23">
        <v>70</v>
      </c>
      <c r="Y20" s="23">
        <v>100</v>
      </c>
      <c r="Z20" s="23">
        <v>100</v>
      </c>
      <c r="AA20" s="23">
        <v>2</v>
      </c>
      <c r="AB20" s="23">
        <v>4</v>
      </c>
      <c r="AC20" s="23">
        <v>7</v>
      </c>
      <c r="AD20" s="30">
        <f>+(X20*Y20*AA20*AC20)</f>
        <v>98000</v>
      </c>
      <c r="AE20" s="30">
        <f>+(X20*Z20*AB20*AC20)</f>
        <v>196000</v>
      </c>
      <c r="AG20" s="24"/>
      <c r="AH20" s="14"/>
      <c r="AI20" s="14"/>
      <c r="AJ20" s="14"/>
    </row>
    <row r="21" spans="2:36" x14ac:dyDescent="0.25">
      <c r="B21" s="52">
        <v>14</v>
      </c>
      <c r="C21" s="54">
        <v>52.15</v>
      </c>
      <c r="D21" s="55">
        <v>605551105.54847991</v>
      </c>
      <c r="E21" s="53">
        <v>783543117.32423997</v>
      </c>
      <c r="F21" s="53">
        <v>961535129.0999999</v>
      </c>
      <c r="G21" s="53">
        <v>1562905491.6384001</v>
      </c>
      <c r="H21" s="53">
        <v>1868504893.8192</v>
      </c>
      <c r="I21" s="53">
        <v>2174104296</v>
      </c>
      <c r="J21" s="53">
        <v>85744.98827999999</v>
      </c>
      <c r="K21" s="53">
        <v>257107.30164000002</v>
      </c>
      <c r="L21" s="53">
        <v>428469.61499999999</v>
      </c>
      <c r="W21" s="20"/>
      <c r="AG21" s="24"/>
      <c r="AH21" s="14"/>
      <c r="AI21" s="14"/>
      <c r="AJ21" s="14"/>
    </row>
    <row r="22" spans="2:36" ht="15.75" thickBot="1" x14ac:dyDescent="0.3">
      <c r="B22" s="52">
        <v>15</v>
      </c>
      <c r="C22" s="54">
        <v>54.49</v>
      </c>
      <c r="D22" s="55">
        <v>632722526.20012796</v>
      </c>
      <c r="E22" s="53">
        <v>818701140.23006403</v>
      </c>
      <c r="F22" s="53">
        <v>1004679754.2600001</v>
      </c>
      <c r="G22" s="53">
        <v>1633033945.14624</v>
      </c>
      <c r="H22" s="53">
        <v>1952345765.3731201</v>
      </c>
      <c r="I22" s="53">
        <v>2271657585.5999999</v>
      </c>
      <c r="J22" s="53">
        <v>89592.414408000011</v>
      </c>
      <c r="K22" s="53">
        <v>268643.85170400003</v>
      </c>
      <c r="L22" s="53">
        <v>447695.28900000005</v>
      </c>
      <c r="W22" s="20"/>
    </row>
    <row r="23" spans="2:36" ht="28.5" x14ac:dyDescent="0.25">
      <c r="B23" s="52">
        <v>16</v>
      </c>
      <c r="C23" s="54">
        <v>62.27</v>
      </c>
      <c r="D23" s="55">
        <v>723061694.00774395</v>
      </c>
      <c r="E23" s="53">
        <v>935594053.99387205</v>
      </c>
      <c r="F23" s="53">
        <v>1148126413.98</v>
      </c>
      <c r="G23" s="53">
        <v>1866196068.3475199</v>
      </c>
      <c r="H23" s="53">
        <v>2231098748.57376</v>
      </c>
      <c r="I23" s="53">
        <v>2596001428.7999997</v>
      </c>
      <c r="J23" s="53">
        <v>102384.284184</v>
      </c>
      <c r="K23" s="53">
        <v>307000.415592</v>
      </c>
      <c r="L23" s="53">
        <v>511616.54700000002</v>
      </c>
      <c r="W23" s="21" t="s">
        <v>36</v>
      </c>
      <c r="X23" s="21" t="s">
        <v>25</v>
      </c>
      <c r="Y23" s="21" t="s">
        <v>37</v>
      </c>
      <c r="Z23" s="21" t="s">
        <v>38</v>
      </c>
      <c r="AA23" s="21" t="s">
        <v>39</v>
      </c>
      <c r="AB23" s="21" t="s">
        <v>30</v>
      </c>
      <c r="AC23" s="21" t="s">
        <v>39</v>
      </c>
      <c r="AD23" s="21" t="s">
        <v>30</v>
      </c>
      <c r="AE23" s="25" t="s">
        <v>31</v>
      </c>
      <c r="AF23" s="7"/>
      <c r="AG23" s="7"/>
      <c r="AH23" s="7"/>
      <c r="AI23" s="7"/>
      <c r="AJ23" s="7"/>
    </row>
    <row r="24" spans="2:36" x14ac:dyDescent="0.25">
      <c r="B24" s="52">
        <v>17</v>
      </c>
      <c r="C24" s="54">
        <v>66.03</v>
      </c>
      <c r="D24" s="55">
        <v>766721754.54201603</v>
      </c>
      <c r="E24" s="53">
        <v>992087287.38100803</v>
      </c>
      <c r="F24" s="53">
        <v>1217452820.22</v>
      </c>
      <c r="G24" s="53">
        <v>1978881104.7532802</v>
      </c>
      <c r="H24" s="53">
        <v>2365817413.9766402</v>
      </c>
      <c r="I24" s="53">
        <v>2752753723.2000003</v>
      </c>
      <c r="J24" s="53">
        <v>108566.47317600001</v>
      </c>
      <c r="K24" s="53">
        <v>325537.77808800002</v>
      </c>
      <c r="L24" s="53">
        <v>542509.0830000001</v>
      </c>
      <c r="W24" s="23" t="s">
        <v>33</v>
      </c>
      <c r="X24" s="23">
        <v>70</v>
      </c>
      <c r="Y24" s="23">
        <v>15</v>
      </c>
      <c r="Z24" s="23">
        <v>7.5</v>
      </c>
      <c r="AA24" s="23">
        <v>2</v>
      </c>
      <c r="AB24" s="23">
        <v>2</v>
      </c>
      <c r="AC24" s="23"/>
      <c r="AD24" s="23"/>
      <c r="AE24" s="26">
        <f>+(X24*Y24)+(X24*Z24*AA24*AB24)</f>
        <v>3150</v>
      </c>
    </row>
    <row r="25" spans="2:36" x14ac:dyDescent="0.25">
      <c r="B25" s="52">
        <v>18</v>
      </c>
      <c r="C25" s="54">
        <v>68.19</v>
      </c>
      <c r="D25" s="55">
        <v>791803065.91276789</v>
      </c>
      <c r="E25" s="53">
        <v>1024540846.9863839</v>
      </c>
      <c r="F25" s="53">
        <v>1257278628.0599999</v>
      </c>
      <c r="G25" s="53">
        <v>2043615061.8374398</v>
      </c>
      <c r="H25" s="53">
        <v>2443208987.71872</v>
      </c>
      <c r="I25" s="53">
        <v>2842802913.5999999</v>
      </c>
      <c r="J25" s="53">
        <v>112117.94344799998</v>
      </c>
      <c r="K25" s="53">
        <v>336186.90122399997</v>
      </c>
      <c r="L25" s="53">
        <v>560255.85899999994</v>
      </c>
      <c r="W25" s="23" t="s">
        <v>34</v>
      </c>
      <c r="X25" s="23">
        <v>70</v>
      </c>
      <c r="Y25" s="23">
        <v>25</v>
      </c>
      <c r="Z25" s="23">
        <v>15</v>
      </c>
      <c r="AA25" s="23">
        <v>2</v>
      </c>
      <c r="AB25" s="23">
        <v>3</v>
      </c>
      <c r="AC25" s="23">
        <v>1</v>
      </c>
      <c r="AD25" s="23">
        <v>4</v>
      </c>
      <c r="AE25" s="26">
        <f>+(X25*Y25)+(X25*Z25*AA25*AB25)+(X25*Z25*AC25*AD25)</f>
        <v>12250</v>
      </c>
    </row>
    <row r="26" spans="2:36" x14ac:dyDescent="0.25">
      <c r="B26" s="54" t="s">
        <v>136</v>
      </c>
      <c r="C26" s="54">
        <v>70</v>
      </c>
      <c r="D26" s="55">
        <v>812820275.90399992</v>
      </c>
      <c r="E26" s="53">
        <v>1051735727.952</v>
      </c>
      <c r="F26" s="53">
        <v>1290651180</v>
      </c>
      <c r="G26" s="53">
        <v>2097859720.3199999</v>
      </c>
      <c r="H26" s="53">
        <v>2508060260.1599998</v>
      </c>
      <c r="I26" s="53">
        <v>2918260800</v>
      </c>
      <c r="J26" s="53">
        <v>115093.94399999999</v>
      </c>
      <c r="K26" s="53">
        <v>345110.47200000001</v>
      </c>
      <c r="L26" s="53">
        <v>575127</v>
      </c>
      <c r="W26" s="23" t="s">
        <v>35</v>
      </c>
      <c r="X26" s="23">
        <v>70</v>
      </c>
      <c r="Y26" s="23">
        <v>45</v>
      </c>
      <c r="Z26" s="23">
        <v>22.5</v>
      </c>
      <c r="AA26" s="23">
        <v>2</v>
      </c>
      <c r="AB26" s="23">
        <v>3</v>
      </c>
      <c r="AC26" s="23">
        <v>1</v>
      </c>
      <c r="AD26" s="23">
        <v>4</v>
      </c>
      <c r="AE26" s="26">
        <f>+(X26*Y26)+(X26*Z26*AA26*AB26)+(X26*Z26*AC26*AD26)</f>
        <v>18900</v>
      </c>
    </row>
    <row r="27" spans="2:36" x14ac:dyDescent="0.25">
      <c r="E27" s="27"/>
      <c r="F27" s="27"/>
      <c r="G27" s="27"/>
      <c r="H27" s="27"/>
      <c r="I27" s="27"/>
      <c r="J27" s="27"/>
      <c r="K27" s="27"/>
      <c r="L27" s="27"/>
      <c r="M27" s="27"/>
      <c r="N27" s="27"/>
      <c r="O27" s="27"/>
      <c r="P27" s="27"/>
      <c r="Q27" s="27"/>
      <c r="R27" s="27"/>
      <c r="S27" s="27"/>
      <c r="T27" s="27"/>
      <c r="U27" s="27"/>
    </row>
    <row r="28" spans="2:36" x14ac:dyDescent="0.25">
      <c r="E28" s="27"/>
      <c r="F28" s="27"/>
      <c r="G28" s="27"/>
      <c r="H28" s="27"/>
      <c r="I28" s="27"/>
      <c r="J28" s="27"/>
      <c r="K28" s="27"/>
      <c r="L28" s="27"/>
      <c r="M28" s="27"/>
      <c r="N28" s="27"/>
      <c r="O28" s="27"/>
      <c r="P28" s="27"/>
      <c r="Q28" s="27"/>
      <c r="R28" s="27"/>
      <c r="S28" s="27"/>
      <c r="T28" s="27"/>
      <c r="U28" s="27"/>
    </row>
    <row r="29" spans="2:36" x14ac:dyDescent="0.25">
      <c r="E29" s="27"/>
      <c r="F29" s="27"/>
      <c r="G29" s="27"/>
      <c r="H29" s="27"/>
      <c r="I29" s="27"/>
      <c r="J29" s="27"/>
      <c r="K29" s="27"/>
      <c r="L29" s="27"/>
      <c r="M29" s="27"/>
      <c r="N29" s="27"/>
      <c r="O29" s="27"/>
      <c r="P29" s="27"/>
      <c r="Q29" s="27"/>
      <c r="R29" s="27"/>
      <c r="S29" s="27"/>
      <c r="T29" s="27"/>
      <c r="U29" s="27"/>
    </row>
    <row r="30" spans="2:36" ht="15" customHeight="1" x14ac:dyDescent="0.25">
      <c r="E30" s="27"/>
      <c r="F30" s="27"/>
      <c r="G30" s="27"/>
      <c r="H30" s="27"/>
      <c r="I30" s="27"/>
      <c r="J30" s="27"/>
      <c r="Q30" s="27"/>
      <c r="R30" s="27"/>
      <c r="S30" s="27"/>
      <c r="T30" s="27"/>
      <c r="U30" s="27"/>
      <c r="W30" s="97" t="s">
        <v>0</v>
      </c>
      <c r="X30" s="97"/>
      <c r="Y30" s="97"/>
      <c r="Z30" s="97"/>
      <c r="AA30" s="97"/>
      <c r="AB30" s="97"/>
      <c r="AC30" s="97"/>
      <c r="AD30" s="97"/>
      <c r="AE30" s="97"/>
      <c r="AF30" s="97"/>
    </row>
    <row r="31" spans="2:36" ht="15" customHeight="1" x14ac:dyDescent="0.25">
      <c r="D31" s="85"/>
      <c r="E31" s="86"/>
      <c r="F31" s="87"/>
      <c r="G31" s="85"/>
      <c r="H31" s="86"/>
      <c r="I31" s="87"/>
      <c r="J31" s="85"/>
      <c r="K31" s="86"/>
      <c r="L31" s="87"/>
      <c r="Q31" s="27"/>
      <c r="R31" s="27"/>
      <c r="S31" s="27"/>
      <c r="T31" s="27"/>
      <c r="U31" s="27"/>
      <c r="W31" s="4" t="s">
        <v>74</v>
      </c>
    </row>
    <row r="32" spans="2:36" ht="57" x14ac:dyDescent="0.25">
      <c r="D32" s="82" t="s">
        <v>95</v>
      </c>
      <c r="E32" s="83"/>
      <c r="F32" s="84"/>
      <c r="G32" s="82" t="s">
        <v>19</v>
      </c>
      <c r="H32" s="83"/>
      <c r="I32" s="84"/>
      <c r="J32" s="82" t="s">
        <v>93</v>
      </c>
      <c r="K32" s="83"/>
      <c r="L32" s="84"/>
      <c r="Q32" s="27"/>
      <c r="R32" s="27"/>
      <c r="S32" s="27"/>
      <c r="T32" s="27"/>
      <c r="U32" s="27"/>
      <c r="W32" s="6" t="s">
        <v>71</v>
      </c>
      <c r="X32" s="6" t="s">
        <v>2</v>
      </c>
      <c r="Y32" s="6" t="s">
        <v>3</v>
      </c>
      <c r="Z32" s="6" t="s">
        <v>4</v>
      </c>
      <c r="AA32" s="31" t="s">
        <v>5</v>
      </c>
      <c r="AB32" s="31" t="s">
        <v>6</v>
      </c>
      <c r="AC32" s="31" t="s">
        <v>41</v>
      </c>
      <c r="AD32" s="6" t="s">
        <v>8</v>
      </c>
      <c r="AE32" s="6" t="s">
        <v>9</v>
      </c>
      <c r="AF32" s="6" t="s">
        <v>10</v>
      </c>
    </row>
    <row r="33" spans="2:34" ht="30" x14ac:dyDescent="0.25">
      <c r="B33" s="49" t="s">
        <v>135</v>
      </c>
      <c r="C33" s="49" t="s">
        <v>21</v>
      </c>
      <c r="D33" s="50" t="s">
        <v>8</v>
      </c>
      <c r="E33" s="51" t="s">
        <v>10</v>
      </c>
      <c r="F33" s="50" t="s">
        <v>9</v>
      </c>
      <c r="G33" s="50" t="s">
        <v>8</v>
      </c>
      <c r="H33" s="51" t="s">
        <v>10</v>
      </c>
      <c r="I33" s="50" t="s">
        <v>9</v>
      </c>
      <c r="J33" s="50" t="s">
        <v>8</v>
      </c>
      <c r="K33" s="51" t="s">
        <v>10</v>
      </c>
      <c r="L33" s="50" t="s">
        <v>9</v>
      </c>
      <c r="Q33" s="27"/>
      <c r="R33" s="27"/>
      <c r="S33" s="27"/>
      <c r="T33" s="27"/>
      <c r="U33" s="27"/>
      <c r="W33" s="93" t="s">
        <v>11</v>
      </c>
      <c r="X33" s="8" t="s">
        <v>42</v>
      </c>
      <c r="Y33" s="9" t="s">
        <v>13</v>
      </c>
      <c r="Z33" s="10">
        <f>1.5*X37*52</f>
        <v>791.7</v>
      </c>
      <c r="AA33" s="11">
        <f>131602*(1+13.12%)</f>
        <v>148868.18239999999</v>
      </c>
      <c r="AB33" s="11">
        <v>192625.5912</v>
      </c>
      <c r="AC33" s="11">
        <v>236383</v>
      </c>
      <c r="AD33" s="12">
        <f>+Z33*AA33</f>
        <v>117858940.00608</v>
      </c>
      <c r="AE33" s="12">
        <f>+Z33*AC33</f>
        <v>187144421.10000002</v>
      </c>
      <c r="AF33" s="12">
        <f>+AB33*Z33</f>
        <v>152501680.55304</v>
      </c>
      <c r="AH33" s="15"/>
    </row>
    <row r="34" spans="2:34" ht="30" x14ac:dyDescent="0.25">
      <c r="B34" s="52">
        <v>1</v>
      </c>
      <c r="C34" s="52">
        <v>10.15</v>
      </c>
      <c r="D34" s="53">
        <v>319116</v>
      </c>
      <c r="E34" s="53">
        <v>797790</v>
      </c>
      <c r="F34" s="53">
        <v>1276464</v>
      </c>
      <c r="G34" s="53">
        <v>117875628.62796</v>
      </c>
      <c r="H34" s="53">
        <v>152551721.57148001</v>
      </c>
      <c r="I34" s="53">
        <v>187227814.51500002</v>
      </c>
      <c r="J34" s="53">
        <v>304508775.44639999</v>
      </c>
      <c r="K34" s="53">
        <v>364466527.72320002</v>
      </c>
      <c r="L34" s="53">
        <v>424424280</v>
      </c>
      <c r="Q34" s="27"/>
      <c r="R34" s="27"/>
      <c r="S34" s="27"/>
      <c r="T34" s="27"/>
      <c r="U34" s="27"/>
      <c r="W34" s="93"/>
      <c r="X34" s="8" t="s">
        <v>15</v>
      </c>
      <c r="Y34" s="9" t="s">
        <v>16</v>
      </c>
      <c r="Z34" s="10">
        <f>85*X37*3*52</f>
        <v>134589</v>
      </c>
      <c r="AA34" s="11">
        <f>1998*(1+13.12%)</f>
        <v>2260.1376</v>
      </c>
      <c r="AB34" s="11">
        <v>2702.0688</v>
      </c>
      <c r="AC34" s="11">
        <v>3144</v>
      </c>
      <c r="AD34" s="12">
        <f>+Z34*AA34</f>
        <v>304189659.44639999</v>
      </c>
      <c r="AE34" s="12">
        <f>+Z34*AC34</f>
        <v>423147816</v>
      </c>
      <c r="AF34" s="12">
        <f>+Z34*AB34</f>
        <v>363668737.72320002</v>
      </c>
    </row>
    <row r="35" spans="2:34" ht="30" x14ac:dyDescent="0.25">
      <c r="B35" s="52">
        <v>2</v>
      </c>
      <c r="C35" s="52">
        <v>12.7</v>
      </c>
      <c r="D35" s="53">
        <v>399288</v>
      </c>
      <c r="E35" s="53">
        <v>998220</v>
      </c>
      <c r="F35" s="53">
        <v>1597152</v>
      </c>
      <c r="G35" s="53">
        <v>147489702.81527999</v>
      </c>
      <c r="H35" s="53">
        <v>190877523.54263997</v>
      </c>
      <c r="I35" s="53">
        <v>234265344.26999998</v>
      </c>
      <c r="J35" s="53">
        <v>381010980.11519998</v>
      </c>
      <c r="K35" s="53">
        <v>456032010.05760002</v>
      </c>
      <c r="L35" s="53">
        <v>531053040</v>
      </c>
      <c r="Q35" s="27"/>
      <c r="R35" s="27"/>
      <c r="S35" s="27"/>
      <c r="T35" s="27"/>
      <c r="U35" s="27"/>
      <c r="W35" s="94"/>
      <c r="X35" s="8" t="s">
        <v>17</v>
      </c>
      <c r="Y35" s="9" t="s">
        <v>16</v>
      </c>
      <c r="Z35" s="9">
        <f>+AE50*X38</f>
        <v>45.675000000000004</v>
      </c>
      <c r="AA35" s="11">
        <f>323*(1+13.12%)</f>
        <v>365.37759999999997</v>
      </c>
      <c r="AB35" s="11">
        <v>1095.5888</v>
      </c>
      <c r="AC35" s="17">
        <v>1825.8</v>
      </c>
      <c r="AD35" s="12">
        <f>+Z35*AA35</f>
        <v>16688.621879999999</v>
      </c>
      <c r="AE35" s="12">
        <f>+Z35*AC35</f>
        <v>83393.415000000008</v>
      </c>
      <c r="AF35" s="12">
        <f>+Z35*AB35</f>
        <v>50041.018440000007</v>
      </c>
    </row>
    <row r="36" spans="2:34" ht="45" x14ac:dyDescent="0.25">
      <c r="B36" s="52">
        <v>3</v>
      </c>
      <c r="C36" s="52">
        <v>14.84</v>
      </c>
      <c r="D36" s="53">
        <v>466569.60000000003</v>
      </c>
      <c r="E36" s="53">
        <v>1166424</v>
      </c>
      <c r="F36" s="53">
        <v>1866278.4000000001</v>
      </c>
      <c r="G36" s="53">
        <v>172342298.407776</v>
      </c>
      <c r="H36" s="53">
        <v>223041137.74588799</v>
      </c>
      <c r="I36" s="53">
        <v>273739977.08399999</v>
      </c>
      <c r="J36" s="53">
        <v>445212830.30784011</v>
      </c>
      <c r="K36" s="53">
        <v>532875199.15392005</v>
      </c>
      <c r="L36" s="53">
        <v>620537568</v>
      </c>
      <c r="W36" s="94"/>
      <c r="X36" s="5" t="s">
        <v>18</v>
      </c>
      <c r="Y36" s="9" t="s">
        <v>16</v>
      </c>
      <c r="Z36" s="9">
        <f>+AD44*X38</f>
        <v>406</v>
      </c>
      <c r="AA36" s="11">
        <f>+AC36*0.25</f>
        <v>786</v>
      </c>
      <c r="AB36" s="11">
        <v>1965</v>
      </c>
      <c r="AC36" s="11">
        <v>3144</v>
      </c>
      <c r="AD36" s="12">
        <f>+Z36*AA36</f>
        <v>319116</v>
      </c>
      <c r="AE36" s="12">
        <f>+Z36*AC36</f>
        <v>1276464</v>
      </c>
      <c r="AF36" s="12">
        <f>+Z36*AB36</f>
        <v>797790</v>
      </c>
    </row>
    <row r="37" spans="2:34" x14ac:dyDescent="0.25">
      <c r="B37" s="52">
        <v>4</v>
      </c>
      <c r="C37" s="52">
        <v>16.899999999999999</v>
      </c>
      <c r="D37" s="53">
        <v>531336</v>
      </c>
      <c r="E37" s="53">
        <v>1328340</v>
      </c>
      <c r="F37" s="53">
        <v>2125344</v>
      </c>
      <c r="G37" s="53">
        <v>196265825.00615996</v>
      </c>
      <c r="H37" s="53">
        <v>254002373.84807995</v>
      </c>
      <c r="I37" s="53">
        <v>311738922.68999994</v>
      </c>
      <c r="J37" s="53">
        <v>507014611.33439988</v>
      </c>
      <c r="K37" s="53">
        <v>606845745.66719985</v>
      </c>
      <c r="L37" s="53">
        <v>706676879.99999976</v>
      </c>
      <c r="W37" s="16" t="s">
        <v>22</v>
      </c>
      <c r="X37" s="18">
        <f>+C34</f>
        <v>10.15</v>
      </c>
      <c r="AB37" s="19"/>
      <c r="AC37" s="15"/>
      <c r="AD37" s="15"/>
      <c r="AG37" s="14"/>
    </row>
    <row r="38" spans="2:34" x14ac:dyDescent="0.25">
      <c r="B38" s="52">
        <v>5</v>
      </c>
      <c r="C38" s="52">
        <v>19.059999999999999</v>
      </c>
      <c r="D38" s="53">
        <v>599246.4</v>
      </c>
      <c r="E38" s="53">
        <v>1498116</v>
      </c>
      <c r="F38" s="53">
        <v>2396985.6</v>
      </c>
      <c r="G38" s="53">
        <v>221350687.84718394</v>
      </c>
      <c r="H38" s="53">
        <v>286466582.57659197</v>
      </c>
      <c r="I38" s="53">
        <v>351582477.30599993</v>
      </c>
      <c r="J38" s="53">
        <v>571816478.81855989</v>
      </c>
      <c r="K38" s="53">
        <v>684407095.40927994</v>
      </c>
      <c r="L38" s="53">
        <v>796997712</v>
      </c>
      <c r="W38" s="16" t="s">
        <v>23</v>
      </c>
      <c r="X38" s="18">
        <v>0.1</v>
      </c>
      <c r="AB38" s="19"/>
      <c r="AC38" s="3"/>
      <c r="AG38" s="14"/>
    </row>
    <row r="39" spans="2:34" x14ac:dyDescent="0.25">
      <c r="B39" s="52">
        <v>6</v>
      </c>
      <c r="C39" s="52">
        <v>21.4</v>
      </c>
      <c r="D39" s="53">
        <v>672816</v>
      </c>
      <c r="E39" s="53">
        <v>1682040</v>
      </c>
      <c r="F39" s="53">
        <v>2691264</v>
      </c>
      <c r="G39" s="53">
        <v>248525955.92495996</v>
      </c>
      <c r="H39" s="53">
        <v>321636142.03247994</v>
      </c>
      <c r="I39" s="53">
        <v>394746328.13999999</v>
      </c>
      <c r="J39" s="53">
        <v>642018501.92639983</v>
      </c>
      <c r="K39" s="53">
        <v>768431890.96319985</v>
      </c>
      <c r="L39" s="53">
        <v>894845279.99999976</v>
      </c>
      <c r="W39" s="16" t="s">
        <v>20</v>
      </c>
      <c r="X39" s="18">
        <v>1</v>
      </c>
      <c r="AB39" s="19"/>
      <c r="AC39" s="3"/>
      <c r="AG39" s="14"/>
    </row>
    <row r="40" spans="2:34" x14ac:dyDescent="0.25">
      <c r="B40" s="52">
        <v>7</v>
      </c>
      <c r="C40" s="54">
        <v>23.26</v>
      </c>
      <c r="D40" s="53">
        <v>731294.4</v>
      </c>
      <c r="E40" s="53">
        <v>1828236.0000000002</v>
      </c>
      <c r="F40" s="53">
        <v>2925177.6</v>
      </c>
      <c r="G40" s="53">
        <v>270126810.03806394</v>
      </c>
      <c r="H40" s="53">
        <v>349591432.88203198</v>
      </c>
      <c r="I40" s="53">
        <v>429056055.72600001</v>
      </c>
      <c r="J40" s="53">
        <v>697820110.03776002</v>
      </c>
      <c r="K40" s="53">
        <v>835220831.01888013</v>
      </c>
      <c r="L40" s="53">
        <v>972621552.00000012</v>
      </c>
      <c r="W40" s="34"/>
      <c r="X40" s="35"/>
      <c r="AB40" s="19"/>
      <c r="AC40" s="3"/>
      <c r="AG40" s="14"/>
    </row>
    <row r="41" spans="2:34" ht="15" customHeight="1" x14ac:dyDescent="0.25">
      <c r="B41" s="52">
        <v>8</v>
      </c>
      <c r="C41" s="54">
        <v>25.64</v>
      </c>
      <c r="D41" s="53">
        <v>806121.60000000009</v>
      </c>
      <c r="E41" s="53">
        <v>2015304.0000000002</v>
      </c>
      <c r="F41" s="53">
        <v>3224486.4000000004</v>
      </c>
      <c r="G41" s="53">
        <v>297766612.61289597</v>
      </c>
      <c r="H41" s="53">
        <v>385362181.388448</v>
      </c>
      <c r="I41" s="53">
        <v>472957750.16400003</v>
      </c>
      <c r="J41" s="53">
        <v>769222167.72864008</v>
      </c>
      <c r="K41" s="53">
        <v>920681947.86432004</v>
      </c>
      <c r="L41" s="53">
        <v>1072141728</v>
      </c>
      <c r="W41" s="98" t="s">
        <v>76</v>
      </c>
      <c r="X41" s="98"/>
      <c r="Y41" s="98"/>
      <c r="Z41" s="98"/>
      <c r="AA41" s="98"/>
      <c r="AB41" s="98"/>
      <c r="AC41" s="98"/>
      <c r="AD41" s="98"/>
      <c r="AE41" s="98"/>
      <c r="AF41" s="5"/>
      <c r="AG41" s="14"/>
    </row>
    <row r="42" spans="2:34" ht="15.75" thickBot="1" x14ac:dyDescent="0.3">
      <c r="B42" s="52">
        <v>9</v>
      </c>
      <c r="C42" s="54">
        <v>28.6</v>
      </c>
      <c r="D42" s="53">
        <v>899184</v>
      </c>
      <c r="E42" s="53">
        <v>2247960</v>
      </c>
      <c r="F42" s="53">
        <v>3596736</v>
      </c>
      <c r="G42" s="53">
        <v>332142165.39503998</v>
      </c>
      <c r="H42" s="53">
        <v>429850171.12752002</v>
      </c>
      <c r="I42" s="53">
        <v>527558176.86000001</v>
      </c>
      <c r="J42" s="53">
        <v>858024726.87360001</v>
      </c>
      <c r="K42" s="53">
        <v>1026969723.4368</v>
      </c>
      <c r="L42" s="53">
        <v>1195914720</v>
      </c>
      <c r="W42" s="20"/>
    </row>
    <row r="43" spans="2:34" ht="28.5" x14ac:dyDescent="0.25">
      <c r="B43" s="52">
        <v>10</v>
      </c>
      <c r="C43" s="54">
        <v>32.22</v>
      </c>
      <c r="D43" s="53">
        <v>1012996.8000000002</v>
      </c>
      <c r="E43" s="53">
        <v>2532492.0000000005</v>
      </c>
      <c r="F43" s="53">
        <v>4051987.2000000007</v>
      </c>
      <c r="G43" s="53">
        <v>374182537.37860793</v>
      </c>
      <c r="H43" s="53">
        <v>484257780.20030397</v>
      </c>
      <c r="I43" s="53">
        <v>594333023.02199996</v>
      </c>
      <c r="J43" s="53">
        <v>966627856.6387198</v>
      </c>
      <c r="K43" s="53">
        <v>1156956800.3193598</v>
      </c>
      <c r="L43" s="53">
        <v>1347285744</v>
      </c>
      <c r="W43" s="21" t="s">
        <v>24</v>
      </c>
      <c r="X43" s="21" t="s">
        <v>25</v>
      </c>
      <c r="Y43" s="21" t="s">
        <v>26</v>
      </c>
      <c r="Z43" s="21" t="s">
        <v>27</v>
      </c>
      <c r="AA43" s="21" t="s">
        <v>28</v>
      </c>
      <c r="AB43" s="21" t="s">
        <v>29</v>
      </c>
      <c r="AC43" s="21" t="s">
        <v>30</v>
      </c>
      <c r="AD43" s="21" t="s">
        <v>31</v>
      </c>
      <c r="AE43" s="21" t="s">
        <v>32</v>
      </c>
      <c r="AG43" s="22"/>
    </row>
    <row r="44" spans="2:34" x14ac:dyDescent="0.25">
      <c r="B44" s="52">
        <v>11</v>
      </c>
      <c r="C44" s="54">
        <v>32.22</v>
      </c>
      <c r="D44" s="53">
        <v>1012996.8000000002</v>
      </c>
      <c r="E44" s="53">
        <v>2532492.0000000005</v>
      </c>
      <c r="F44" s="53">
        <v>4051987.2000000007</v>
      </c>
      <c r="G44" s="53">
        <v>374182537.37860793</v>
      </c>
      <c r="H44" s="53">
        <v>484257780.20030397</v>
      </c>
      <c r="I44" s="53">
        <v>594333023.02199996</v>
      </c>
      <c r="J44" s="53">
        <v>966627856.6387198</v>
      </c>
      <c r="K44" s="53">
        <v>1156956800.3193598</v>
      </c>
      <c r="L44" s="53">
        <v>1347285744</v>
      </c>
      <c r="W44" s="23" t="s">
        <v>33</v>
      </c>
      <c r="X44" s="23">
        <f>+C34</f>
        <v>10.15</v>
      </c>
      <c r="Y44" s="23">
        <v>50</v>
      </c>
      <c r="Z44" s="23">
        <v>100</v>
      </c>
      <c r="AA44" s="23">
        <v>2</v>
      </c>
      <c r="AB44" s="23">
        <v>2</v>
      </c>
      <c r="AC44" s="23">
        <v>4</v>
      </c>
      <c r="AD44" s="23">
        <f>+(X44*Y44*AA44*AC44)</f>
        <v>4060</v>
      </c>
      <c r="AE44" s="23">
        <f>+(X44*Z44*AB44*AC44)</f>
        <v>8120</v>
      </c>
      <c r="AG44" s="24"/>
    </row>
    <row r="45" spans="2:34" x14ac:dyDescent="0.25">
      <c r="B45" s="52">
        <v>12</v>
      </c>
      <c r="C45" s="54">
        <v>41.38</v>
      </c>
      <c r="D45" s="53">
        <v>1300987.2</v>
      </c>
      <c r="E45" s="53">
        <v>3252468</v>
      </c>
      <c r="F45" s="53">
        <v>5203948.8</v>
      </c>
      <c r="G45" s="53">
        <v>480560937.20443201</v>
      </c>
      <c r="H45" s="53">
        <v>621930072.77121603</v>
      </c>
      <c r="I45" s="53">
        <v>763299208.33800018</v>
      </c>
      <c r="J45" s="53">
        <v>1241435776.15488</v>
      </c>
      <c r="K45" s="53">
        <v>1485874376.07744</v>
      </c>
      <c r="L45" s="53">
        <v>1730312976</v>
      </c>
      <c r="W45" s="23" t="s">
        <v>34</v>
      </c>
      <c r="X45" s="23">
        <f>+C34</f>
        <v>10.15</v>
      </c>
      <c r="Y45" s="23">
        <v>50</v>
      </c>
      <c r="Z45" s="23">
        <v>100</v>
      </c>
      <c r="AA45" s="23">
        <v>4</v>
      </c>
      <c r="AB45" s="23">
        <v>4</v>
      </c>
      <c r="AC45" s="23">
        <v>7</v>
      </c>
      <c r="AD45" s="23">
        <f>+(X45*Y45*AA45*AC45)</f>
        <v>14210</v>
      </c>
      <c r="AE45" s="23">
        <f>+(X45*Z45*AB45*AC45)</f>
        <v>28420</v>
      </c>
      <c r="AG45" s="24"/>
    </row>
    <row r="46" spans="2:34" x14ac:dyDescent="0.25">
      <c r="B46" s="52">
        <v>13</v>
      </c>
      <c r="C46" s="54">
        <v>46.68</v>
      </c>
      <c r="D46" s="53">
        <v>1467619.2</v>
      </c>
      <c r="E46" s="53">
        <v>3669048</v>
      </c>
      <c r="F46" s="53">
        <v>5870476.7999999998</v>
      </c>
      <c r="G46" s="53">
        <v>542111758.06435192</v>
      </c>
      <c r="H46" s="53">
        <v>701587621.96617591</v>
      </c>
      <c r="I46" s="53">
        <v>861063485.86799991</v>
      </c>
      <c r="J46" s="53">
        <v>1400440358.4076803</v>
      </c>
      <c r="K46" s="53">
        <v>1676186947.20384</v>
      </c>
      <c r="L46" s="53">
        <v>1951933536</v>
      </c>
      <c r="W46" s="23" t="s">
        <v>35</v>
      </c>
      <c r="X46" s="23">
        <f>+C34</f>
        <v>10.15</v>
      </c>
      <c r="Y46" s="23">
        <v>100</v>
      </c>
      <c r="Z46" s="23">
        <v>100</v>
      </c>
      <c r="AA46" s="23">
        <v>2</v>
      </c>
      <c r="AB46" s="23">
        <v>4</v>
      </c>
      <c r="AC46" s="23">
        <v>7</v>
      </c>
      <c r="AD46" s="23">
        <f>+(X46*Y46*AA46*AC46)</f>
        <v>14210</v>
      </c>
      <c r="AE46" s="23">
        <f>+(X46*Z46*AB46*AC46)</f>
        <v>28420</v>
      </c>
      <c r="AG46" s="24"/>
    </row>
    <row r="47" spans="2:34" x14ac:dyDescent="0.25">
      <c r="B47" s="52">
        <v>14</v>
      </c>
      <c r="C47" s="54">
        <v>52.15</v>
      </c>
      <c r="D47" s="53">
        <v>1639596</v>
      </c>
      <c r="E47" s="53">
        <v>4098990</v>
      </c>
      <c r="F47" s="53">
        <v>6558384</v>
      </c>
      <c r="G47" s="53">
        <v>605636850.53675997</v>
      </c>
      <c r="H47" s="53">
        <v>783800224.62588</v>
      </c>
      <c r="I47" s="53">
        <v>961963598.71499991</v>
      </c>
      <c r="J47" s="53">
        <v>1564545087.6384001</v>
      </c>
      <c r="K47" s="53">
        <v>1872603883.8192</v>
      </c>
      <c r="L47" s="53">
        <v>2180662680</v>
      </c>
      <c r="W47" s="20"/>
      <c r="AG47" s="24"/>
    </row>
    <row r="48" spans="2:34" ht="15.75" thickBot="1" x14ac:dyDescent="0.3">
      <c r="B48" s="52">
        <v>15</v>
      </c>
      <c r="C48" s="54">
        <v>54.49</v>
      </c>
      <c r="D48" s="53">
        <v>1713165.5999999999</v>
      </c>
      <c r="E48" s="53">
        <v>4282914</v>
      </c>
      <c r="F48" s="53">
        <v>6852662.3999999994</v>
      </c>
      <c r="G48" s="53">
        <v>632812118.61453593</v>
      </c>
      <c r="H48" s="53">
        <v>818969784.08176804</v>
      </c>
      <c r="I48" s="53">
        <v>1005127449.5490001</v>
      </c>
      <c r="J48" s="53">
        <v>1634747110.7462399</v>
      </c>
      <c r="K48" s="53">
        <v>1956628679.3731201</v>
      </c>
      <c r="L48" s="53">
        <v>2278510248</v>
      </c>
      <c r="W48" s="20"/>
    </row>
    <row r="49" spans="2:33" ht="28.5" x14ac:dyDescent="0.25">
      <c r="B49" s="52">
        <v>16</v>
      </c>
      <c r="C49" s="54">
        <v>62.27</v>
      </c>
      <c r="D49" s="53">
        <v>1957768.8</v>
      </c>
      <c r="E49" s="53">
        <v>4894422</v>
      </c>
      <c r="F49" s="53">
        <v>7831075.2000000002</v>
      </c>
      <c r="G49" s="53">
        <v>723164078.29192793</v>
      </c>
      <c r="H49" s="53">
        <v>935901054.409464</v>
      </c>
      <c r="I49" s="53">
        <v>1148638030.527</v>
      </c>
      <c r="J49" s="53">
        <v>1868153837.1475198</v>
      </c>
      <c r="K49" s="53">
        <v>2235993170.57376</v>
      </c>
      <c r="L49" s="53">
        <v>2603832503.9999995</v>
      </c>
      <c r="W49" s="21" t="s">
        <v>36</v>
      </c>
      <c r="X49" s="21" t="s">
        <v>25</v>
      </c>
      <c r="Y49" s="21" t="s">
        <v>37</v>
      </c>
      <c r="Z49" s="21" t="s">
        <v>38</v>
      </c>
      <c r="AA49" s="21" t="s">
        <v>39</v>
      </c>
      <c r="AB49" s="21" t="s">
        <v>30</v>
      </c>
      <c r="AC49" s="21" t="s">
        <v>39</v>
      </c>
      <c r="AD49" s="25" t="s">
        <v>30</v>
      </c>
      <c r="AE49" s="32" t="s">
        <v>31</v>
      </c>
      <c r="AF49" s="7"/>
      <c r="AG49" s="7"/>
    </row>
    <row r="50" spans="2:33" x14ac:dyDescent="0.25">
      <c r="B50" s="52">
        <v>17</v>
      </c>
      <c r="C50" s="54">
        <v>66.03</v>
      </c>
      <c r="D50" s="53">
        <v>2075983.2000000002</v>
      </c>
      <c r="E50" s="53">
        <v>5189958.0000000009</v>
      </c>
      <c r="F50" s="53">
        <v>8303932.8000000007</v>
      </c>
      <c r="G50" s="53">
        <v>766830321.01519203</v>
      </c>
      <c r="H50" s="53">
        <v>992412825.159096</v>
      </c>
      <c r="I50" s="53">
        <v>1217995329.303</v>
      </c>
      <c r="J50" s="53">
        <v>1980957087.9532802</v>
      </c>
      <c r="K50" s="53">
        <v>2371007371.9766402</v>
      </c>
      <c r="L50" s="53">
        <v>2761057656.0000005</v>
      </c>
      <c r="W50" s="23" t="s">
        <v>33</v>
      </c>
      <c r="X50" s="23">
        <f>+C34</f>
        <v>10.15</v>
      </c>
      <c r="Y50" s="23">
        <v>15</v>
      </c>
      <c r="Z50" s="23">
        <v>7.5</v>
      </c>
      <c r="AA50" s="23">
        <v>2</v>
      </c>
      <c r="AB50" s="23">
        <v>2</v>
      </c>
      <c r="AC50" s="23"/>
      <c r="AD50" s="26"/>
      <c r="AE50" s="23">
        <f>+(X50*Y50)+(X50*Z50*AA50*AB50)</f>
        <v>456.75</v>
      </c>
    </row>
    <row r="51" spans="2:33" x14ac:dyDescent="0.25">
      <c r="B51" s="52">
        <v>18</v>
      </c>
      <c r="C51" s="54">
        <v>68.19</v>
      </c>
      <c r="D51" s="53">
        <v>2143893.6</v>
      </c>
      <c r="E51" s="53">
        <v>5359734.0000000009</v>
      </c>
      <c r="F51" s="53">
        <v>8575574.4000000004</v>
      </c>
      <c r="G51" s="53">
        <v>791915183.85621583</v>
      </c>
      <c r="H51" s="53">
        <v>1024877033.8876079</v>
      </c>
      <c r="I51" s="53">
        <v>1257838883.9189999</v>
      </c>
      <c r="J51" s="53">
        <v>2045758955.4374397</v>
      </c>
      <c r="K51" s="53">
        <v>2448568721.71872</v>
      </c>
      <c r="L51" s="53">
        <v>2851378488</v>
      </c>
      <c r="W51" s="23" t="s">
        <v>34</v>
      </c>
      <c r="X51" s="23">
        <f>+C34</f>
        <v>10.15</v>
      </c>
      <c r="Y51" s="23">
        <v>25</v>
      </c>
      <c r="Z51" s="23">
        <v>15</v>
      </c>
      <c r="AA51" s="23">
        <v>2</v>
      </c>
      <c r="AB51" s="23">
        <v>3</v>
      </c>
      <c r="AC51" s="23">
        <v>1</v>
      </c>
      <c r="AD51" s="26">
        <v>4</v>
      </c>
      <c r="AE51" s="23">
        <f>+(X51*Y51)+(X51*Z51*AA51*AB51)+(X51*Z51*AC51*AD51)</f>
        <v>1776.25</v>
      </c>
    </row>
    <row r="52" spans="2:33" x14ac:dyDescent="0.25">
      <c r="B52" s="54" t="s">
        <v>136</v>
      </c>
      <c r="C52" s="54">
        <v>70</v>
      </c>
      <c r="D52" s="53">
        <v>2200800</v>
      </c>
      <c r="E52" s="53">
        <v>5502000</v>
      </c>
      <c r="F52" s="53">
        <v>8803200</v>
      </c>
      <c r="G52" s="53">
        <v>812935369.84799993</v>
      </c>
      <c r="H52" s="53">
        <v>1052080838.424</v>
      </c>
      <c r="I52" s="53">
        <v>1291226307</v>
      </c>
      <c r="J52" s="53">
        <v>2100060520.3199999</v>
      </c>
      <c r="K52" s="53">
        <v>2513562260.1599998</v>
      </c>
      <c r="L52" s="53">
        <v>2927064000</v>
      </c>
      <c r="W52" s="23" t="s">
        <v>35</v>
      </c>
      <c r="X52" s="23">
        <f>+C34</f>
        <v>10.15</v>
      </c>
      <c r="Y52" s="23">
        <v>45</v>
      </c>
      <c r="Z52" s="23">
        <v>22.5</v>
      </c>
      <c r="AA52" s="23">
        <v>2</v>
      </c>
      <c r="AB52" s="23">
        <v>3</v>
      </c>
      <c r="AC52" s="23">
        <v>1</v>
      </c>
      <c r="AD52" s="26">
        <v>4</v>
      </c>
      <c r="AE52" s="23">
        <f>+(X52*Y52)+(X52*Z52*AA52*AB52)+(X52*Z52*AC52*AD52)</f>
        <v>2740.5</v>
      </c>
    </row>
    <row r="56" spans="2:33" ht="57" x14ac:dyDescent="0.25">
      <c r="W56" s="6" t="s">
        <v>72</v>
      </c>
      <c r="X56" s="6" t="s">
        <v>2</v>
      </c>
      <c r="Y56" s="6" t="s">
        <v>3</v>
      </c>
      <c r="Z56" s="6" t="s">
        <v>4</v>
      </c>
      <c r="AA56" s="6" t="s">
        <v>5</v>
      </c>
      <c r="AB56" s="6" t="s">
        <v>6</v>
      </c>
      <c r="AC56" s="6" t="s">
        <v>41</v>
      </c>
      <c r="AD56" s="6" t="s">
        <v>8</v>
      </c>
      <c r="AE56" s="6" t="s">
        <v>9</v>
      </c>
      <c r="AF56" s="6" t="s">
        <v>10</v>
      </c>
    </row>
    <row r="57" spans="2:33" ht="30" x14ac:dyDescent="0.25">
      <c r="W57" s="93" t="s">
        <v>11</v>
      </c>
      <c r="X57" s="8" t="s">
        <v>42</v>
      </c>
      <c r="Y57" s="9" t="s">
        <v>13</v>
      </c>
      <c r="Z57" s="10">
        <f>1.5*X61*52</f>
        <v>990.59999999999991</v>
      </c>
      <c r="AA57" s="11">
        <f>131602*(1+13.12%)</f>
        <v>148868.18239999999</v>
      </c>
      <c r="AB57" s="11">
        <v>192625.5912</v>
      </c>
      <c r="AC57" s="11">
        <v>236383</v>
      </c>
      <c r="AD57" s="12">
        <f>+Z57*AA57</f>
        <v>147468821.48543999</v>
      </c>
      <c r="AE57" s="12">
        <f>+Z57*AC57</f>
        <v>234160999.79999998</v>
      </c>
      <c r="AF57" s="12">
        <f>+Z57*AB57</f>
        <v>190814910.64271998</v>
      </c>
    </row>
    <row r="58" spans="2:33" ht="30" x14ac:dyDescent="0.25">
      <c r="W58" s="93"/>
      <c r="X58" s="8" t="s">
        <v>15</v>
      </c>
      <c r="Y58" s="9" t="s">
        <v>16</v>
      </c>
      <c r="Z58" s="10">
        <f>85*X61*3*52</f>
        <v>168402</v>
      </c>
      <c r="AA58" s="11">
        <f>1998*(1+13.12%)</f>
        <v>2260.1376</v>
      </c>
      <c r="AB58" s="11">
        <v>2702.0688</v>
      </c>
      <c r="AC58" s="11">
        <v>3144</v>
      </c>
      <c r="AD58" s="12">
        <f>+Z58*AA58</f>
        <v>380611692.11519998</v>
      </c>
      <c r="AE58" s="12">
        <f>+Z58*AC58</f>
        <v>529455888</v>
      </c>
      <c r="AF58" s="12">
        <f>+Z58*AB58</f>
        <v>455033790.05760002</v>
      </c>
    </row>
    <row r="59" spans="2:33" ht="30" x14ac:dyDescent="0.25">
      <c r="W59" s="94"/>
      <c r="X59" s="8" t="s">
        <v>17</v>
      </c>
      <c r="Y59" s="9" t="s">
        <v>16</v>
      </c>
      <c r="Z59" s="9">
        <f>+AE74*X62</f>
        <v>57.150000000000006</v>
      </c>
      <c r="AA59" s="11">
        <f>323*(1+13.12%)</f>
        <v>365.37759999999997</v>
      </c>
      <c r="AB59" s="11">
        <v>1095.5888</v>
      </c>
      <c r="AC59" s="17">
        <v>1825.8</v>
      </c>
      <c r="AD59" s="12">
        <f>+Z59*AA59</f>
        <v>20881.329840000002</v>
      </c>
      <c r="AE59" s="12">
        <f>+Z59*AC59</f>
        <v>104344.47</v>
      </c>
      <c r="AF59" s="12">
        <f>+Z59*AB59</f>
        <v>62612.899920000003</v>
      </c>
    </row>
    <row r="60" spans="2:33" ht="45" x14ac:dyDescent="0.25">
      <c r="W60" s="94"/>
      <c r="X60" s="5" t="s">
        <v>18</v>
      </c>
      <c r="Y60" s="9" t="s">
        <v>16</v>
      </c>
      <c r="Z60" s="9">
        <f>+AD68*X62</f>
        <v>508</v>
      </c>
      <c r="AA60" s="11">
        <f>+AC60*0.25</f>
        <v>786</v>
      </c>
      <c r="AB60" s="11">
        <v>1965</v>
      </c>
      <c r="AC60" s="11">
        <v>3144</v>
      </c>
      <c r="AD60" s="12">
        <f>+Z60*AA60</f>
        <v>399288</v>
      </c>
      <c r="AE60" s="12">
        <f>+Z60*AC60</f>
        <v>1597152</v>
      </c>
      <c r="AF60" s="12">
        <f>+Z60*AB60</f>
        <v>998220</v>
      </c>
    </row>
    <row r="61" spans="2:33" x14ac:dyDescent="0.25">
      <c r="W61" s="16" t="s">
        <v>22</v>
      </c>
      <c r="X61" s="18">
        <f>+C35</f>
        <v>12.7</v>
      </c>
      <c r="AB61" s="19"/>
      <c r="AC61" s="15"/>
      <c r="AD61" s="15"/>
      <c r="AG61" s="14"/>
    </row>
    <row r="62" spans="2:33" x14ac:dyDescent="0.25">
      <c r="W62" s="16" t="s">
        <v>23</v>
      </c>
      <c r="X62" s="18">
        <v>0.1</v>
      </c>
      <c r="AB62" s="19"/>
      <c r="AC62" s="3"/>
      <c r="AG62" s="14"/>
    </row>
    <row r="63" spans="2:33" x14ac:dyDescent="0.25">
      <c r="W63" s="16" t="s">
        <v>20</v>
      </c>
      <c r="X63" s="18">
        <v>2</v>
      </c>
      <c r="AB63" s="19"/>
      <c r="AC63" s="3"/>
      <c r="AG63" s="14"/>
    </row>
    <row r="64" spans="2:33" x14ac:dyDescent="0.25">
      <c r="W64" s="34"/>
      <c r="X64" s="35"/>
      <c r="AB64" s="19"/>
      <c r="AC64" s="3"/>
      <c r="AG64" s="14"/>
    </row>
    <row r="65" spans="23:33" x14ac:dyDescent="0.25">
      <c r="W65" s="98" t="s">
        <v>77</v>
      </c>
      <c r="X65" s="99"/>
      <c r="Y65" s="99"/>
      <c r="Z65" s="99"/>
      <c r="AA65" s="99"/>
      <c r="AB65" s="99"/>
      <c r="AC65" s="99"/>
      <c r="AD65" s="99"/>
      <c r="AE65" s="99"/>
      <c r="AF65" s="99"/>
      <c r="AG65" s="14"/>
    </row>
    <row r="66" spans="23:33" ht="15.75" thickBot="1" x14ac:dyDescent="0.3">
      <c r="W66" s="20"/>
    </row>
    <row r="67" spans="23:33" ht="28.5" x14ac:dyDescent="0.25">
      <c r="W67" s="21" t="s">
        <v>24</v>
      </c>
      <c r="X67" s="21" t="s">
        <v>25</v>
      </c>
      <c r="Y67" s="21" t="s">
        <v>26</v>
      </c>
      <c r="Z67" s="21" t="s">
        <v>27</v>
      </c>
      <c r="AA67" s="21" t="s">
        <v>28</v>
      </c>
      <c r="AB67" s="21" t="s">
        <v>29</v>
      </c>
      <c r="AC67" s="21" t="s">
        <v>30</v>
      </c>
      <c r="AD67" s="21" t="s">
        <v>31</v>
      </c>
      <c r="AE67" s="21" t="s">
        <v>32</v>
      </c>
      <c r="AG67" s="22"/>
    </row>
    <row r="68" spans="23:33" x14ac:dyDescent="0.25">
      <c r="W68" s="23" t="s">
        <v>33</v>
      </c>
      <c r="X68" s="23">
        <f>+C35</f>
        <v>12.7</v>
      </c>
      <c r="Y68" s="23">
        <v>50</v>
      </c>
      <c r="Z68" s="23">
        <v>100</v>
      </c>
      <c r="AA68" s="23">
        <v>2</v>
      </c>
      <c r="AB68" s="23">
        <v>2</v>
      </c>
      <c r="AC68" s="23">
        <v>4</v>
      </c>
      <c r="AD68" s="23">
        <f>+(X68*Y68*AA68*AC68)</f>
        <v>5080</v>
      </c>
      <c r="AE68" s="23">
        <f>+(X68*Z68*AB68*AC68)</f>
        <v>10160</v>
      </c>
      <c r="AG68" s="24"/>
    </row>
    <row r="69" spans="23:33" x14ac:dyDescent="0.25">
      <c r="W69" s="23" t="s">
        <v>34</v>
      </c>
      <c r="X69" s="23">
        <f>+C35</f>
        <v>12.7</v>
      </c>
      <c r="Y69" s="23">
        <v>50</v>
      </c>
      <c r="Z69" s="23">
        <v>100</v>
      </c>
      <c r="AA69" s="23">
        <v>4</v>
      </c>
      <c r="AB69" s="23">
        <v>4</v>
      </c>
      <c r="AC69" s="23">
        <v>7</v>
      </c>
      <c r="AD69" s="23">
        <f>+(X69*Y69*AA69*AC69)</f>
        <v>17780</v>
      </c>
      <c r="AE69" s="23">
        <f>+(X69*Z69*AB69*AC69)</f>
        <v>35560</v>
      </c>
      <c r="AG69" s="24"/>
    </row>
    <row r="70" spans="23:33" x14ac:dyDescent="0.25">
      <c r="W70" s="23" t="s">
        <v>35</v>
      </c>
      <c r="X70" s="23">
        <f>+C35</f>
        <v>12.7</v>
      </c>
      <c r="Y70" s="23">
        <v>100</v>
      </c>
      <c r="Z70" s="23">
        <v>100</v>
      </c>
      <c r="AA70" s="23">
        <v>2</v>
      </c>
      <c r="AB70" s="23">
        <v>4</v>
      </c>
      <c r="AC70" s="23">
        <v>7</v>
      </c>
      <c r="AD70" s="23">
        <f>+(X70*Y70*AA70*AC70)</f>
        <v>17780</v>
      </c>
      <c r="AE70" s="23">
        <f>+(X70*Z70*AB70*AC70)</f>
        <v>35560</v>
      </c>
      <c r="AG70" s="24"/>
    </row>
    <row r="71" spans="23:33" x14ac:dyDescent="0.25">
      <c r="W71" s="20"/>
      <c r="AG71" s="24"/>
    </row>
    <row r="72" spans="23:33" ht="15.75" thickBot="1" x14ac:dyDescent="0.3">
      <c r="W72" s="20"/>
    </row>
    <row r="73" spans="23:33" ht="28.5" x14ac:dyDescent="0.25">
      <c r="W73" s="21" t="s">
        <v>36</v>
      </c>
      <c r="X73" s="21" t="s">
        <v>25</v>
      </c>
      <c r="Y73" s="21" t="s">
        <v>37</v>
      </c>
      <c r="Z73" s="21" t="s">
        <v>38</v>
      </c>
      <c r="AA73" s="21" t="s">
        <v>39</v>
      </c>
      <c r="AB73" s="21" t="s">
        <v>30</v>
      </c>
      <c r="AC73" s="21" t="s">
        <v>39</v>
      </c>
      <c r="AD73" s="21" t="s">
        <v>30</v>
      </c>
      <c r="AE73" s="25" t="s">
        <v>31</v>
      </c>
      <c r="AF73" s="7"/>
      <c r="AG73" s="7"/>
    </row>
    <row r="74" spans="23:33" x14ac:dyDescent="0.25">
      <c r="W74" s="23" t="s">
        <v>33</v>
      </c>
      <c r="X74" s="23">
        <f>+C35</f>
        <v>12.7</v>
      </c>
      <c r="Y74" s="23">
        <v>15</v>
      </c>
      <c r="Z74" s="23">
        <v>7.5</v>
      </c>
      <c r="AA74" s="23">
        <v>2</v>
      </c>
      <c r="AB74" s="23">
        <v>2</v>
      </c>
      <c r="AC74" s="23"/>
      <c r="AD74" s="23"/>
      <c r="AE74" s="26">
        <f>+(X74*Y74)+(X74*Z74*AA74*AB74)</f>
        <v>571.5</v>
      </c>
    </row>
    <row r="75" spans="23:33" x14ac:dyDescent="0.25">
      <c r="W75" s="23" t="s">
        <v>34</v>
      </c>
      <c r="X75" s="23">
        <f>+C35</f>
        <v>12.7</v>
      </c>
      <c r="Y75" s="23">
        <v>25</v>
      </c>
      <c r="Z75" s="23">
        <v>15</v>
      </c>
      <c r="AA75" s="23">
        <v>2</v>
      </c>
      <c r="AB75" s="23">
        <v>3</v>
      </c>
      <c r="AC75" s="23">
        <v>1</v>
      </c>
      <c r="AD75" s="23">
        <v>4</v>
      </c>
      <c r="AE75" s="26">
        <f>+(X75*Y75)+(X75*Z75*AA75*AB75)+(X75*Z75*AC75*AD75)</f>
        <v>2222.5</v>
      </c>
    </row>
    <row r="76" spans="23:33" x14ac:dyDescent="0.25">
      <c r="W76" s="23" t="s">
        <v>35</v>
      </c>
      <c r="X76" s="23">
        <f>+C35</f>
        <v>12.7</v>
      </c>
      <c r="Y76" s="23">
        <v>45</v>
      </c>
      <c r="Z76" s="23">
        <v>22.5</v>
      </c>
      <c r="AA76" s="23">
        <v>2</v>
      </c>
      <c r="AB76" s="23">
        <v>3</v>
      </c>
      <c r="AC76" s="23">
        <v>1</v>
      </c>
      <c r="AD76" s="23">
        <v>4</v>
      </c>
      <c r="AE76" s="26">
        <f>+(X76*Y76)+(X76*Z76*AA76*AB76)+(X76*Z76*AC76*AD76)</f>
        <v>3429</v>
      </c>
    </row>
    <row r="80" spans="23:33" ht="57" x14ac:dyDescent="0.25">
      <c r="W80" s="6" t="s">
        <v>73</v>
      </c>
      <c r="X80" s="6" t="s">
        <v>2</v>
      </c>
      <c r="Y80" s="6" t="s">
        <v>3</v>
      </c>
      <c r="Z80" s="6" t="s">
        <v>4</v>
      </c>
      <c r="AA80" s="6" t="s">
        <v>5</v>
      </c>
      <c r="AB80" s="6" t="s">
        <v>6</v>
      </c>
      <c r="AC80" s="6" t="s">
        <v>41</v>
      </c>
      <c r="AD80" s="6" t="s">
        <v>8</v>
      </c>
      <c r="AE80" s="6" t="s">
        <v>9</v>
      </c>
      <c r="AF80" s="6" t="s">
        <v>10</v>
      </c>
    </row>
    <row r="81" spans="23:32" ht="30" x14ac:dyDescent="0.25">
      <c r="W81" s="93" t="s">
        <v>11</v>
      </c>
      <c r="X81" s="8" t="s">
        <v>42</v>
      </c>
      <c r="Y81" s="9" t="s">
        <v>13</v>
      </c>
      <c r="Z81" s="10">
        <f>1.5*X85*52</f>
        <v>1157.52</v>
      </c>
      <c r="AA81" s="11">
        <f>131602*(1+13.12%)</f>
        <v>148868.18239999999</v>
      </c>
      <c r="AB81" s="11">
        <v>192625.5912</v>
      </c>
      <c r="AC81" s="11">
        <v>236383</v>
      </c>
      <c r="AD81" s="12">
        <f>+Z81*AA81</f>
        <v>172317898.49164799</v>
      </c>
      <c r="AE81" s="12">
        <f>+Z81*AC81</f>
        <v>273618050.15999997</v>
      </c>
      <c r="AF81" s="12">
        <f>+Z81*AB81</f>
        <v>222967974.32582399</v>
      </c>
    </row>
    <row r="82" spans="23:32" ht="30" x14ac:dyDescent="0.25">
      <c r="W82" s="93"/>
      <c r="X82" s="8" t="s">
        <v>15</v>
      </c>
      <c r="Y82" s="9" t="s">
        <v>16</v>
      </c>
      <c r="Z82" s="10">
        <f>85*X85*3*52</f>
        <v>196778.40000000002</v>
      </c>
      <c r="AA82" s="11">
        <f>1998*(1+13.12%)</f>
        <v>2260.1376</v>
      </c>
      <c r="AB82" s="11">
        <v>2702.0688</v>
      </c>
      <c r="AC82" s="11">
        <v>3144</v>
      </c>
      <c r="AD82" s="12">
        <f>+Z82*AA82</f>
        <v>444746260.70784009</v>
      </c>
      <c r="AE82" s="12">
        <f>+Z82*AC82</f>
        <v>618671289.60000002</v>
      </c>
      <c r="AF82" s="12">
        <f>+Z82*AB82</f>
        <v>531708775.15392005</v>
      </c>
    </row>
    <row r="83" spans="23:32" ht="30" x14ac:dyDescent="0.25">
      <c r="W83" s="94"/>
      <c r="X83" s="8" t="s">
        <v>17</v>
      </c>
      <c r="Y83" s="9" t="s">
        <v>16</v>
      </c>
      <c r="Z83" s="9">
        <f>+AE98*X86</f>
        <v>66.78</v>
      </c>
      <c r="AA83" s="11">
        <f>323*(1+13.12%)</f>
        <v>365.37759999999997</v>
      </c>
      <c r="AB83" s="11">
        <v>1095.5888</v>
      </c>
      <c r="AC83" s="17">
        <v>1825.8</v>
      </c>
      <c r="AD83" s="12">
        <f>+Z83*AA83</f>
        <v>24399.916127999997</v>
      </c>
      <c r="AE83" s="12">
        <f>+Z83*AC83</f>
        <v>121926.924</v>
      </c>
      <c r="AF83" s="12">
        <f>+Z83*AB83</f>
        <v>73163.420064000005</v>
      </c>
    </row>
    <row r="84" spans="23:32" ht="45" x14ac:dyDescent="0.25">
      <c r="W84" s="94"/>
      <c r="X84" s="5" t="s">
        <v>18</v>
      </c>
      <c r="Y84" s="9" t="s">
        <v>16</v>
      </c>
      <c r="Z84" s="9">
        <f>+AD92*X86</f>
        <v>593.6</v>
      </c>
      <c r="AA84" s="11">
        <f>+AC84*0.25</f>
        <v>786</v>
      </c>
      <c r="AB84" s="11">
        <v>1965</v>
      </c>
      <c r="AC84" s="11">
        <v>3144</v>
      </c>
      <c r="AD84" s="12">
        <f>+Z84*AA84</f>
        <v>466569.60000000003</v>
      </c>
      <c r="AE84" s="12">
        <f>+Z84*AC84</f>
        <v>1866278.4000000001</v>
      </c>
      <c r="AF84" s="12">
        <f>+Z84*AB84</f>
        <v>1166424</v>
      </c>
    </row>
    <row r="85" spans="23:32" x14ac:dyDescent="0.25">
      <c r="W85" s="16" t="s">
        <v>22</v>
      </c>
      <c r="X85" s="18">
        <f>+C36</f>
        <v>14.84</v>
      </c>
      <c r="AB85" s="19"/>
      <c r="AC85" s="15"/>
      <c r="AD85" s="15"/>
    </row>
    <row r="86" spans="23:32" x14ac:dyDescent="0.25">
      <c r="W86" s="16" t="s">
        <v>23</v>
      </c>
      <c r="X86" s="18">
        <v>0.1</v>
      </c>
      <c r="AB86" s="19"/>
      <c r="AC86" s="3"/>
    </row>
    <row r="87" spans="23:32" x14ac:dyDescent="0.25">
      <c r="W87" s="16" t="s">
        <v>20</v>
      </c>
      <c r="X87" s="18">
        <v>3</v>
      </c>
      <c r="AB87" s="19"/>
      <c r="AC87" s="3"/>
    </row>
    <row r="88" spans="23:32" x14ac:dyDescent="0.25">
      <c r="W88" s="34"/>
      <c r="X88" s="35"/>
      <c r="AB88" s="19"/>
      <c r="AC88" s="3"/>
    </row>
    <row r="89" spans="23:32" x14ac:dyDescent="0.25">
      <c r="W89" s="98" t="s">
        <v>78</v>
      </c>
      <c r="X89" s="99"/>
      <c r="Y89" s="99"/>
      <c r="Z89" s="99"/>
      <c r="AA89" s="99"/>
      <c r="AB89" s="99"/>
      <c r="AC89" s="99"/>
      <c r="AD89" s="99"/>
      <c r="AE89" s="99"/>
      <c r="AF89" s="99"/>
    </row>
    <row r="90" spans="23:32" ht="15.75" thickBot="1" x14ac:dyDescent="0.3">
      <c r="W90" s="20"/>
    </row>
    <row r="91" spans="23:32" ht="28.5" x14ac:dyDescent="0.25">
      <c r="W91" s="21" t="s">
        <v>24</v>
      </c>
      <c r="X91" s="21" t="s">
        <v>25</v>
      </c>
      <c r="Y91" s="21" t="s">
        <v>26</v>
      </c>
      <c r="Z91" s="21" t="s">
        <v>27</v>
      </c>
      <c r="AA91" s="21" t="s">
        <v>28</v>
      </c>
      <c r="AB91" s="21" t="s">
        <v>29</v>
      </c>
      <c r="AC91" s="21" t="s">
        <v>30</v>
      </c>
      <c r="AD91" s="21" t="s">
        <v>31</v>
      </c>
      <c r="AE91" s="21" t="s">
        <v>32</v>
      </c>
    </row>
    <row r="92" spans="23:32" x14ac:dyDescent="0.25">
      <c r="W92" s="23" t="s">
        <v>33</v>
      </c>
      <c r="X92" s="23">
        <f>+C36</f>
        <v>14.84</v>
      </c>
      <c r="Y92" s="23">
        <v>50</v>
      </c>
      <c r="Z92" s="23">
        <v>100</v>
      </c>
      <c r="AA92" s="23">
        <v>2</v>
      </c>
      <c r="AB92" s="23">
        <v>2</v>
      </c>
      <c r="AC92" s="23">
        <v>4</v>
      </c>
      <c r="AD92" s="23">
        <f>+(X92*Y92*AA92*AC92)</f>
        <v>5936</v>
      </c>
      <c r="AE92" s="23">
        <f>+(X92*Z92*AB92*AC92)</f>
        <v>11872</v>
      </c>
    </row>
    <row r="93" spans="23:32" x14ac:dyDescent="0.25">
      <c r="W93" s="23" t="s">
        <v>34</v>
      </c>
      <c r="X93" s="23">
        <f>+C36</f>
        <v>14.84</v>
      </c>
      <c r="Y93" s="23">
        <v>50</v>
      </c>
      <c r="Z93" s="23">
        <v>100</v>
      </c>
      <c r="AA93" s="23">
        <v>4</v>
      </c>
      <c r="AB93" s="23">
        <v>4</v>
      </c>
      <c r="AC93" s="23">
        <v>7</v>
      </c>
      <c r="AD93" s="23">
        <f>+(X93*Y93*AA93*AC93)</f>
        <v>20776</v>
      </c>
      <c r="AE93" s="23">
        <f>+(X93*Z93*AB93*AC93)</f>
        <v>41552</v>
      </c>
    </row>
    <row r="94" spans="23:32" x14ac:dyDescent="0.25">
      <c r="W94" s="23" t="s">
        <v>35</v>
      </c>
      <c r="X94" s="23">
        <f>+C36</f>
        <v>14.84</v>
      </c>
      <c r="Y94" s="23">
        <v>100</v>
      </c>
      <c r="Z94" s="23">
        <v>100</v>
      </c>
      <c r="AA94" s="23">
        <v>2</v>
      </c>
      <c r="AB94" s="23">
        <v>4</v>
      </c>
      <c r="AC94" s="23">
        <v>7</v>
      </c>
      <c r="AD94" s="23">
        <f>+(X94*Y94*AA94*AC94)</f>
        <v>20776</v>
      </c>
      <c r="AE94" s="23">
        <f>+(X94*Z94*AB94*AC94)</f>
        <v>41552</v>
      </c>
    </row>
    <row r="95" spans="23:32" x14ac:dyDescent="0.25">
      <c r="W95" s="20"/>
    </row>
    <row r="96" spans="23:32" ht="15.75" thickBot="1" x14ac:dyDescent="0.3">
      <c r="W96" s="20"/>
    </row>
    <row r="97" spans="23:32" ht="28.5" x14ac:dyDescent="0.25">
      <c r="W97" s="21" t="s">
        <v>36</v>
      </c>
      <c r="X97" s="21" t="s">
        <v>25</v>
      </c>
      <c r="Y97" s="21" t="s">
        <v>37</v>
      </c>
      <c r="Z97" s="21" t="s">
        <v>38</v>
      </c>
      <c r="AA97" s="21" t="s">
        <v>39</v>
      </c>
      <c r="AB97" s="21" t="s">
        <v>30</v>
      </c>
      <c r="AC97" s="21" t="s">
        <v>39</v>
      </c>
      <c r="AD97" s="21" t="s">
        <v>30</v>
      </c>
      <c r="AE97" s="25" t="s">
        <v>31</v>
      </c>
      <c r="AF97" s="7"/>
    </row>
    <row r="98" spans="23:32" x14ac:dyDescent="0.25">
      <c r="W98" s="23" t="s">
        <v>33</v>
      </c>
      <c r="X98" s="23">
        <f>+C36</f>
        <v>14.84</v>
      </c>
      <c r="Y98" s="23">
        <v>15</v>
      </c>
      <c r="Z98" s="23">
        <v>7.5</v>
      </c>
      <c r="AA98" s="23">
        <v>2</v>
      </c>
      <c r="AB98" s="23">
        <v>2</v>
      </c>
      <c r="AC98" s="23"/>
      <c r="AD98" s="23"/>
      <c r="AE98" s="26">
        <f>+(X98*Y98)+(X98*Z98*AA98*AB98)</f>
        <v>667.8</v>
      </c>
    </row>
    <row r="99" spans="23:32" x14ac:dyDescent="0.25">
      <c r="W99" s="23" t="s">
        <v>34</v>
      </c>
      <c r="X99" s="23">
        <f>+C36</f>
        <v>14.84</v>
      </c>
      <c r="Y99" s="23">
        <v>25</v>
      </c>
      <c r="Z99" s="23">
        <v>15</v>
      </c>
      <c r="AA99" s="23">
        <v>2</v>
      </c>
      <c r="AB99" s="23">
        <v>3</v>
      </c>
      <c r="AC99" s="23">
        <v>1</v>
      </c>
      <c r="AD99" s="23">
        <v>4</v>
      </c>
      <c r="AE99" s="26">
        <f>+(X99*Y99)+(X99*Z99*AA99*AB99)+(X99*Z99*AC99*AD99)</f>
        <v>2597</v>
      </c>
    </row>
    <row r="100" spans="23:32" x14ac:dyDescent="0.25">
      <c r="W100" s="23" t="s">
        <v>35</v>
      </c>
      <c r="X100" s="23">
        <f>+C36</f>
        <v>14.84</v>
      </c>
      <c r="Y100" s="23">
        <v>45</v>
      </c>
      <c r="Z100" s="23">
        <v>22.5</v>
      </c>
      <c r="AA100" s="23">
        <v>2</v>
      </c>
      <c r="AB100" s="23">
        <v>3</v>
      </c>
      <c r="AC100" s="23">
        <v>1</v>
      </c>
      <c r="AD100" s="23">
        <v>4</v>
      </c>
      <c r="AE100" s="26">
        <f>+(X100*Y100)+(X100*Z100*AA100*AB100)+(X100*Z100*AC100*AD100)</f>
        <v>4006.7999999999997</v>
      </c>
    </row>
    <row r="104" spans="23:32" ht="57" x14ac:dyDescent="0.25">
      <c r="W104" s="6" t="s">
        <v>73</v>
      </c>
      <c r="X104" s="6" t="s">
        <v>2</v>
      </c>
      <c r="Y104" s="6" t="s">
        <v>3</v>
      </c>
      <c r="Z104" s="6" t="s">
        <v>4</v>
      </c>
      <c r="AA104" s="6" t="s">
        <v>5</v>
      </c>
      <c r="AB104" s="6" t="s">
        <v>6</v>
      </c>
      <c r="AC104" s="6" t="s">
        <v>41</v>
      </c>
      <c r="AD104" s="6" t="s">
        <v>8</v>
      </c>
      <c r="AE104" s="6" t="s">
        <v>9</v>
      </c>
      <c r="AF104" s="6" t="s">
        <v>10</v>
      </c>
    </row>
    <row r="105" spans="23:32" ht="30" x14ac:dyDescent="0.25">
      <c r="W105" s="93" t="s">
        <v>11</v>
      </c>
      <c r="X105" s="8" t="s">
        <v>42</v>
      </c>
      <c r="Y105" s="9" t="s">
        <v>13</v>
      </c>
      <c r="Z105" s="10">
        <f>1.5*X109*52</f>
        <v>1318.1999999999998</v>
      </c>
      <c r="AA105" s="11">
        <f>131602*(1+13.12%)</f>
        <v>148868.18239999999</v>
      </c>
      <c r="AB105" s="11">
        <v>192625.5912</v>
      </c>
      <c r="AC105" s="11">
        <v>236383</v>
      </c>
      <c r="AD105" s="12">
        <f>+Z105*AA105</f>
        <v>196238038.03967997</v>
      </c>
      <c r="AE105" s="12">
        <f>+Z105*AC105</f>
        <v>311600070.59999996</v>
      </c>
      <c r="AF105" s="12">
        <f>+Z105*AB105</f>
        <v>253919054.31983995</v>
      </c>
    </row>
    <row r="106" spans="23:32" ht="30" x14ac:dyDescent="0.25">
      <c r="W106" s="93"/>
      <c r="X106" s="8" t="s">
        <v>15</v>
      </c>
      <c r="Y106" s="9" t="s">
        <v>16</v>
      </c>
      <c r="Z106" s="10">
        <f>85*X109*3*52</f>
        <v>224093.99999999994</v>
      </c>
      <c r="AA106" s="11">
        <f>1998*(1+13.12%)</f>
        <v>2260.1376</v>
      </c>
      <c r="AB106" s="11">
        <v>2702.0688</v>
      </c>
      <c r="AC106" s="11">
        <v>3144</v>
      </c>
      <c r="AD106" s="12">
        <f>+Z106*AA106</f>
        <v>506483275.33439988</v>
      </c>
      <c r="AE106" s="12">
        <f>+Z106*AC106</f>
        <v>704551535.99999976</v>
      </c>
      <c r="AF106" s="12">
        <f>+Z106*AB106</f>
        <v>605517405.66719985</v>
      </c>
    </row>
    <row r="107" spans="23:32" ht="30" x14ac:dyDescent="0.25">
      <c r="W107" s="94"/>
      <c r="X107" s="8" t="s">
        <v>17</v>
      </c>
      <c r="Y107" s="9" t="s">
        <v>16</v>
      </c>
      <c r="Z107" s="9">
        <f>+AE122*X110</f>
        <v>76.05</v>
      </c>
      <c r="AA107" s="11">
        <f>323*(1+13.12%)</f>
        <v>365.37759999999997</v>
      </c>
      <c r="AB107" s="11">
        <v>1095.5888</v>
      </c>
      <c r="AC107" s="17">
        <v>1825.8</v>
      </c>
      <c r="AD107" s="12">
        <f>+Z107*AA107</f>
        <v>27786.966479999995</v>
      </c>
      <c r="AE107" s="12">
        <f>+Z107*AC107</f>
        <v>138852.09</v>
      </c>
      <c r="AF107" s="12">
        <f>+Z107*AB107</f>
        <v>83319.52824</v>
      </c>
    </row>
    <row r="108" spans="23:32" ht="45" x14ac:dyDescent="0.25">
      <c r="W108" s="94"/>
      <c r="X108" s="5" t="s">
        <v>18</v>
      </c>
      <c r="Y108" s="9" t="s">
        <v>16</v>
      </c>
      <c r="Z108" s="9">
        <f>+AD116*X110</f>
        <v>676</v>
      </c>
      <c r="AA108" s="11">
        <f>+AC108*0.25</f>
        <v>786</v>
      </c>
      <c r="AB108" s="11">
        <v>1965</v>
      </c>
      <c r="AC108" s="11">
        <v>3144</v>
      </c>
      <c r="AD108" s="12">
        <f>+Z108*AA108</f>
        <v>531336</v>
      </c>
      <c r="AE108" s="12">
        <f>+Z108*AC108</f>
        <v>2125344</v>
      </c>
      <c r="AF108" s="12">
        <f>+Z108*AB108</f>
        <v>1328340</v>
      </c>
    </row>
    <row r="109" spans="23:32" x14ac:dyDescent="0.25">
      <c r="W109" s="16" t="s">
        <v>22</v>
      </c>
      <c r="X109" s="18">
        <f>+C37</f>
        <v>16.899999999999999</v>
      </c>
      <c r="AB109" s="19"/>
      <c r="AC109" s="15"/>
      <c r="AD109" s="15"/>
    </row>
    <row r="110" spans="23:32" x14ac:dyDescent="0.25">
      <c r="W110" s="16" t="s">
        <v>23</v>
      </c>
      <c r="X110" s="18">
        <v>0.1</v>
      </c>
      <c r="AB110" s="19"/>
      <c r="AC110" s="3"/>
    </row>
    <row r="111" spans="23:32" x14ac:dyDescent="0.25">
      <c r="W111" s="16" t="s">
        <v>20</v>
      </c>
      <c r="X111" s="18">
        <v>4</v>
      </c>
      <c r="AB111" s="19"/>
      <c r="AC111" s="3"/>
    </row>
    <row r="112" spans="23:32" x14ac:dyDescent="0.25">
      <c r="W112" s="34"/>
      <c r="X112" s="35"/>
      <c r="AB112" s="19"/>
      <c r="AC112" s="3"/>
    </row>
    <row r="113" spans="23:32" x14ac:dyDescent="0.25">
      <c r="W113" s="98" t="s">
        <v>79</v>
      </c>
      <c r="X113" s="99"/>
      <c r="Y113" s="99"/>
      <c r="Z113" s="99"/>
      <c r="AA113" s="99"/>
      <c r="AB113" s="99"/>
      <c r="AC113" s="99"/>
      <c r="AD113" s="99"/>
      <c r="AE113" s="99"/>
      <c r="AF113" s="99"/>
    </row>
    <row r="114" spans="23:32" ht="15.75" thickBot="1" x14ac:dyDescent="0.3">
      <c r="W114" s="20"/>
    </row>
    <row r="115" spans="23:32" ht="28.5" x14ac:dyDescent="0.25">
      <c r="W115" s="21" t="s">
        <v>24</v>
      </c>
      <c r="X115" s="21" t="s">
        <v>25</v>
      </c>
      <c r="Y115" s="21" t="s">
        <v>26</v>
      </c>
      <c r="Z115" s="21" t="s">
        <v>27</v>
      </c>
      <c r="AA115" s="21" t="s">
        <v>28</v>
      </c>
      <c r="AB115" s="21" t="s">
        <v>29</v>
      </c>
      <c r="AC115" s="21" t="s">
        <v>30</v>
      </c>
      <c r="AD115" s="21" t="s">
        <v>31</v>
      </c>
      <c r="AE115" s="21" t="s">
        <v>32</v>
      </c>
    </row>
    <row r="116" spans="23:32" x14ac:dyDescent="0.25">
      <c r="W116" s="23" t="s">
        <v>33</v>
      </c>
      <c r="X116" s="23">
        <f>+C37</f>
        <v>16.899999999999999</v>
      </c>
      <c r="Y116" s="23">
        <v>50</v>
      </c>
      <c r="Z116" s="23">
        <v>100</v>
      </c>
      <c r="AA116" s="23">
        <v>2</v>
      </c>
      <c r="AB116" s="23">
        <v>2</v>
      </c>
      <c r="AC116" s="23">
        <v>4</v>
      </c>
      <c r="AD116" s="23">
        <f>+(X116*Y116*AA116*AC116)</f>
        <v>6759.9999999999991</v>
      </c>
      <c r="AE116" s="23">
        <f>+(X116*Z116*AB116*AC116)</f>
        <v>13519.999999999998</v>
      </c>
    </row>
    <row r="117" spans="23:32" x14ac:dyDescent="0.25">
      <c r="W117" s="23" t="s">
        <v>34</v>
      </c>
      <c r="X117" s="23">
        <f>+C37</f>
        <v>16.899999999999999</v>
      </c>
      <c r="Y117" s="23">
        <v>50</v>
      </c>
      <c r="Z117" s="23">
        <v>100</v>
      </c>
      <c r="AA117" s="23">
        <v>4</v>
      </c>
      <c r="AB117" s="23">
        <v>4</v>
      </c>
      <c r="AC117" s="23">
        <v>7</v>
      </c>
      <c r="AD117" s="23">
        <f>+(X117*Y117*AA117*AC117)</f>
        <v>23659.999999999996</v>
      </c>
      <c r="AE117" s="23">
        <f>+(X117*Z117*AB117*AC117)</f>
        <v>47319.999999999993</v>
      </c>
    </row>
    <row r="118" spans="23:32" x14ac:dyDescent="0.25">
      <c r="W118" s="23" t="s">
        <v>35</v>
      </c>
      <c r="X118" s="23">
        <f>+C37</f>
        <v>16.899999999999999</v>
      </c>
      <c r="Y118" s="23">
        <v>100</v>
      </c>
      <c r="Z118" s="23">
        <v>100</v>
      </c>
      <c r="AA118" s="23">
        <v>2</v>
      </c>
      <c r="AB118" s="23">
        <v>4</v>
      </c>
      <c r="AC118" s="23">
        <v>7</v>
      </c>
      <c r="AD118" s="23">
        <f>+(X118*Y118*AA118*AC118)</f>
        <v>23659.999999999996</v>
      </c>
      <c r="AE118" s="23">
        <f>+(X118*Z118*AB118*AC118)</f>
        <v>47319.999999999993</v>
      </c>
    </row>
    <row r="119" spans="23:32" x14ac:dyDescent="0.25">
      <c r="W119" s="20"/>
    </row>
    <row r="120" spans="23:32" ht="15.75" thickBot="1" x14ac:dyDescent="0.3">
      <c r="W120" s="20"/>
    </row>
    <row r="121" spans="23:32" ht="28.5" x14ac:dyDescent="0.25">
      <c r="W121" s="21" t="s">
        <v>36</v>
      </c>
      <c r="X121" s="21" t="s">
        <v>25</v>
      </c>
      <c r="Y121" s="21" t="s">
        <v>37</v>
      </c>
      <c r="Z121" s="21" t="s">
        <v>38</v>
      </c>
      <c r="AA121" s="21" t="s">
        <v>39</v>
      </c>
      <c r="AB121" s="21" t="s">
        <v>30</v>
      </c>
      <c r="AC121" s="21" t="s">
        <v>39</v>
      </c>
      <c r="AD121" s="21" t="s">
        <v>30</v>
      </c>
      <c r="AE121" s="25" t="s">
        <v>31</v>
      </c>
      <c r="AF121" s="7"/>
    </row>
    <row r="122" spans="23:32" x14ac:dyDescent="0.25">
      <c r="W122" s="23" t="s">
        <v>33</v>
      </c>
      <c r="X122" s="23">
        <f>+C37</f>
        <v>16.899999999999999</v>
      </c>
      <c r="Y122" s="23">
        <v>15</v>
      </c>
      <c r="Z122" s="23">
        <v>7.5</v>
      </c>
      <c r="AA122" s="23">
        <v>2</v>
      </c>
      <c r="AB122" s="23">
        <v>2</v>
      </c>
      <c r="AC122" s="23"/>
      <c r="AD122" s="23"/>
      <c r="AE122" s="26">
        <f>+(X122*Y122)+(X122*Z122*AA122*AB122)</f>
        <v>760.49999999999989</v>
      </c>
    </row>
    <row r="123" spans="23:32" x14ac:dyDescent="0.25">
      <c r="W123" s="23" t="s">
        <v>34</v>
      </c>
      <c r="X123" s="23">
        <f>+C37</f>
        <v>16.899999999999999</v>
      </c>
      <c r="Y123" s="23">
        <v>25</v>
      </c>
      <c r="Z123" s="23">
        <v>15</v>
      </c>
      <c r="AA123" s="23">
        <v>2</v>
      </c>
      <c r="AB123" s="23">
        <v>3</v>
      </c>
      <c r="AC123" s="23">
        <v>1</v>
      </c>
      <c r="AD123" s="23">
        <v>4</v>
      </c>
      <c r="AE123" s="26">
        <f>+(X123*Y123)+(X123*Z123*AA123*AB123)+(X123*Z123*AC123*AD123)</f>
        <v>2957.4999999999995</v>
      </c>
    </row>
    <row r="124" spans="23:32" x14ac:dyDescent="0.25">
      <c r="W124" s="23" t="s">
        <v>35</v>
      </c>
      <c r="X124" s="23">
        <f>+C37</f>
        <v>16.899999999999999</v>
      </c>
      <c r="Y124" s="23">
        <v>45</v>
      </c>
      <c r="Z124" s="23">
        <v>22.5</v>
      </c>
      <c r="AA124" s="23">
        <v>2</v>
      </c>
      <c r="AB124" s="23">
        <v>3</v>
      </c>
      <c r="AC124" s="23">
        <v>1</v>
      </c>
      <c r="AD124" s="23">
        <v>4</v>
      </c>
      <c r="AE124" s="26">
        <f>+(X124*Y124)+(X124*Z124*AA124*AB124)+(X124*Z124*AC124*AD124)</f>
        <v>4562.9999999999991</v>
      </c>
    </row>
    <row r="127" spans="23:32" ht="57" x14ac:dyDescent="0.25">
      <c r="W127" s="6" t="s">
        <v>73</v>
      </c>
      <c r="X127" s="6" t="s">
        <v>2</v>
      </c>
      <c r="Y127" s="6" t="s">
        <v>3</v>
      </c>
      <c r="Z127" s="6" t="s">
        <v>4</v>
      </c>
      <c r="AA127" s="6" t="s">
        <v>5</v>
      </c>
      <c r="AB127" s="6" t="s">
        <v>6</v>
      </c>
      <c r="AC127" s="6" t="s">
        <v>41</v>
      </c>
      <c r="AD127" s="6" t="s">
        <v>8</v>
      </c>
      <c r="AE127" s="6" t="s">
        <v>9</v>
      </c>
      <c r="AF127" s="6" t="s">
        <v>10</v>
      </c>
    </row>
    <row r="128" spans="23:32" ht="30" x14ac:dyDescent="0.25">
      <c r="W128" s="93" t="s">
        <v>11</v>
      </c>
      <c r="X128" s="8" t="s">
        <v>42</v>
      </c>
      <c r="Y128" s="9" t="s">
        <v>13</v>
      </c>
      <c r="Z128" s="10">
        <f>1.5*X132*52</f>
        <v>1486.6799999999998</v>
      </c>
      <c r="AA128" s="11">
        <f>131602*(1+13.12%)</f>
        <v>148868.18239999999</v>
      </c>
      <c r="AB128" s="11">
        <v>192625.5912</v>
      </c>
      <c r="AC128" s="11">
        <v>236383</v>
      </c>
      <c r="AD128" s="12">
        <f>+Z128*AA128</f>
        <v>221319349.41043195</v>
      </c>
      <c r="AE128" s="12">
        <f>+Z128*AC128</f>
        <v>351425878.43999994</v>
      </c>
      <c r="AF128" s="12">
        <f>+Z128*AB128</f>
        <v>286372613.92521596</v>
      </c>
    </row>
    <row r="129" spans="23:32" ht="30" x14ac:dyDescent="0.25">
      <c r="W129" s="93"/>
      <c r="X129" s="8" t="s">
        <v>15</v>
      </c>
      <c r="Y129" s="9" t="s">
        <v>16</v>
      </c>
      <c r="Z129" s="10">
        <f>85*X132*3*52</f>
        <v>252735.59999999998</v>
      </c>
      <c r="AA129" s="11">
        <f>1998*(1+13.12%)</f>
        <v>2260.1376</v>
      </c>
      <c r="AB129" s="11">
        <v>2702.0688</v>
      </c>
      <c r="AC129" s="11">
        <v>3144</v>
      </c>
      <c r="AD129" s="12">
        <f>+Z129*AA129</f>
        <v>571217232.41855991</v>
      </c>
      <c r="AE129" s="12">
        <f>+Z129*AC129</f>
        <v>794600726.39999998</v>
      </c>
      <c r="AF129" s="12">
        <f>+Z129*AB129</f>
        <v>682908979.40927994</v>
      </c>
    </row>
    <row r="130" spans="23:32" ht="30" x14ac:dyDescent="0.25">
      <c r="W130" s="94"/>
      <c r="X130" s="8" t="s">
        <v>17</v>
      </c>
      <c r="Y130" s="9" t="s">
        <v>16</v>
      </c>
      <c r="Z130" s="9">
        <f>+AE145*X133</f>
        <v>85.77</v>
      </c>
      <c r="AA130" s="11">
        <f>323*(1+13.12%)</f>
        <v>365.37759999999997</v>
      </c>
      <c r="AB130" s="11">
        <v>1095.5888</v>
      </c>
      <c r="AC130" s="17">
        <v>1825.8</v>
      </c>
      <c r="AD130" s="12">
        <f>+Z130*AA130</f>
        <v>31338.436751999998</v>
      </c>
      <c r="AE130" s="12">
        <f>+Z130*AC130</f>
        <v>156598.86599999998</v>
      </c>
      <c r="AF130" s="12">
        <f>+Z130*AB130</f>
        <v>93968.651375999994</v>
      </c>
    </row>
    <row r="131" spans="23:32" ht="45" x14ac:dyDescent="0.25">
      <c r="W131" s="94"/>
      <c r="X131" s="5" t="s">
        <v>18</v>
      </c>
      <c r="Y131" s="9" t="s">
        <v>16</v>
      </c>
      <c r="Z131" s="9">
        <f>+AD139*X133</f>
        <v>762.4</v>
      </c>
      <c r="AA131" s="11">
        <f>+AC131*0.25</f>
        <v>786</v>
      </c>
      <c r="AB131" s="11">
        <v>1965</v>
      </c>
      <c r="AC131" s="11">
        <v>3144</v>
      </c>
      <c r="AD131" s="12">
        <f>+Z131*AA131</f>
        <v>599246.4</v>
      </c>
      <c r="AE131" s="12">
        <f>+Z131*AC131</f>
        <v>2396985.6</v>
      </c>
      <c r="AF131" s="12">
        <f>+Z131*AB131</f>
        <v>1498116</v>
      </c>
    </row>
    <row r="132" spans="23:32" x14ac:dyDescent="0.25">
      <c r="W132" s="16" t="s">
        <v>22</v>
      </c>
      <c r="X132" s="18">
        <f>+C38</f>
        <v>19.059999999999999</v>
      </c>
      <c r="AB132" s="19"/>
      <c r="AC132" s="15"/>
      <c r="AD132" s="15"/>
    </row>
    <row r="133" spans="23:32" x14ac:dyDescent="0.25">
      <c r="W133" s="16" t="s">
        <v>23</v>
      </c>
      <c r="X133" s="18">
        <v>0.1</v>
      </c>
      <c r="AB133" s="19"/>
      <c r="AC133" s="3"/>
    </row>
    <row r="134" spans="23:32" x14ac:dyDescent="0.25">
      <c r="W134" s="16" t="s">
        <v>20</v>
      </c>
      <c r="X134" s="18">
        <v>5</v>
      </c>
      <c r="AB134" s="19"/>
      <c r="AC134" s="3"/>
    </row>
    <row r="135" spans="23:32" x14ac:dyDescent="0.25">
      <c r="W135" s="34"/>
      <c r="X135" s="35"/>
      <c r="AB135" s="19"/>
      <c r="AC135" s="3"/>
    </row>
    <row r="136" spans="23:32" x14ac:dyDescent="0.25">
      <c r="W136" s="98" t="s">
        <v>80</v>
      </c>
      <c r="X136" s="99"/>
      <c r="Y136" s="99"/>
      <c r="Z136" s="99"/>
      <c r="AA136" s="99"/>
      <c r="AB136" s="99"/>
      <c r="AC136" s="99"/>
      <c r="AD136" s="99"/>
      <c r="AE136" s="99"/>
      <c r="AF136" s="99"/>
    </row>
    <row r="137" spans="23:32" ht="15.75" thickBot="1" x14ac:dyDescent="0.3">
      <c r="W137" s="20"/>
    </row>
    <row r="138" spans="23:32" ht="28.5" x14ac:dyDescent="0.25">
      <c r="W138" s="21" t="s">
        <v>24</v>
      </c>
      <c r="X138" s="21" t="s">
        <v>25</v>
      </c>
      <c r="Y138" s="21" t="s">
        <v>26</v>
      </c>
      <c r="Z138" s="21" t="s">
        <v>27</v>
      </c>
      <c r="AA138" s="21" t="s">
        <v>28</v>
      </c>
      <c r="AB138" s="21" t="s">
        <v>29</v>
      </c>
      <c r="AC138" s="21" t="s">
        <v>30</v>
      </c>
      <c r="AD138" s="21" t="s">
        <v>31</v>
      </c>
      <c r="AE138" s="21" t="s">
        <v>32</v>
      </c>
    </row>
    <row r="139" spans="23:32" x14ac:dyDescent="0.25">
      <c r="W139" s="23" t="s">
        <v>33</v>
      </c>
      <c r="X139" s="23">
        <f>+C38</f>
        <v>19.059999999999999</v>
      </c>
      <c r="Y139" s="23">
        <v>50</v>
      </c>
      <c r="Z139" s="23">
        <v>100</v>
      </c>
      <c r="AA139" s="23">
        <v>2</v>
      </c>
      <c r="AB139" s="23">
        <v>2</v>
      </c>
      <c r="AC139" s="23">
        <v>4</v>
      </c>
      <c r="AD139" s="23">
        <f>+(X139*Y139*AA139*AC139)</f>
        <v>7623.9999999999991</v>
      </c>
      <c r="AE139" s="23">
        <f>+(X139*Z139*AB139*AC139)</f>
        <v>15247.999999999998</v>
      </c>
    </row>
    <row r="140" spans="23:32" x14ac:dyDescent="0.25">
      <c r="W140" s="23" t="s">
        <v>34</v>
      </c>
      <c r="X140" s="23">
        <f>+C38</f>
        <v>19.059999999999999</v>
      </c>
      <c r="Y140" s="23">
        <v>50</v>
      </c>
      <c r="Z140" s="23">
        <v>100</v>
      </c>
      <c r="AA140" s="23">
        <v>4</v>
      </c>
      <c r="AB140" s="23">
        <v>4</v>
      </c>
      <c r="AC140" s="23">
        <v>7</v>
      </c>
      <c r="AD140" s="23">
        <f>+(X140*Y140*AA140*AC140)</f>
        <v>26683.999999999996</v>
      </c>
      <c r="AE140" s="23">
        <f>+(X140*Z140*AB140*AC140)</f>
        <v>53367.999999999993</v>
      </c>
    </row>
    <row r="141" spans="23:32" x14ac:dyDescent="0.25">
      <c r="W141" s="23" t="s">
        <v>35</v>
      </c>
      <c r="X141" s="23">
        <f>+C38</f>
        <v>19.059999999999999</v>
      </c>
      <c r="Y141" s="23">
        <v>100</v>
      </c>
      <c r="Z141" s="23">
        <v>100</v>
      </c>
      <c r="AA141" s="23">
        <v>2</v>
      </c>
      <c r="AB141" s="23">
        <v>4</v>
      </c>
      <c r="AC141" s="23">
        <v>7</v>
      </c>
      <c r="AD141" s="23">
        <f>+(X141*Y141*AA141*AC141)</f>
        <v>26683.999999999996</v>
      </c>
      <c r="AE141" s="23">
        <f>+(X141*Z141*AB141*AC141)</f>
        <v>53367.999999999993</v>
      </c>
    </row>
    <row r="142" spans="23:32" x14ac:dyDescent="0.25">
      <c r="W142" s="20"/>
    </row>
    <row r="143" spans="23:32" ht="15.75" thickBot="1" x14ac:dyDescent="0.3">
      <c r="W143" s="20"/>
    </row>
    <row r="144" spans="23:32" ht="28.5" x14ac:dyDescent="0.25">
      <c r="W144" s="21" t="s">
        <v>36</v>
      </c>
      <c r="X144" s="21" t="s">
        <v>25</v>
      </c>
      <c r="Y144" s="21" t="s">
        <v>37</v>
      </c>
      <c r="Z144" s="21" t="s">
        <v>38</v>
      </c>
      <c r="AA144" s="21" t="s">
        <v>39</v>
      </c>
      <c r="AB144" s="21" t="s">
        <v>30</v>
      </c>
      <c r="AC144" s="21" t="s">
        <v>39</v>
      </c>
      <c r="AD144" s="21" t="s">
        <v>30</v>
      </c>
      <c r="AE144" s="25" t="s">
        <v>31</v>
      </c>
      <c r="AF144" s="7"/>
    </row>
    <row r="145" spans="23:32" x14ac:dyDescent="0.25">
      <c r="W145" s="23" t="s">
        <v>33</v>
      </c>
      <c r="X145" s="23">
        <f>+C38</f>
        <v>19.059999999999999</v>
      </c>
      <c r="Y145" s="23">
        <v>15</v>
      </c>
      <c r="Z145" s="23">
        <v>7.5</v>
      </c>
      <c r="AA145" s="23">
        <v>2</v>
      </c>
      <c r="AB145" s="23">
        <v>2</v>
      </c>
      <c r="AC145" s="23"/>
      <c r="AD145" s="23"/>
      <c r="AE145" s="26">
        <f>+(X145*Y145)+(X145*Z145*AA145*AB145)</f>
        <v>857.69999999999993</v>
      </c>
    </row>
    <row r="146" spans="23:32" x14ac:dyDescent="0.25">
      <c r="W146" s="23" t="s">
        <v>34</v>
      </c>
      <c r="X146" s="23">
        <f>+C38</f>
        <v>19.059999999999999</v>
      </c>
      <c r="Y146" s="23">
        <v>25</v>
      </c>
      <c r="Z146" s="23">
        <v>15</v>
      </c>
      <c r="AA146" s="23">
        <v>2</v>
      </c>
      <c r="AB146" s="23">
        <v>3</v>
      </c>
      <c r="AC146" s="23">
        <v>1</v>
      </c>
      <c r="AD146" s="23">
        <v>4</v>
      </c>
      <c r="AE146" s="26">
        <f>+(X146*Y146)+(X146*Z146*AA146*AB146)+(X146*Z146*AC146*AD146)</f>
        <v>3335.4999999999995</v>
      </c>
    </row>
    <row r="147" spans="23:32" x14ac:dyDescent="0.25">
      <c r="W147" s="23" t="s">
        <v>35</v>
      </c>
      <c r="X147" s="23">
        <f>+C38</f>
        <v>19.059999999999999</v>
      </c>
      <c r="Y147" s="23">
        <v>45</v>
      </c>
      <c r="Z147" s="23">
        <v>22.5</v>
      </c>
      <c r="AA147" s="23">
        <v>2</v>
      </c>
      <c r="AB147" s="23">
        <v>3</v>
      </c>
      <c r="AC147" s="23">
        <v>1</v>
      </c>
      <c r="AD147" s="23">
        <v>4</v>
      </c>
      <c r="AE147" s="26">
        <f>+(X147*Y147)+(X147*Z147*AA147*AB147)+(X147*Z147*AC147*AD147)</f>
        <v>5146.2</v>
      </c>
    </row>
    <row r="151" spans="23:32" ht="57" x14ac:dyDescent="0.25">
      <c r="W151" s="6" t="s">
        <v>40</v>
      </c>
      <c r="X151" s="6" t="s">
        <v>2</v>
      </c>
      <c r="Y151" s="6" t="s">
        <v>3</v>
      </c>
      <c r="Z151" s="6" t="s">
        <v>4</v>
      </c>
      <c r="AA151" s="6" t="s">
        <v>5</v>
      </c>
      <c r="AB151" s="6" t="s">
        <v>6</v>
      </c>
      <c r="AC151" s="6" t="s">
        <v>41</v>
      </c>
      <c r="AD151" s="6" t="s">
        <v>8</v>
      </c>
      <c r="AE151" s="6" t="s">
        <v>9</v>
      </c>
      <c r="AF151" s="28" t="s">
        <v>10</v>
      </c>
    </row>
    <row r="152" spans="23:32" ht="30" x14ac:dyDescent="0.25">
      <c r="W152" s="93" t="s">
        <v>11</v>
      </c>
      <c r="X152" s="8" t="s">
        <v>42</v>
      </c>
      <c r="Y152" s="9" t="s">
        <v>13</v>
      </c>
      <c r="Z152" s="10">
        <f>1.5*X156*52</f>
        <v>1669.1999999999998</v>
      </c>
      <c r="AA152" s="11">
        <f>131602*(1+13.12%)</f>
        <v>148868.18239999999</v>
      </c>
      <c r="AB152" s="11">
        <v>192625.5912</v>
      </c>
      <c r="AC152" s="11">
        <v>236383</v>
      </c>
      <c r="AD152" s="12">
        <f>+Z152*AA152</f>
        <v>248490770.06207997</v>
      </c>
      <c r="AE152" s="12">
        <f>+Z152*AC152</f>
        <v>394570503.59999996</v>
      </c>
      <c r="AF152" s="29">
        <f>+Z152*AB152</f>
        <v>321530636.83103997</v>
      </c>
    </row>
    <row r="153" spans="23:32" ht="30" x14ac:dyDescent="0.25">
      <c r="W153" s="93"/>
      <c r="X153" s="8" t="s">
        <v>15</v>
      </c>
      <c r="Y153" s="9" t="s">
        <v>16</v>
      </c>
      <c r="Z153" s="10">
        <f>85*X156*3*52</f>
        <v>283763.99999999994</v>
      </c>
      <c r="AA153" s="11">
        <f>1998*(1+13.12%)</f>
        <v>2260.1376</v>
      </c>
      <c r="AB153" s="11">
        <v>2702.0688</v>
      </c>
      <c r="AC153" s="11">
        <v>3144</v>
      </c>
      <c r="AD153" s="12">
        <f>+Z153*AA153</f>
        <v>641345685.92639983</v>
      </c>
      <c r="AE153" s="12">
        <f>+Z153*AC153</f>
        <v>892154015.99999976</v>
      </c>
      <c r="AF153" s="29">
        <f>+Z153*AB153</f>
        <v>766749850.96319985</v>
      </c>
    </row>
    <row r="154" spans="23:32" ht="30" x14ac:dyDescent="0.25">
      <c r="W154" s="94"/>
      <c r="X154" s="8" t="s">
        <v>17</v>
      </c>
      <c r="Y154" s="9" t="s">
        <v>16</v>
      </c>
      <c r="Z154" s="9">
        <f>+AE169*X157</f>
        <v>96.300000000000011</v>
      </c>
      <c r="AA154" s="11">
        <f>323*(1+13.12%)</f>
        <v>365.37759999999997</v>
      </c>
      <c r="AB154" s="11">
        <v>1095.5888</v>
      </c>
      <c r="AC154" s="17">
        <v>1825.8</v>
      </c>
      <c r="AD154" s="12">
        <f>+Z154*AA154</f>
        <v>35185.862880000001</v>
      </c>
      <c r="AE154" s="12">
        <f>+Z154*AC154</f>
        <v>175824.54</v>
      </c>
      <c r="AF154" s="29">
        <f>+Z154*AB154</f>
        <v>105505.20144000002</v>
      </c>
    </row>
    <row r="155" spans="23:32" ht="45" x14ac:dyDescent="0.25">
      <c r="W155" s="94"/>
      <c r="X155" s="5" t="s">
        <v>18</v>
      </c>
      <c r="Y155" s="9" t="s">
        <v>16</v>
      </c>
      <c r="Z155" s="9">
        <f>+AD163*X157</f>
        <v>856</v>
      </c>
      <c r="AA155" s="11">
        <f>+AC155*0.25</f>
        <v>786</v>
      </c>
      <c r="AB155" s="11">
        <v>1965</v>
      </c>
      <c r="AC155" s="11">
        <v>3144</v>
      </c>
      <c r="AD155" s="12">
        <f>+Z155*AA155</f>
        <v>672816</v>
      </c>
      <c r="AE155" s="12">
        <f>+Z155*AC155</f>
        <v>2691264</v>
      </c>
      <c r="AF155" s="29">
        <f>+Z155*AB155</f>
        <v>1682040</v>
      </c>
    </row>
    <row r="156" spans="23:32" x14ac:dyDescent="0.25">
      <c r="W156" s="16" t="s">
        <v>22</v>
      </c>
      <c r="X156" s="18">
        <f>+C39</f>
        <v>21.4</v>
      </c>
      <c r="AB156" s="19"/>
      <c r="AC156" s="15"/>
      <c r="AD156" s="15"/>
    </row>
    <row r="157" spans="23:32" x14ac:dyDescent="0.25">
      <c r="W157" s="16" t="s">
        <v>23</v>
      </c>
      <c r="X157" s="18">
        <v>0.1</v>
      </c>
      <c r="AB157" s="19"/>
      <c r="AC157" s="3"/>
    </row>
    <row r="158" spans="23:32" x14ac:dyDescent="0.25">
      <c r="W158" s="16" t="s">
        <v>20</v>
      </c>
      <c r="X158" s="18">
        <v>6</v>
      </c>
      <c r="AB158" s="19"/>
      <c r="AC158" s="3"/>
    </row>
    <row r="159" spans="23:32" x14ac:dyDescent="0.25">
      <c r="W159" s="34"/>
      <c r="X159" s="35"/>
      <c r="AB159" s="19"/>
      <c r="AC159" s="3"/>
    </row>
    <row r="160" spans="23:32" x14ac:dyDescent="0.25">
      <c r="W160" s="98" t="s">
        <v>81</v>
      </c>
      <c r="X160" s="99"/>
      <c r="Y160" s="99"/>
      <c r="Z160" s="99"/>
      <c r="AA160" s="99"/>
      <c r="AB160" s="99"/>
      <c r="AC160" s="99"/>
      <c r="AD160" s="99"/>
      <c r="AE160" s="99"/>
      <c r="AF160" s="99"/>
    </row>
    <row r="161" spans="23:32" ht="15.75" thickBot="1" x14ac:dyDescent="0.3">
      <c r="W161" s="20"/>
    </row>
    <row r="162" spans="23:32" ht="28.5" x14ac:dyDescent="0.25">
      <c r="W162" s="21" t="s">
        <v>24</v>
      </c>
      <c r="X162" s="21" t="s">
        <v>25</v>
      </c>
      <c r="Y162" s="21" t="s">
        <v>26</v>
      </c>
      <c r="Z162" s="21" t="s">
        <v>27</v>
      </c>
      <c r="AA162" s="21" t="s">
        <v>28</v>
      </c>
      <c r="AB162" s="21" t="s">
        <v>29</v>
      </c>
      <c r="AC162" s="21" t="s">
        <v>30</v>
      </c>
      <c r="AD162" s="21" t="s">
        <v>31</v>
      </c>
      <c r="AE162" s="21" t="s">
        <v>32</v>
      </c>
    </row>
    <row r="163" spans="23:32" x14ac:dyDescent="0.25">
      <c r="W163" s="23" t="s">
        <v>33</v>
      </c>
      <c r="X163" s="23">
        <f>+C39</f>
        <v>21.4</v>
      </c>
      <c r="Y163" s="23">
        <v>50</v>
      </c>
      <c r="Z163" s="23">
        <v>100</v>
      </c>
      <c r="AA163" s="23">
        <v>2</v>
      </c>
      <c r="AB163" s="23">
        <v>2</v>
      </c>
      <c r="AC163" s="23">
        <v>4</v>
      </c>
      <c r="AD163" s="23">
        <f>+(X163*Y163*AA163*AC163)</f>
        <v>8560</v>
      </c>
      <c r="AE163" s="23">
        <f>+(X163*Z163*AB163*AC163)</f>
        <v>17120</v>
      </c>
    </row>
    <row r="164" spans="23:32" x14ac:dyDescent="0.25">
      <c r="W164" s="23" t="s">
        <v>34</v>
      </c>
      <c r="X164" s="23">
        <f>+C39</f>
        <v>21.4</v>
      </c>
      <c r="Y164" s="23">
        <v>50</v>
      </c>
      <c r="Z164" s="23">
        <v>100</v>
      </c>
      <c r="AA164" s="23">
        <v>4</v>
      </c>
      <c r="AB164" s="23">
        <v>4</v>
      </c>
      <c r="AC164" s="23">
        <v>7</v>
      </c>
      <c r="AD164" s="23">
        <f>+(X164*Y164*AA164*AC164)</f>
        <v>29960</v>
      </c>
      <c r="AE164" s="23">
        <f>+(X164*Z164*AB164*AC164)</f>
        <v>59920</v>
      </c>
    </row>
    <row r="165" spans="23:32" x14ac:dyDescent="0.25">
      <c r="W165" s="23" t="s">
        <v>35</v>
      </c>
      <c r="X165" s="23">
        <f>+C39</f>
        <v>21.4</v>
      </c>
      <c r="Y165" s="23">
        <v>100</v>
      </c>
      <c r="Z165" s="23">
        <v>100</v>
      </c>
      <c r="AA165" s="23">
        <v>2</v>
      </c>
      <c r="AB165" s="23">
        <v>4</v>
      </c>
      <c r="AC165" s="23">
        <v>7</v>
      </c>
      <c r="AD165" s="23">
        <f>+(X165*Y165*AA165*AC165)</f>
        <v>29960</v>
      </c>
      <c r="AE165" s="23">
        <f>+(X165*Z165*AB165*AC165)</f>
        <v>59920</v>
      </c>
    </row>
    <row r="166" spans="23:32" x14ac:dyDescent="0.25">
      <c r="W166" s="20"/>
    </row>
    <row r="167" spans="23:32" ht="15.75" thickBot="1" x14ac:dyDescent="0.3">
      <c r="W167" s="20"/>
    </row>
    <row r="168" spans="23:32" ht="28.5" x14ac:dyDescent="0.25">
      <c r="W168" s="21" t="s">
        <v>36</v>
      </c>
      <c r="X168" s="21" t="s">
        <v>25</v>
      </c>
      <c r="Y168" s="21" t="s">
        <v>37</v>
      </c>
      <c r="Z168" s="21" t="s">
        <v>38</v>
      </c>
      <c r="AA168" s="21" t="s">
        <v>39</v>
      </c>
      <c r="AB168" s="21" t="s">
        <v>30</v>
      </c>
      <c r="AC168" s="21" t="s">
        <v>39</v>
      </c>
      <c r="AD168" s="25" t="s">
        <v>30</v>
      </c>
      <c r="AE168" s="32" t="s">
        <v>31</v>
      </c>
      <c r="AF168" s="7"/>
    </row>
    <row r="169" spans="23:32" x14ac:dyDescent="0.25">
      <c r="W169" s="23" t="s">
        <v>33</v>
      </c>
      <c r="X169" s="23">
        <f>+C39</f>
        <v>21.4</v>
      </c>
      <c r="Y169" s="23">
        <v>15</v>
      </c>
      <c r="Z169" s="23">
        <v>7.5</v>
      </c>
      <c r="AA169" s="23">
        <v>2</v>
      </c>
      <c r="AB169" s="23">
        <v>2</v>
      </c>
      <c r="AC169" s="23"/>
      <c r="AD169" s="26"/>
      <c r="AE169" s="23">
        <f>+(X169*Y169)+(X169*Z169*AA169*AB169)</f>
        <v>963</v>
      </c>
    </row>
    <row r="170" spans="23:32" x14ac:dyDescent="0.25">
      <c r="W170" s="23" t="s">
        <v>34</v>
      </c>
      <c r="X170" s="23">
        <f>+C39</f>
        <v>21.4</v>
      </c>
      <c r="Y170" s="23">
        <v>25</v>
      </c>
      <c r="Z170" s="23">
        <v>15</v>
      </c>
      <c r="AA170" s="23">
        <v>2</v>
      </c>
      <c r="AB170" s="23">
        <v>3</v>
      </c>
      <c r="AC170" s="23">
        <v>1</v>
      </c>
      <c r="AD170" s="26">
        <v>4</v>
      </c>
      <c r="AE170" s="23">
        <f>+(X170*Y170)+(X170*Z170*AA170*AB170)+(X170*Z170*AC170*AD170)</f>
        <v>3745</v>
      </c>
    </row>
    <row r="171" spans="23:32" x14ac:dyDescent="0.25">
      <c r="W171" s="23" t="s">
        <v>35</v>
      </c>
      <c r="X171" s="23">
        <f>+C39</f>
        <v>21.4</v>
      </c>
      <c r="Y171" s="23">
        <v>45</v>
      </c>
      <c r="Z171" s="23">
        <v>22.5</v>
      </c>
      <c r="AA171" s="23">
        <v>2</v>
      </c>
      <c r="AB171" s="23">
        <v>3</v>
      </c>
      <c r="AC171" s="23">
        <v>1</v>
      </c>
      <c r="AD171" s="26">
        <v>4</v>
      </c>
      <c r="AE171" s="23">
        <f>+(X171*Y171)+(X171*Z171*AA171*AB171)+(X171*Z171*AC171*AD171)</f>
        <v>5777.9999999999991</v>
      </c>
    </row>
    <row r="175" spans="23:32" ht="57" x14ac:dyDescent="0.25">
      <c r="W175" s="6" t="s">
        <v>40</v>
      </c>
      <c r="X175" s="6" t="s">
        <v>2</v>
      </c>
      <c r="Y175" s="6" t="s">
        <v>3</v>
      </c>
      <c r="Z175" s="6" t="s">
        <v>4</v>
      </c>
      <c r="AA175" s="6" t="s">
        <v>5</v>
      </c>
      <c r="AB175" s="6" t="s">
        <v>6</v>
      </c>
      <c r="AC175" s="6" t="s">
        <v>41</v>
      </c>
      <c r="AD175" s="6" t="s">
        <v>8</v>
      </c>
      <c r="AE175" s="6" t="s">
        <v>9</v>
      </c>
      <c r="AF175" s="6" t="s">
        <v>10</v>
      </c>
    </row>
    <row r="176" spans="23:32" ht="30" x14ac:dyDescent="0.25">
      <c r="W176" s="93" t="s">
        <v>11</v>
      </c>
      <c r="X176" s="8" t="s">
        <v>42</v>
      </c>
      <c r="Y176" s="9" t="s">
        <v>13</v>
      </c>
      <c r="Z176" s="10">
        <f>1.5*X180*52</f>
        <v>1814.28</v>
      </c>
      <c r="AA176" s="11">
        <f>131602*(1+13.12%)</f>
        <v>148868.18239999999</v>
      </c>
      <c r="AB176" s="11">
        <v>192625.5912</v>
      </c>
      <c r="AC176" s="11">
        <v>236383</v>
      </c>
      <c r="AD176" s="12">
        <f>+Z176*AA176</f>
        <v>270088565.96467197</v>
      </c>
      <c r="AE176" s="12">
        <f>+Z176*AC176</f>
        <v>428864949.24000001</v>
      </c>
      <c r="AF176" s="12">
        <f>+Z176*AB176</f>
        <v>349476757.60233599</v>
      </c>
    </row>
    <row r="177" spans="23:32" ht="30" x14ac:dyDescent="0.25">
      <c r="W177" s="93"/>
      <c r="X177" s="8" t="s">
        <v>15</v>
      </c>
      <c r="Y177" s="9" t="s">
        <v>16</v>
      </c>
      <c r="Z177" s="10">
        <f>85*X180*3*52</f>
        <v>308427.60000000003</v>
      </c>
      <c r="AA177" s="11">
        <f>1998*(1+13.12%)</f>
        <v>2260.1376</v>
      </c>
      <c r="AB177" s="11">
        <v>2702.0688</v>
      </c>
      <c r="AC177" s="11">
        <v>3144</v>
      </c>
      <c r="AD177" s="12">
        <f>+Z177*AA177</f>
        <v>697088815.63776004</v>
      </c>
      <c r="AE177" s="12">
        <f>+Z177*AC177</f>
        <v>969696374.4000001</v>
      </c>
      <c r="AF177" s="12">
        <f>+Z177*AB177</f>
        <v>833392595.01888013</v>
      </c>
    </row>
    <row r="178" spans="23:32" ht="30" x14ac:dyDescent="0.25">
      <c r="W178" s="94"/>
      <c r="X178" s="8" t="s">
        <v>17</v>
      </c>
      <c r="Y178" s="9" t="s">
        <v>16</v>
      </c>
      <c r="Z178" s="9">
        <f>+AE193*X181</f>
        <v>104.67000000000002</v>
      </c>
      <c r="AA178" s="11">
        <f>323*(1+13.12%)</f>
        <v>365.37759999999997</v>
      </c>
      <c r="AB178" s="11">
        <v>1095.5888</v>
      </c>
      <c r="AC178" s="17">
        <v>1825.8</v>
      </c>
      <c r="AD178" s="12">
        <f>+Z178*AA178</f>
        <v>38244.073392000006</v>
      </c>
      <c r="AE178" s="12">
        <f>+Z178*AC178</f>
        <v>191106.48600000003</v>
      </c>
      <c r="AF178" s="12">
        <f>+Z178*AB178</f>
        <v>114675.27969600001</v>
      </c>
    </row>
    <row r="179" spans="23:32" ht="45" x14ac:dyDescent="0.25">
      <c r="W179" s="94"/>
      <c r="X179" s="5" t="s">
        <v>18</v>
      </c>
      <c r="Y179" s="9" t="s">
        <v>16</v>
      </c>
      <c r="Z179" s="9">
        <f>+AD187*X181</f>
        <v>930.40000000000009</v>
      </c>
      <c r="AA179" s="11">
        <f>+AC179*0.25</f>
        <v>786</v>
      </c>
      <c r="AB179" s="11">
        <v>1965</v>
      </c>
      <c r="AC179" s="11">
        <v>3144</v>
      </c>
      <c r="AD179" s="12">
        <f>+Z179*AA179</f>
        <v>731294.4</v>
      </c>
      <c r="AE179" s="12">
        <f>+Z179*AC179</f>
        <v>2925177.6</v>
      </c>
      <c r="AF179" s="12">
        <f>+Z179*AB179</f>
        <v>1828236.0000000002</v>
      </c>
    </row>
    <row r="180" spans="23:32" x14ac:dyDescent="0.25">
      <c r="W180" s="16" t="s">
        <v>22</v>
      </c>
      <c r="X180" s="18">
        <f>+C40</f>
        <v>23.26</v>
      </c>
      <c r="AB180" s="19"/>
      <c r="AC180" s="15"/>
      <c r="AD180" s="15"/>
    </row>
    <row r="181" spans="23:32" x14ac:dyDescent="0.25">
      <c r="W181" s="16" t="s">
        <v>23</v>
      </c>
      <c r="X181" s="18">
        <v>0.1</v>
      </c>
      <c r="AB181" s="19"/>
      <c r="AC181" s="3"/>
    </row>
    <row r="182" spans="23:32" x14ac:dyDescent="0.25">
      <c r="W182" s="16" t="s">
        <v>20</v>
      </c>
      <c r="X182" s="18">
        <v>7</v>
      </c>
      <c r="AB182" s="19"/>
      <c r="AC182" s="3"/>
    </row>
    <row r="183" spans="23:32" x14ac:dyDescent="0.25">
      <c r="W183" s="34"/>
      <c r="X183" s="35"/>
      <c r="AB183" s="19"/>
      <c r="AC183" s="3"/>
    </row>
    <row r="184" spans="23:32" x14ac:dyDescent="0.25">
      <c r="W184" s="98" t="s">
        <v>82</v>
      </c>
      <c r="X184" s="99"/>
      <c r="Y184" s="99"/>
      <c r="Z184" s="99"/>
      <c r="AA184" s="99"/>
      <c r="AB184" s="99"/>
      <c r="AC184" s="99"/>
      <c r="AD184" s="99"/>
      <c r="AE184" s="99"/>
      <c r="AF184" s="99"/>
    </row>
    <row r="185" spans="23:32" ht="15.75" thickBot="1" x14ac:dyDescent="0.3">
      <c r="W185" s="20"/>
    </row>
    <row r="186" spans="23:32" ht="28.5" x14ac:dyDescent="0.25">
      <c r="W186" s="21" t="s">
        <v>24</v>
      </c>
      <c r="X186" s="21" t="s">
        <v>43</v>
      </c>
      <c r="Y186" s="21" t="s">
        <v>26</v>
      </c>
      <c r="Z186" s="21" t="s">
        <v>27</v>
      </c>
      <c r="AA186" s="21" t="s">
        <v>28</v>
      </c>
      <c r="AB186" s="21" t="s">
        <v>29</v>
      </c>
      <c r="AC186" s="21" t="s">
        <v>30</v>
      </c>
      <c r="AD186" s="21" t="s">
        <v>31</v>
      </c>
      <c r="AE186" s="21" t="s">
        <v>32</v>
      </c>
    </row>
    <row r="187" spans="23:32" x14ac:dyDescent="0.25">
      <c r="W187" s="23" t="s">
        <v>33</v>
      </c>
      <c r="X187" s="23">
        <f>+C40</f>
        <v>23.26</v>
      </c>
      <c r="Y187" s="23">
        <v>50</v>
      </c>
      <c r="Z187" s="23">
        <v>100</v>
      </c>
      <c r="AA187" s="23">
        <v>2</v>
      </c>
      <c r="AB187" s="23">
        <v>2</v>
      </c>
      <c r="AC187" s="23">
        <v>4</v>
      </c>
      <c r="AD187" s="23">
        <f>+(X187*Y187*AA187*AC187)</f>
        <v>9304</v>
      </c>
      <c r="AE187" s="23">
        <f>+(X187*Z187*AB187*AC187)</f>
        <v>18608</v>
      </c>
    </row>
    <row r="188" spans="23:32" x14ac:dyDescent="0.25">
      <c r="W188" s="23" t="s">
        <v>34</v>
      </c>
      <c r="X188" s="23">
        <f>+C40</f>
        <v>23.26</v>
      </c>
      <c r="Y188" s="23">
        <v>50</v>
      </c>
      <c r="Z188" s="23">
        <v>100</v>
      </c>
      <c r="AA188" s="23">
        <v>4</v>
      </c>
      <c r="AB188" s="23">
        <v>4</v>
      </c>
      <c r="AC188" s="23">
        <v>7</v>
      </c>
      <c r="AD188" s="23">
        <f>+(X188*Y188*AA188*AC188)</f>
        <v>32564</v>
      </c>
      <c r="AE188" s="23">
        <f>+(X188*Z188*AB188*AC188)</f>
        <v>65128</v>
      </c>
    </row>
    <row r="189" spans="23:32" x14ac:dyDescent="0.25">
      <c r="W189" s="23" t="s">
        <v>35</v>
      </c>
      <c r="X189" s="23">
        <f>+C40</f>
        <v>23.26</v>
      </c>
      <c r="Y189" s="23">
        <v>100</v>
      </c>
      <c r="Z189" s="23">
        <v>100</v>
      </c>
      <c r="AA189" s="23">
        <v>2</v>
      </c>
      <c r="AB189" s="23">
        <v>4</v>
      </c>
      <c r="AC189" s="23">
        <v>7</v>
      </c>
      <c r="AD189" s="23">
        <f>+(X189*Y189*AA189*AC189)</f>
        <v>32564</v>
      </c>
      <c r="AE189" s="23">
        <f>+(X189*Z189*AB189*AC189)</f>
        <v>65128</v>
      </c>
    </row>
    <row r="190" spans="23:32" x14ac:dyDescent="0.25">
      <c r="W190" s="20"/>
    </row>
    <row r="191" spans="23:32" ht="15.75" thickBot="1" x14ac:dyDescent="0.3">
      <c r="W191" s="20"/>
    </row>
    <row r="192" spans="23:32" ht="28.5" x14ac:dyDescent="0.25">
      <c r="W192" s="21" t="s">
        <v>36</v>
      </c>
      <c r="X192" s="21" t="s">
        <v>25</v>
      </c>
      <c r="Y192" s="21" t="s">
        <v>37</v>
      </c>
      <c r="Z192" s="21" t="s">
        <v>38</v>
      </c>
      <c r="AA192" s="21" t="s">
        <v>39</v>
      </c>
      <c r="AB192" s="21" t="s">
        <v>30</v>
      </c>
      <c r="AC192" s="21" t="s">
        <v>39</v>
      </c>
      <c r="AD192" s="21" t="s">
        <v>30</v>
      </c>
      <c r="AE192" s="25" t="s">
        <v>31</v>
      </c>
      <c r="AF192" s="7"/>
    </row>
    <row r="193" spans="23:32" x14ac:dyDescent="0.25">
      <c r="W193" s="23" t="s">
        <v>33</v>
      </c>
      <c r="X193" s="23">
        <f>+C40</f>
        <v>23.26</v>
      </c>
      <c r="Y193" s="23">
        <v>15</v>
      </c>
      <c r="Z193" s="23">
        <v>7.5</v>
      </c>
      <c r="AA193" s="23">
        <v>2</v>
      </c>
      <c r="AB193" s="23">
        <v>2</v>
      </c>
      <c r="AC193" s="23"/>
      <c r="AD193" s="23"/>
      <c r="AE193" s="26">
        <f>+(X193*Y193)+(X193*Z193*AA193*AB193)</f>
        <v>1046.7</v>
      </c>
    </row>
    <row r="194" spans="23:32" x14ac:dyDescent="0.25">
      <c r="W194" s="23" t="s">
        <v>34</v>
      </c>
      <c r="X194" s="23">
        <f>+C40</f>
        <v>23.26</v>
      </c>
      <c r="Y194" s="23">
        <v>25</v>
      </c>
      <c r="Z194" s="23">
        <v>15</v>
      </c>
      <c r="AA194" s="23">
        <v>2</v>
      </c>
      <c r="AB194" s="23">
        <v>3</v>
      </c>
      <c r="AC194" s="23">
        <v>1</v>
      </c>
      <c r="AD194" s="23">
        <v>4</v>
      </c>
      <c r="AE194" s="26">
        <f>+(X194*Y194)+(X194*Z194*AA194*AB194)+(X194*Z194*AC194*AD194)</f>
        <v>4070.5</v>
      </c>
    </row>
    <row r="195" spans="23:32" x14ac:dyDescent="0.25">
      <c r="W195" s="23" t="s">
        <v>35</v>
      </c>
      <c r="X195" s="23">
        <f>+C40</f>
        <v>23.26</v>
      </c>
      <c r="Y195" s="23">
        <v>45</v>
      </c>
      <c r="Z195" s="23">
        <v>22.5</v>
      </c>
      <c r="AA195" s="23">
        <v>2</v>
      </c>
      <c r="AB195" s="23">
        <v>3</v>
      </c>
      <c r="AC195" s="23">
        <v>1</v>
      </c>
      <c r="AD195" s="23">
        <v>4</v>
      </c>
      <c r="AE195" s="26">
        <f>+(X195*Y195)+(X195*Z195*AA195*AB195)+(X195*Z195*AC195*AD195)</f>
        <v>6280.2000000000007</v>
      </c>
    </row>
    <row r="199" spans="23:32" ht="57" x14ac:dyDescent="0.25">
      <c r="W199" s="6" t="s">
        <v>72</v>
      </c>
      <c r="X199" s="6" t="s">
        <v>2</v>
      </c>
      <c r="Y199" s="6" t="s">
        <v>3</v>
      </c>
      <c r="Z199" s="6" t="s">
        <v>4</v>
      </c>
      <c r="AA199" s="6" t="s">
        <v>5</v>
      </c>
      <c r="AB199" s="6" t="s">
        <v>6</v>
      </c>
      <c r="AC199" s="6" t="s">
        <v>41</v>
      </c>
      <c r="AD199" s="6" t="s">
        <v>8</v>
      </c>
      <c r="AE199" s="6" t="s">
        <v>9</v>
      </c>
      <c r="AF199" s="28" t="s">
        <v>10</v>
      </c>
    </row>
    <row r="200" spans="23:32" ht="30" x14ac:dyDescent="0.25">
      <c r="W200" s="93" t="s">
        <v>11</v>
      </c>
      <c r="X200" s="8" t="s">
        <v>42</v>
      </c>
      <c r="Y200" s="9" t="s">
        <v>13</v>
      </c>
      <c r="Z200" s="10">
        <f>1.5*X204*52</f>
        <v>1999.92</v>
      </c>
      <c r="AA200" s="11">
        <f>131602*(1+13.12%)</f>
        <v>148868.18239999999</v>
      </c>
      <c r="AB200" s="11">
        <v>192625.5912</v>
      </c>
      <c r="AC200" s="11">
        <v>236383</v>
      </c>
      <c r="AD200" s="12">
        <f>+Z200*AA200</f>
        <v>297724455.34540796</v>
      </c>
      <c r="AE200" s="12">
        <f>+Z200*AC200</f>
        <v>472747089.36000001</v>
      </c>
      <c r="AF200" s="29">
        <f>+Z200*AB200</f>
        <v>385235772.35270399</v>
      </c>
    </row>
    <row r="201" spans="23:32" ht="30" x14ac:dyDescent="0.25">
      <c r="W201" s="93"/>
      <c r="X201" s="8" t="s">
        <v>15</v>
      </c>
      <c r="Y201" s="9" t="s">
        <v>16</v>
      </c>
      <c r="Z201" s="10">
        <f>85*X204*3*52</f>
        <v>339986.4</v>
      </c>
      <c r="AA201" s="11">
        <f>1998*(1+13.12%)</f>
        <v>2260.1376</v>
      </c>
      <c r="AB201" s="11">
        <v>2702.0688</v>
      </c>
      <c r="AC201" s="11">
        <v>3144</v>
      </c>
      <c r="AD201" s="12">
        <f>+Z201*AA201</f>
        <v>768416046.12864006</v>
      </c>
      <c r="AE201" s="12">
        <f>+Z201*AC201</f>
        <v>1068917241.6</v>
      </c>
      <c r="AF201" s="29">
        <f>+Z201*AB201</f>
        <v>918666643.86432004</v>
      </c>
    </row>
    <row r="202" spans="23:32" ht="30" x14ac:dyDescent="0.25">
      <c r="W202" s="94"/>
      <c r="X202" s="8" t="s">
        <v>17</v>
      </c>
      <c r="Y202" s="9" t="s">
        <v>16</v>
      </c>
      <c r="Z202" s="9">
        <f>+AE217*X205</f>
        <v>115.38000000000002</v>
      </c>
      <c r="AA202" s="11">
        <f>323*(1+13.12%)</f>
        <v>365.37759999999997</v>
      </c>
      <c r="AB202" s="11">
        <v>1095.5888</v>
      </c>
      <c r="AC202" s="17">
        <v>1825.8</v>
      </c>
      <c r="AD202" s="12">
        <f>+Z202*AA202</f>
        <v>42157.267488000005</v>
      </c>
      <c r="AE202" s="12">
        <f>+Z202*AC202</f>
        <v>210660.80400000003</v>
      </c>
      <c r="AF202" s="29">
        <f>+Z202*AB202</f>
        <v>126409.03574400002</v>
      </c>
    </row>
    <row r="203" spans="23:32" ht="45" x14ac:dyDescent="0.25">
      <c r="W203" s="94"/>
      <c r="X203" s="5" t="s">
        <v>18</v>
      </c>
      <c r="Y203" s="9" t="s">
        <v>16</v>
      </c>
      <c r="Z203" s="9">
        <f>+AD211*X205</f>
        <v>1025.6000000000001</v>
      </c>
      <c r="AA203" s="11">
        <f>+AC203*0.25</f>
        <v>786</v>
      </c>
      <c r="AB203" s="11">
        <v>1965</v>
      </c>
      <c r="AC203" s="11">
        <v>3144</v>
      </c>
      <c r="AD203" s="12">
        <f>+Z203*AA203</f>
        <v>806121.60000000009</v>
      </c>
      <c r="AE203" s="12">
        <f>+Z203*AC203</f>
        <v>3224486.4000000004</v>
      </c>
      <c r="AF203" s="29">
        <f>+Z203*AB203</f>
        <v>2015304.0000000002</v>
      </c>
    </row>
    <row r="204" spans="23:32" x14ac:dyDescent="0.25">
      <c r="W204" s="16" t="s">
        <v>22</v>
      </c>
      <c r="X204" s="18">
        <f>+C41</f>
        <v>25.64</v>
      </c>
      <c r="AB204" s="19"/>
      <c r="AC204" s="15"/>
      <c r="AD204" s="15"/>
    </row>
    <row r="205" spans="23:32" x14ac:dyDescent="0.25">
      <c r="W205" s="16" t="s">
        <v>23</v>
      </c>
      <c r="X205" s="18">
        <v>0.1</v>
      </c>
      <c r="AB205" s="19"/>
      <c r="AC205" s="3"/>
    </row>
    <row r="206" spans="23:32" x14ac:dyDescent="0.25">
      <c r="W206" s="16" t="s">
        <v>20</v>
      </c>
      <c r="X206" s="18">
        <v>8</v>
      </c>
      <c r="AB206" s="19"/>
      <c r="AC206" s="3"/>
    </row>
    <row r="207" spans="23:32" x14ac:dyDescent="0.25">
      <c r="W207" s="34"/>
      <c r="X207" s="35"/>
      <c r="AB207" s="19"/>
      <c r="AC207" s="3"/>
    </row>
    <row r="208" spans="23:32" x14ac:dyDescent="0.25">
      <c r="W208" s="98" t="s">
        <v>83</v>
      </c>
      <c r="X208" s="99"/>
      <c r="Y208" s="99"/>
      <c r="Z208" s="99"/>
      <c r="AA208" s="99"/>
      <c r="AB208" s="99"/>
      <c r="AC208" s="99"/>
      <c r="AD208" s="99"/>
      <c r="AE208" s="99"/>
      <c r="AF208" s="99"/>
    </row>
    <row r="209" spans="23:32" ht="15.75" thickBot="1" x14ac:dyDescent="0.3">
      <c r="W209" s="20"/>
    </row>
    <row r="210" spans="23:32" ht="28.5" x14ac:dyDescent="0.25">
      <c r="W210" s="21" t="s">
        <v>24</v>
      </c>
      <c r="X210" s="21" t="s">
        <v>25</v>
      </c>
      <c r="Y210" s="21" t="s">
        <v>26</v>
      </c>
      <c r="Z210" s="21" t="s">
        <v>27</v>
      </c>
      <c r="AA210" s="21" t="s">
        <v>28</v>
      </c>
      <c r="AB210" s="21" t="s">
        <v>29</v>
      </c>
      <c r="AC210" s="21" t="s">
        <v>30</v>
      </c>
      <c r="AD210" s="21" t="s">
        <v>31</v>
      </c>
      <c r="AE210" s="21" t="s">
        <v>32</v>
      </c>
    </row>
    <row r="211" spans="23:32" x14ac:dyDescent="0.25">
      <c r="W211" s="23" t="s">
        <v>33</v>
      </c>
      <c r="X211" s="23">
        <f>+C41</f>
        <v>25.64</v>
      </c>
      <c r="Y211" s="23">
        <v>50</v>
      </c>
      <c r="Z211" s="23">
        <v>100</v>
      </c>
      <c r="AA211" s="23">
        <v>2</v>
      </c>
      <c r="AB211" s="23">
        <v>2</v>
      </c>
      <c r="AC211" s="23">
        <v>4</v>
      </c>
      <c r="AD211" s="23">
        <f>+(X211*Y211*AA211*AC211)</f>
        <v>10256</v>
      </c>
      <c r="AE211" s="23">
        <f>+(X211*Z211*AB211*AC211)</f>
        <v>20512</v>
      </c>
    </row>
    <row r="212" spans="23:32" x14ac:dyDescent="0.25">
      <c r="W212" s="23" t="s">
        <v>34</v>
      </c>
      <c r="X212" s="23">
        <f>+C41</f>
        <v>25.64</v>
      </c>
      <c r="Y212" s="23">
        <v>50</v>
      </c>
      <c r="Z212" s="23">
        <v>100</v>
      </c>
      <c r="AA212" s="23">
        <v>4</v>
      </c>
      <c r="AB212" s="23">
        <v>4</v>
      </c>
      <c r="AC212" s="23">
        <v>7</v>
      </c>
      <c r="AD212" s="23">
        <f>+(X212*Y212*AA212*AC212)</f>
        <v>35896</v>
      </c>
      <c r="AE212" s="23">
        <f>+(X212*Z212*AB212*AC212)</f>
        <v>71792</v>
      </c>
    </row>
    <row r="213" spans="23:32" x14ac:dyDescent="0.25">
      <c r="W213" s="23" t="s">
        <v>35</v>
      </c>
      <c r="X213" s="23">
        <f>+C41</f>
        <v>25.64</v>
      </c>
      <c r="Y213" s="23">
        <v>100</v>
      </c>
      <c r="Z213" s="23">
        <v>100</v>
      </c>
      <c r="AA213" s="23">
        <v>2</v>
      </c>
      <c r="AB213" s="23">
        <v>4</v>
      </c>
      <c r="AC213" s="23">
        <v>7</v>
      </c>
      <c r="AD213" s="23">
        <f>+(X213*Y213*AA213*AC213)</f>
        <v>35896</v>
      </c>
      <c r="AE213" s="23">
        <f>+(X213*Z213*AB213*AC213)</f>
        <v>71792</v>
      </c>
    </row>
    <row r="214" spans="23:32" x14ac:dyDescent="0.25">
      <c r="W214" s="20"/>
    </row>
    <row r="215" spans="23:32" ht="15.75" thickBot="1" x14ac:dyDescent="0.3">
      <c r="W215" s="20"/>
    </row>
    <row r="216" spans="23:32" ht="28.5" x14ac:dyDescent="0.25">
      <c r="W216" s="21" t="s">
        <v>36</v>
      </c>
      <c r="X216" s="21" t="s">
        <v>25</v>
      </c>
      <c r="Y216" s="21" t="s">
        <v>37</v>
      </c>
      <c r="Z216" s="21" t="s">
        <v>38</v>
      </c>
      <c r="AA216" s="21" t="s">
        <v>39</v>
      </c>
      <c r="AB216" s="21" t="s">
        <v>30</v>
      </c>
      <c r="AC216" s="21" t="s">
        <v>39</v>
      </c>
      <c r="AD216" s="21" t="s">
        <v>30</v>
      </c>
      <c r="AE216" s="25" t="s">
        <v>31</v>
      </c>
      <c r="AF216" s="7"/>
    </row>
    <row r="217" spans="23:32" x14ac:dyDescent="0.25">
      <c r="W217" s="23" t="s">
        <v>33</v>
      </c>
      <c r="X217" s="23">
        <f>+C41</f>
        <v>25.64</v>
      </c>
      <c r="Y217" s="23">
        <v>15</v>
      </c>
      <c r="Z217" s="23">
        <v>7.5</v>
      </c>
      <c r="AA217" s="23">
        <v>2</v>
      </c>
      <c r="AB217" s="23">
        <v>2</v>
      </c>
      <c r="AC217" s="23"/>
      <c r="AD217" s="23"/>
      <c r="AE217" s="26">
        <f>+(X217*Y217)+(X217*Z217*AA217*AB217)</f>
        <v>1153.8000000000002</v>
      </c>
    </row>
    <row r="218" spans="23:32" x14ac:dyDescent="0.25">
      <c r="W218" s="23" t="s">
        <v>34</v>
      </c>
      <c r="X218" s="23">
        <f>+C41</f>
        <v>25.64</v>
      </c>
      <c r="Y218" s="23">
        <v>25</v>
      </c>
      <c r="Z218" s="23">
        <v>15</v>
      </c>
      <c r="AA218" s="23">
        <v>2</v>
      </c>
      <c r="AB218" s="23">
        <v>3</v>
      </c>
      <c r="AC218" s="23">
        <v>1</v>
      </c>
      <c r="AD218" s="23">
        <v>4</v>
      </c>
      <c r="AE218" s="26">
        <f>+(X218*Y218)+(X218*Z218*AA218*AB218)+(X218*Z218*AC218*AD218)</f>
        <v>4487</v>
      </c>
    </row>
    <row r="219" spans="23:32" x14ac:dyDescent="0.25">
      <c r="W219" s="23" t="s">
        <v>35</v>
      </c>
      <c r="X219" s="23">
        <f>+C41</f>
        <v>25.64</v>
      </c>
      <c r="Y219" s="23">
        <v>45</v>
      </c>
      <c r="Z219" s="23">
        <v>22.5</v>
      </c>
      <c r="AA219" s="23">
        <v>2</v>
      </c>
      <c r="AB219" s="23">
        <v>3</v>
      </c>
      <c r="AC219" s="23">
        <v>1</v>
      </c>
      <c r="AD219" s="23">
        <v>4</v>
      </c>
      <c r="AE219" s="26">
        <f>+(X219*Y219)+(X219*Z219*AA219*AB219)+(X219*Z219*AC219*AD219)</f>
        <v>6922.7999999999993</v>
      </c>
    </row>
    <row r="223" spans="23:32" ht="57" x14ac:dyDescent="0.25">
      <c r="W223" s="6" t="s">
        <v>71</v>
      </c>
      <c r="X223" s="6" t="s">
        <v>2</v>
      </c>
      <c r="Y223" s="6" t="s">
        <v>3</v>
      </c>
      <c r="Z223" s="6" t="s">
        <v>4</v>
      </c>
      <c r="AA223" s="6" t="s">
        <v>5</v>
      </c>
      <c r="AB223" s="6" t="s">
        <v>6</v>
      </c>
      <c r="AC223" s="6" t="s">
        <v>41</v>
      </c>
      <c r="AD223" s="6" t="s">
        <v>8</v>
      </c>
      <c r="AE223" s="6" t="s">
        <v>9</v>
      </c>
      <c r="AF223" s="6" t="s">
        <v>10</v>
      </c>
    </row>
    <row r="224" spans="23:32" ht="30" x14ac:dyDescent="0.25">
      <c r="W224" s="93" t="s">
        <v>11</v>
      </c>
      <c r="X224" s="8" t="s">
        <v>42</v>
      </c>
      <c r="Y224" s="9" t="s">
        <v>13</v>
      </c>
      <c r="Z224" s="10">
        <f>1.5*X228*52</f>
        <v>2230.8000000000002</v>
      </c>
      <c r="AA224" s="11">
        <f>131602*(1+13.12%)</f>
        <v>148868.18239999999</v>
      </c>
      <c r="AB224" s="11">
        <v>192625.5912</v>
      </c>
      <c r="AC224" s="11">
        <v>236383</v>
      </c>
      <c r="AD224" s="12">
        <f>+Z224*AA224</f>
        <v>332095141.29791999</v>
      </c>
      <c r="AE224" s="12">
        <f>+Z224*AC224</f>
        <v>527323196.40000004</v>
      </c>
      <c r="AF224" s="12">
        <f>+Z224*AB224</f>
        <v>429709168.84896004</v>
      </c>
    </row>
    <row r="225" spans="23:32" ht="30" x14ac:dyDescent="0.25">
      <c r="W225" s="93"/>
      <c r="X225" s="8" t="s">
        <v>15</v>
      </c>
      <c r="Y225" s="9" t="s">
        <v>16</v>
      </c>
      <c r="Z225" s="10">
        <f>85*X228*3*52</f>
        <v>379236</v>
      </c>
      <c r="AA225" s="11">
        <f>1998*(1+13.12%)</f>
        <v>2260.1376</v>
      </c>
      <c r="AB225" s="11">
        <v>2702.0688</v>
      </c>
      <c r="AC225" s="11">
        <v>3144</v>
      </c>
      <c r="AD225" s="12">
        <f>+Z225*AA225</f>
        <v>857125542.87360001</v>
      </c>
      <c r="AE225" s="12">
        <f>+Z225*AC225</f>
        <v>1192317984</v>
      </c>
      <c r="AF225" s="12">
        <f>+Z225*AB225</f>
        <v>1024721763.4368</v>
      </c>
    </row>
    <row r="226" spans="23:32" ht="30" x14ac:dyDescent="0.25">
      <c r="W226" s="94"/>
      <c r="X226" s="8" t="s">
        <v>17</v>
      </c>
      <c r="Y226" s="9" t="s">
        <v>16</v>
      </c>
      <c r="Z226" s="9">
        <f>+AE241*X229</f>
        <v>128.70000000000002</v>
      </c>
      <c r="AA226" s="11">
        <f>323*(1+13.12%)</f>
        <v>365.37759999999997</v>
      </c>
      <c r="AB226" s="11">
        <v>1095.5888</v>
      </c>
      <c r="AC226" s="17">
        <v>1825.8</v>
      </c>
      <c r="AD226" s="12">
        <f>+Z226*AA226</f>
        <v>47024.097120000006</v>
      </c>
      <c r="AE226" s="12">
        <f>+Z226*AC226</f>
        <v>234980.46000000002</v>
      </c>
      <c r="AF226" s="12">
        <f>+Z226*AB226</f>
        <v>141002.27856000001</v>
      </c>
    </row>
    <row r="227" spans="23:32" ht="45" x14ac:dyDescent="0.25">
      <c r="W227" s="94"/>
      <c r="X227" s="5" t="s">
        <v>18</v>
      </c>
      <c r="Y227" s="9" t="s">
        <v>16</v>
      </c>
      <c r="Z227" s="9">
        <f>+AD235*X229</f>
        <v>1144</v>
      </c>
      <c r="AA227" s="11">
        <f>+AC227*0.25</f>
        <v>786</v>
      </c>
      <c r="AB227" s="11">
        <v>1965</v>
      </c>
      <c r="AC227" s="11">
        <v>3144</v>
      </c>
      <c r="AD227" s="12">
        <f>+Z227*AA227</f>
        <v>899184</v>
      </c>
      <c r="AE227" s="12">
        <f>+Z227*AC227</f>
        <v>3596736</v>
      </c>
      <c r="AF227" s="12">
        <f>+Z227*AB227</f>
        <v>2247960</v>
      </c>
    </row>
    <row r="228" spans="23:32" x14ac:dyDescent="0.25">
      <c r="W228" s="16" t="s">
        <v>22</v>
      </c>
      <c r="X228" s="18">
        <f>+C42</f>
        <v>28.6</v>
      </c>
      <c r="AB228" s="19"/>
      <c r="AC228" s="15"/>
      <c r="AD228" s="15"/>
    </row>
    <row r="229" spans="23:32" x14ac:dyDescent="0.25">
      <c r="W229" s="16" t="s">
        <v>23</v>
      </c>
      <c r="X229" s="18">
        <v>0.1</v>
      </c>
      <c r="AB229" s="19"/>
      <c r="AC229" s="3"/>
    </row>
    <row r="230" spans="23:32" x14ac:dyDescent="0.25">
      <c r="W230" s="16" t="s">
        <v>20</v>
      </c>
      <c r="X230" s="18">
        <v>9</v>
      </c>
      <c r="AB230" s="19"/>
      <c r="AC230" s="3"/>
    </row>
    <row r="231" spans="23:32" x14ac:dyDescent="0.25">
      <c r="W231" s="34"/>
      <c r="X231" s="35"/>
      <c r="AB231" s="19"/>
      <c r="AC231" s="3"/>
    </row>
    <row r="232" spans="23:32" x14ac:dyDescent="0.25">
      <c r="W232" s="98" t="s">
        <v>84</v>
      </c>
      <c r="X232" s="99"/>
      <c r="Y232" s="99"/>
      <c r="Z232" s="99"/>
      <c r="AA232" s="99"/>
      <c r="AB232" s="99"/>
      <c r="AC232" s="99"/>
      <c r="AD232" s="99"/>
      <c r="AE232" s="99"/>
      <c r="AF232" s="99"/>
    </row>
    <row r="233" spans="23:32" ht="15.75" thickBot="1" x14ac:dyDescent="0.3">
      <c r="W233" s="20"/>
    </row>
    <row r="234" spans="23:32" ht="28.5" x14ac:dyDescent="0.25">
      <c r="W234" s="21" t="s">
        <v>24</v>
      </c>
      <c r="X234" s="21" t="s">
        <v>25</v>
      </c>
      <c r="Y234" s="21" t="s">
        <v>26</v>
      </c>
      <c r="Z234" s="21" t="s">
        <v>27</v>
      </c>
      <c r="AA234" s="21" t="s">
        <v>28</v>
      </c>
      <c r="AB234" s="21" t="s">
        <v>29</v>
      </c>
      <c r="AC234" s="21" t="s">
        <v>30</v>
      </c>
      <c r="AD234" s="21" t="s">
        <v>31</v>
      </c>
      <c r="AE234" s="21" t="s">
        <v>32</v>
      </c>
    </row>
    <row r="235" spans="23:32" x14ac:dyDescent="0.25">
      <c r="W235" s="23" t="s">
        <v>33</v>
      </c>
      <c r="X235" s="23">
        <f>+C42</f>
        <v>28.6</v>
      </c>
      <c r="Y235" s="23">
        <v>50</v>
      </c>
      <c r="Z235" s="23">
        <v>100</v>
      </c>
      <c r="AA235" s="23">
        <v>2</v>
      </c>
      <c r="AB235" s="23">
        <v>2</v>
      </c>
      <c r="AC235" s="23">
        <v>4</v>
      </c>
      <c r="AD235" s="23">
        <f>+(X235*Y235*AA235*AC235)</f>
        <v>11440</v>
      </c>
      <c r="AE235" s="23">
        <f>+(X235*Z235*AB235*AC235)</f>
        <v>22880</v>
      </c>
    </row>
    <row r="236" spans="23:32" x14ac:dyDescent="0.25">
      <c r="W236" s="23" t="s">
        <v>34</v>
      </c>
      <c r="X236" s="23">
        <f>+C42</f>
        <v>28.6</v>
      </c>
      <c r="Y236" s="23">
        <v>50</v>
      </c>
      <c r="Z236" s="23">
        <v>100</v>
      </c>
      <c r="AA236" s="23">
        <v>4</v>
      </c>
      <c r="AB236" s="23">
        <v>4</v>
      </c>
      <c r="AC236" s="23">
        <v>7</v>
      </c>
      <c r="AD236" s="23">
        <f>+(X236*Y236*AA236*AC236)</f>
        <v>40040</v>
      </c>
      <c r="AE236" s="23">
        <f>+(X236*Z236*AB236*AC236)</f>
        <v>80080</v>
      </c>
    </row>
    <row r="237" spans="23:32" x14ac:dyDescent="0.25">
      <c r="W237" s="23" t="s">
        <v>35</v>
      </c>
      <c r="X237" s="23">
        <f>+C42</f>
        <v>28.6</v>
      </c>
      <c r="Y237" s="23">
        <v>100</v>
      </c>
      <c r="Z237" s="23">
        <v>100</v>
      </c>
      <c r="AA237" s="23">
        <v>2</v>
      </c>
      <c r="AB237" s="23">
        <v>4</v>
      </c>
      <c r="AC237" s="23">
        <v>7</v>
      </c>
      <c r="AD237" s="23">
        <f>+(X237*Y237*AA237*AC237)</f>
        <v>40040</v>
      </c>
      <c r="AE237" s="23">
        <f>+(X237*Z237*AB237*AC237)</f>
        <v>80080</v>
      </c>
    </row>
    <row r="238" spans="23:32" x14ac:dyDescent="0.25">
      <c r="W238" s="20"/>
    </row>
    <row r="239" spans="23:32" ht="15.75" thickBot="1" x14ac:dyDescent="0.3">
      <c r="W239" s="20"/>
    </row>
    <row r="240" spans="23:32" ht="28.5" x14ac:dyDescent="0.25">
      <c r="W240" s="21" t="s">
        <v>36</v>
      </c>
      <c r="X240" s="21" t="s">
        <v>25</v>
      </c>
      <c r="Y240" s="21" t="s">
        <v>37</v>
      </c>
      <c r="Z240" s="21" t="s">
        <v>38</v>
      </c>
      <c r="AA240" s="21" t="s">
        <v>39</v>
      </c>
      <c r="AB240" s="21" t="s">
        <v>30</v>
      </c>
      <c r="AC240" s="21" t="s">
        <v>39</v>
      </c>
      <c r="AD240" s="25" t="s">
        <v>30</v>
      </c>
      <c r="AE240" s="32" t="s">
        <v>31</v>
      </c>
      <c r="AF240" s="7"/>
    </row>
    <row r="241" spans="23:32" x14ac:dyDescent="0.25">
      <c r="W241" s="23" t="s">
        <v>33</v>
      </c>
      <c r="X241" s="23">
        <f>+C42</f>
        <v>28.6</v>
      </c>
      <c r="Y241" s="23">
        <v>15</v>
      </c>
      <c r="Z241" s="23">
        <v>7.5</v>
      </c>
      <c r="AA241" s="23">
        <v>2</v>
      </c>
      <c r="AB241" s="23">
        <v>2</v>
      </c>
      <c r="AC241" s="23"/>
      <c r="AD241" s="26"/>
      <c r="AE241" s="23">
        <f>+(X241*Y241)+(X241*Z241*AA241*AB241)</f>
        <v>1287</v>
      </c>
    </row>
    <row r="242" spans="23:32" x14ac:dyDescent="0.25">
      <c r="W242" s="23" t="s">
        <v>34</v>
      </c>
      <c r="X242" s="23">
        <f>+C42</f>
        <v>28.6</v>
      </c>
      <c r="Y242" s="23">
        <v>25</v>
      </c>
      <c r="Z242" s="23">
        <v>15</v>
      </c>
      <c r="AA242" s="23">
        <v>2</v>
      </c>
      <c r="AB242" s="23">
        <v>3</v>
      </c>
      <c r="AC242" s="23">
        <v>1</v>
      </c>
      <c r="AD242" s="26">
        <v>4</v>
      </c>
      <c r="AE242" s="23">
        <f>+(X242*Y242)+(X242*Z242*AA242*AB242)+(X242*Z242*AC242*AD242)</f>
        <v>5005</v>
      </c>
    </row>
    <row r="243" spans="23:32" x14ac:dyDescent="0.25">
      <c r="W243" s="23" t="s">
        <v>35</v>
      </c>
      <c r="X243" s="23">
        <f>+C42</f>
        <v>28.6</v>
      </c>
      <c r="Y243" s="23">
        <v>45</v>
      </c>
      <c r="Z243" s="23">
        <v>22.5</v>
      </c>
      <c r="AA243" s="23">
        <v>2</v>
      </c>
      <c r="AB243" s="23">
        <v>3</v>
      </c>
      <c r="AC243" s="23">
        <v>1</v>
      </c>
      <c r="AD243" s="26">
        <v>4</v>
      </c>
      <c r="AE243" s="23">
        <f>+(X243*Y243)+(X243*Z243*AA243*AB243)+(X243*Z243*AC243*AD243)</f>
        <v>7722</v>
      </c>
    </row>
    <row r="247" spans="23:32" ht="57" x14ac:dyDescent="0.25">
      <c r="W247" s="6" t="s">
        <v>40</v>
      </c>
      <c r="X247" s="6" t="s">
        <v>2</v>
      </c>
      <c r="Y247" s="6" t="s">
        <v>3</v>
      </c>
      <c r="Z247" s="6" t="s">
        <v>4</v>
      </c>
      <c r="AA247" s="6" t="s">
        <v>5</v>
      </c>
      <c r="AB247" s="6" t="s">
        <v>6</v>
      </c>
      <c r="AC247" s="6" t="s">
        <v>41</v>
      </c>
      <c r="AD247" s="6" t="s">
        <v>8</v>
      </c>
      <c r="AE247" s="6" t="s">
        <v>9</v>
      </c>
      <c r="AF247" s="6" t="s">
        <v>10</v>
      </c>
    </row>
    <row r="248" spans="23:32" ht="30" x14ac:dyDescent="0.25">
      <c r="W248" s="93" t="s">
        <v>11</v>
      </c>
      <c r="X248" s="8" t="s">
        <v>42</v>
      </c>
      <c r="Y248" s="9" t="s">
        <v>13</v>
      </c>
      <c r="Z248" s="10">
        <f>1.5*X252*52</f>
        <v>2513.16</v>
      </c>
      <c r="AA248" s="11">
        <f>131602*(1+13.12%)</f>
        <v>148868.18239999999</v>
      </c>
      <c r="AB248" s="11">
        <v>192625.5912</v>
      </c>
      <c r="AC248" s="11">
        <v>236383</v>
      </c>
      <c r="AD248" s="12">
        <f>+Z248*AA248</f>
        <v>374129561.28038394</v>
      </c>
      <c r="AE248" s="12">
        <f>+Z248*AC248</f>
        <v>594068300.27999997</v>
      </c>
      <c r="AF248" s="12">
        <f>+Z248*AB248</f>
        <v>484098930.78019196</v>
      </c>
    </row>
    <row r="249" spans="23:32" ht="30" x14ac:dyDescent="0.25">
      <c r="W249" s="93"/>
      <c r="X249" s="8" t="s">
        <v>15</v>
      </c>
      <c r="Y249" s="9" t="s">
        <v>16</v>
      </c>
      <c r="Z249" s="10">
        <f>85*X252*3*52</f>
        <v>427237.19999999995</v>
      </c>
      <c r="AA249" s="11">
        <f>1998*(1+13.12%)</f>
        <v>2260.1376</v>
      </c>
      <c r="AB249" s="11">
        <v>2702.0688</v>
      </c>
      <c r="AC249" s="11">
        <v>3144</v>
      </c>
      <c r="AD249" s="12">
        <f>+Z249*AA249</f>
        <v>965614859.83871984</v>
      </c>
      <c r="AE249" s="12">
        <f>+Z249*AC249</f>
        <v>1343233756.8</v>
      </c>
      <c r="AF249" s="12">
        <f>+Z249*AB249</f>
        <v>1154424308.3193598</v>
      </c>
    </row>
    <row r="250" spans="23:32" ht="30" x14ac:dyDescent="0.25">
      <c r="W250" s="94"/>
      <c r="X250" s="8" t="s">
        <v>17</v>
      </c>
      <c r="Y250" s="9" t="s">
        <v>16</v>
      </c>
      <c r="Z250" s="9">
        <f>+AE265*X253</f>
        <v>144.98999999999998</v>
      </c>
      <c r="AA250" s="11">
        <f>323*(1+13.12%)</f>
        <v>365.37759999999997</v>
      </c>
      <c r="AB250" s="11">
        <v>1095.5888</v>
      </c>
      <c r="AC250" s="17">
        <v>1825.8</v>
      </c>
      <c r="AD250" s="12">
        <f>+Z250*AA250</f>
        <v>52976.098223999987</v>
      </c>
      <c r="AE250" s="12">
        <f>+Z250*AC250</f>
        <v>264722.74199999997</v>
      </c>
      <c r="AF250" s="12">
        <f>+Z250*AB250</f>
        <v>158849.42011199996</v>
      </c>
    </row>
    <row r="251" spans="23:32" ht="45" x14ac:dyDescent="0.25">
      <c r="W251" s="94"/>
      <c r="X251" s="5" t="s">
        <v>18</v>
      </c>
      <c r="Y251" s="9" t="s">
        <v>16</v>
      </c>
      <c r="Z251" s="9">
        <f>+AD259*X253</f>
        <v>1288.8000000000002</v>
      </c>
      <c r="AA251" s="11">
        <f>+AC251*0.25</f>
        <v>786</v>
      </c>
      <c r="AB251" s="11">
        <v>1965</v>
      </c>
      <c r="AC251" s="11">
        <v>3144</v>
      </c>
      <c r="AD251" s="12">
        <f>+Z251*AA251</f>
        <v>1012996.8000000002</v>
      </c>
      <c r="AE251" s="12">
        <f>+Z251*AC251</f>
        <v>4051987.2000000007</v>
      </c>
      <c r="AF251" s="12">
        <f>+Z251*AB251</f>
        <v>2532492.0000000005</v>
      </c>
    </row>
    <row r="252" spans="23:32" x14ac:dyDescent="0.25">
      <c r="W252" s="16" t="s">
        <v>22</v>
      </c>
      <c r="X252" s="18">
        <f>+C43</f>
        <v>32.22</v>
      </c>
      <c r="AB252" s="19"/>
      <c r="AC252" s="15"/>
      <c r="AD252" s="15"/>
    </row>
    <row r="253" spans="23:32" x14ac:dyDescent="0.25">
      <c r="W253" s="16" t="s">
        <v>23</v>
      </c>
      <c r="X253" s="18">
        <v>0.1</v>
      </c>
      <c r="AB253" s="19"/>
      <c r="AC253" s="3"/>
    </row>
    <row r="254" spans="23:32" x14ac:dyDescent="0.25">
      <c r="W254" s="16" t="s">
        <v>20</v>
      </c>
      <c r="X254" s="18">
        <v>10</v>
      </c>
      <c r="AB254" s="19"/>
      <c r="AC254" s="3"/>
    </row>
    <row r="255" spans="23:32" x14ac:dyDescent="0.25">
      <c r="W255" s="34"/>
      <c r="X255" s="35"/>
      <c r="AB255" s="19"/>
      <c r="AC255" s="3"/>
    </row>
    <row r="256" spans="23:32" x14ac:dyDescent="0.25">
      <c r="W256" s="98" t="s">
        <v>85</v>
      </c>
      <c r="X256" s="99"/>
      <c r="Y256" s="99"/>
      <c r="Z256" s="99"/>
      <c r="AA256" s="99"/>
      <c r="AB256" s="99"/>
      <c r="AC256" s="99"/>
      <c r="AD256" s="99"/>
      <c r="AE256" s="99"/>
      <c r="AF256" s="99"/>
    </row>
    <row r="257" spans="23:32" ht="15.75" thickBot="1" x14ac:dyDescent="0.3">
      <c r="W257" s="20"/>
    </row>
    <row r="258" spans="23:32" ht="28.5" x14ac:dyDescent="0.25">
      <c r="W258" s="21" t="s">
        <v>24</v>
      </c>
      <c r="X258" s="21" t="s">
        <v>25</v>
      </c>
      <c r="Y258" s="21" t="s">
        <v>26</v>
      </c>
      <c r="Z258" s="21" t="s">
        <v>27</v>
      </c>
      <c r="AA258" s="21" t="s">
        <v>28</v>
      </c>
      <c r="AB258" s="21" t="s">
        <v>29</v>
      </c>
      <c r="AC258" s="21" t="s">
        <v>30</v>
      </c>
      <c r="AD258" s="21" t="s">
        <v>31</v>
      </c>
      <c r="AE258" s="21" t="s">
        <v>32</v>
      </c>
    </row>
    <row r="259" spans="23:32" x14ac:dyDescent="0.25">
      <c r="W259" s="23" t="s">
        <v>33</v>
      </c>
      <c r="X259" s="23">
        <f>+C43</f>
        <v>32.22</v>
      </c>
      <c r="Y259" s="23">
        <v>50</v>
      </c>
      <c r="Z259" s="23">
        <v>100</v>
      </c>
      <c r="AA259" s="23">
        <v>2</v>
      </c>
      <c r="AB259" s="23">
        <v>2</v>
      </c>
      <c r="AC259" s="23">
        <v>4</v>
      </c>
      <c r="AD259" s="23">
        <f>+(X259*Y259*AA259*AC259)</f>
        <v>12888</v>
      </c>
      <c r="AE259" s="23">
        <f>+(X259*Z259*AB259*AC259)</f>
        <v>25776</v>
      </c>
    </row>
    <row r="260" spans="23:32" x14ac:dyDescent="0.25">
      <c r="W260" s="23" t="s">
        <v>34</v>
      </c>
      <c r="X260" s="23">
        <f>+C43</f>
        <v>32.22</v>
      </c>
      <c r="Y260" s="23">
        <v>50</v>
      </c>
      <c r="Z260" s="23">
        <v>100</v>
      </c>
      <c r="AA260" s="23">
        <v>4</v>
      </c>
      <c r="AB260" s="23">
        <v>4</v>
      </c>
      <c r="AC260" s="23">
        <v>7</v>
      </c>
      <c r="AD260" s="23">
        <f>+(X260*Y260*AA260*AC260)</f>
        <v>45108</v>
      </c>
      <c r="AE260" s="23">
        <f>+(X260*Z260*AB260*AC260)</f>
        <v>90216</v>
      </c>
    </row>
    <row r="261" spans="23:32" x14ac:dyDescent="0.25">
      <c r="W261" s="23" t="s">
        <v>35</v>
      </c>
      <c r="X261" s="23">
        <f>+C43</f>
        <v>32.22</v>
      </c>
      <c r="Y261" s="23">
        <v>100</v>
      </c>
      <c r="Z261" s="23">
        <v>100</v>
      </c>
      <c r="AA261" s="23">
        <v>2</v>
      </c>
      <c r="AB261" s="23">
        <v>4</v>
      </c>
      <c r="AC261" s="23">
        <v>7</v>
      </c>
      <c r="AD261" s="23">
        <f>+(X261*Y261*AA261*AC261)</f>
        <v>45108</v>
      </c>
      <c r="AE261" s="23">
        <f>+(X261*Z261*AB261*AC261)</f>
        <v>90216</v>
      </c>
    </row>
    <row r="262" spans="23:32" x14ac:dyDescent="0.25">
      <c r="W262" s="20"/>
    </row>
    <row r="263" spans="23:32" ht="15.75" thickBot="1" x14ac:dyDescent="0.3">
      <c r="W263" s="20"/>
    </row>
    <row r="264" spans="23:32" ht="28.5" x14ac:dyDescent="0.25">
      <c r="W264" s="21" t="s">
        <v>36</v>
      </c>
      <c r="X264" s="21" t="s">
        <v>25</v>
      </c>
      <c r="Y264" s="21" t="s">
        <v>37</v>
      </c>
      <c r="Z264" s="21" t="s">
        <v>38</v>
      </c>
      <c r="AA264" s="21" t="s">
        <v>39</v>
      </c>
      <c r="AB264" s="21" t="s">
        <v>30</v>
      </c>
      <c r="AC264" s="21" t="s">
        <v>39</v>
      </c>
      <c r="AD264" s="21" t="s">
        <v>30</v>
      </c>
      <c r="AE264" s="25" t="s">
        <v>31</v>
      </c>
      <c r="AF264" s="7"/>
    </row>
    <row r="265" spans="23:32" x14ac:dyDescent="0.25">
      <c r="W265" s="23" t="s">
        <v>33</v>
      </c>
      <c r="X265" s="23">
        <f>+C43</f>
        <v>32.22</v>
      </c>
      <c r="Y265" s="23">
        <v>15</v>
      </c>
      <c r="Z265" s="23">
        <v>7.5</v>
      </c>
      <c r="AA265" s="23">
        <v>2</v>
      </c>
      <c r="AB265" s="23">
        <v>2</v>
      </c>
      <c r="AC265" s="23"/>
      <c r="AD265" s="23"/>
      <c r="AE265" s="26">
        <f>+(X265*Y265)+(X265*Z265*AA265*AB265)</f>
        <v>1449.8999999999999</v>
      </c>
    </row>
    <row r="266" spans="23:32" x14ac:dyDescent="0.25">
      <c r="W266" s="23" t="s">
        <v>34</v>
      </c>
      <c r="X266" s="23">
        <f>+C43</f>
        <v>32.22</v>
      </c>
      <c r="Y266" s="23">
        <v>25</v>
      </c>
      <c r="Z266" s="23">
        <v>15</v>
      </c>
      <c r="AA266" s="23">
        <v>2</v>
      </c>
      <c r="AB266" s="23">
        <v>3</v>
      </c>
      <c r="AC266" s="23">
        <v>1</v>
      </c>
      <c r="AD266" s="23">
        <v>4</v>
      </c>
      <c r="AE266" s="26">
        <f>+(X266*Y266)+(X266*Z266*AA266*AB266)+(X266*Z266*AC266*AD266)</f>
        <v>5638.5</v>
      </c>
    </row>
    <row r="267" spans="23:32" x14ac:dyDescent="0.25">
      <c r="W267" s="23" t="s">
        <v>35</v>
      </c>
      <c r="X267" s="23">
        <f>+C43</f>
        <v>32.22</v>
      </c>
      <c r="Y267" s="23">
        <v>45</v>
      </c>
      <c r="Z267" s="23">
        <v>22.5</v>
      </c>
      <c r="AA267" s="23">
        <v>2</v>
      </c>
      <c r="AB267" s="23">
        <v>3</v>
      </c>
      <c r="AC267" s="23">
        <v>1</v>
      </c>
      <c r="AD267" s="23">
        <v>4</v>
      </c>
      <c r="AE267" s="26">
        <f>+(X267*Y267)+(X267*Z267*AA267*AB267)+(X267*Z267*AC267*AD267)</f>
        <v>8699.4</v>
      </c>
    </row>
    <row r="271" spans="23:32" ht="57" x14ac:dyDescent="0.25">
      <c r="W271" s="6" t="s">
        <v>73</v>
      </c>
      <c r="X271" s="6" t="s">
        <v>2</v>
      </c>
      <c r="Y271" s="6" t="s">
        <v>3</v>
      </c>
      <c r="Z271" s="6" t="s">
        <v>4</v>
      </c>
      <c r="AA271" s="6" t="s">
        <v>5</v>
      </c>
      <c r="AB271" s="6" t="s">
        <v>6</v>
      </c>
      <c r="AC271" s="6" t="s">
        <v>41</v>
      </c>
      <c r="AD271" s="6" t="s">
        <v>8</v>
      </c>
      <c r="AE271" s="6" t="s">
        <v>9</v>
      </c>
      <c r="AF271" s="28" t="s">
        <v>10</v>
      </c>
    </row>
    <row r="272" spans="23:32" ht="30" x14ac:dyDescent="0.25">
      <c r="W272" s="93" t="s">
        <v>11</v>
      </c>
      <c r="X272" s="8" t="s">
        <v>42</v>
      </c>
      <c r="Y272" s="9" t="s">
        <v>13</v>
      </c>
      <c r="Z272" s="10">
        <f>1.5*X276*52</f>
        <v>2513.16</v>
      </c>
      <c r="AA272" s="11">
        <f>131602*(1+13.12%)</f>
        <v>148868.18239999999</v>
      </c>
      <c r="AB272" s="11">
        <v>192625.5912</v>
      </c>
      <c r="AC272" s="11">
        <v>236383</v>
      </c>
      <c r="AD272" s="12">
        <f>+Z272*AA272</f>
        <v>374129561.28038394</v>
      </c>
      <c r="AE272" s="12">
        <f>+Z272*AC272</f>
        <v>594068300.27999997</v>
      </c>
      <c r="AF272" s="29">
        <f>+Z272*AB272</f>
        <v>484098930.78019196</v>
      </c>
    </row>
    <row r="273" spans="23:32" ht="30" x14ac:dyDescent="0.25">
      <c r="W273" s="93"/>
      <c r="X273" s="8" t="s">
        <v>15</v>
      </c>
      <c r="Y273" s="9" t="s">
        <v>16</v>
      </c>
      <c r="Z273" s="10">
        <f>85*X276*3*52</f>
        <v>427237.19999999995</v>
      </c>
      <c r="AA273" s="11">
        <f>1998*(1+13.12%)</f>
        <v>2260.1376</v>
      </c>
      <c r="AB273" s="11">
        <v>2702.0688</v>
      </c>
      <c r="AC273" s="11">
        <v>3144</v>
      </c>
      <c r="AD273" s="12">
        <f>+Z273*AA273</f>
        <v>965614859.83871984</v>
      </c>
      <c r="AE273" s="12">
        <f>+Z273*AC273</f>
        <v>1343233756.8</v>
      </c>
      <c r="AF273" s="29">
        <f>+Z273*AB273</f>
        <v>1154424308.3193598</v>
      </c>
    </row>
    <row r="274" spans="23:32" ht="30" x14ac:dyDescent="0.25">
      <c r="W274" s="94"/>
      <c r="X274" s="8" t="s">
        <v>17</v>
      </c>
      <c r="Y274" s="9" t="s">
        <v>16</v>
      </c>
      <c r="Z274" s="9">
        <f>+AE289*X277</f>
        <v>144.98999999999998</v>
      </c>
      <c r="AA274" s="11">
        <f>323*(1+13.12%)</f>
        <v>365.37759999999997</v>
      </c>
      <c r="AB274" s="11">
        <v>1095.5888</v>
      </c>
      <c r="AC274" s="17">
        <v>1825.8</v>
      </c>
      <c r="AD274" s="12">
        <f>+Z274*AA274</f>
        <v>52976.098223999987</v>
      </c>
      <c r="AE274" s="12">
        <f>+Z274*AC274</f>
        <v>264722.74199999997</v>
      </c>
      <c r="AF274" s="29">
        <f>+Z274*AB274</f>
        <v>158849.42011199996</v>
      </c>
    </row>
    <row r="275" spans="23:32" ht="45" x14ac:dyDescent="0.25">
      <c r="W275" s="94"/>
      <c r="X275" s="5" t="s">
        <v>18</v>
      </c>
      <c r="Y275" s="9" t="s">
        <v>16</v>
      </c>
      <c r="Z275" s="9">
        <f>+AD283*X277</f>
        <v>1288.8000000000002</v>
      </c>
      <c r="AA275" s="11">
        <f>+AC275*0.25</f>
        <v>786</v>
      </c>
      <c r="AB275" s="11">
        <v>1965</v>
      </c>
      <c r="AC275" s="11">
        <v>3144</v>
      </c>
      <c r="AD275" s="12">
        <f>+Z275*AA275</f>
        <v>1012996.8000000002</v>
      </c>
      <c r="AE275" s="12">
        <f>+Z275*AC275</f>
        <v>4051987.2000000007</v>
      </c>
      <c r="AF275" s="29">
        <f>+Z275*AB275</f>
        <v>2532492.0000000005</v>
      </c>
    </row>
    <row r="276" spans="23:32" x14ac:dyDescent="0.25">
      <c r="W276" s="16" t="s">
        <v>22</v>
      </c>
      <c r="X276" s="18">
        <f>+C44</f>
        <v>32.22</v>
      </c>
      <c r="AB276" s="19"/>
      <c r="AC276" s="15"/>
      <c r="AD276" s="15"/>
    </row>
    <row r="277" spans="23:32" x14ac:dyDescent="0.25">
      <c r="W277" s="16" t="s">
        <v>23</v>
      </c>
      <c r="X277" s="18">
        <v>0.1</v>
      </c>
      <c r="AB277" s="19"/>
      <c r="AC277" s="3"/>
    </row>
    <row r="278" spans="23:32" x14ac:dyDescent="0.25">
      <c r="W278" s="16" t="s">
        <v>20</v>
      </c>
      <c r="X278" s="18">
        <v>11</v>
      </c>
      <c r="AB278" s="19"/>
      <c r="AC278" s="3"/>
    </row>
    <row r="279" spans="23:32" x14ac:dyDescent="0.25">
      <c r="W279" s="34"/>
      <c r="X279" s="35"/>
      <c r="AB279" s="19"/>
      <c r="AC279" s="3"/>
    </row>
    <row r="280" spans="23:32" x14ac:dyDescent="0.25">
      <c r="W280" s="98" t="s">
        <v>86</v>
      </c>
      <c r="X280" s="99"/>
      <c r="Y280" s="99"/>
      <c r="Z280" s="99"/>
      <c r="AA280" s="99"/>
      <c r="AB280" s="99"/>
      <c r="AC280" s="99"/>
      <c r="AD280" s="99"/>
      <c r="AE280" s="99"/>
      <c r="AF280" s="99"/>
    </row>
    <row r="281" spans="23:32" ht="15.75" thickBot="1" x14ac:dyDescent="0.3">
      <c r="W281" s="20"/>
    </row>
    <row r="282" spans="23:32" ht="28.5" x14ac:dyDescent="0.25">
      <c r="W282" s="21" t="s">
        <v>24</v>
      </c>
      <c r="X282" s="21" t="s">
        <v>25</v>
      </c>
      <c r="Y282" s="21" t="s">
        <v>26</v>
      </c>
      <c r="Z282" s="21" t="s">
        <v>27</v>
      </c>
      <c r="AA282" s="21" t="s">
        <v>28</v>
      </c>
      <c r="AB282" s="21" t="s">
        <v>29</v>
      </c>
      <c r="AC282" s="21" t="s">
        <v>30</v>
      </c>
      <c r="AD282" s="21" t="s">
        <v>31</v>
      </c>
      <c r="AE282" s="21" t="s">
        <v>32</v>
      </c>
    </row>
    <row r="283" spans="23:32" x14ac:dyDescent="0.25">
      <c r="W283" s="23" t="s">
        <v>33</v>
      </c>
      <c r="X283" s="23">
        <f>+C44</f>
        <v>32.22</v>
      </c>
      <c r="Y283" s="23">
        <v>50</v>
      </c>
      <c r="Z283" s="23">
        <v>100</v>
      </c>
      <c r="AA283" s="23">
        <v>2</v>
      </c>
      <c r="AB283" s="23">
        <v>2</v>
      </c>
      <c r="AC283" s="23">
        <v>4</v>
      </c>
      <c r="AD283" s="23">
        <f>+(X283*Y283*AA283*AC283)</f>
        <v>12888</v>
      </c>
      <c r="AE283" s="23">
        <f>+(X283*Z283*AB283*AC283)</f>
        <v>25776</v>
      </c>
    </row>
    <row r="284" spans="23:32" x14ac:dyDescent="0.25">
      <c r="W284" s="23" t="s">
        <v>34</v>
      </c>
      <c r="X284" s="23">
        <f>+C44</f>
        <v>32.22</v>
      </c>
      <c r="Y284" s="23">
        <v>50</v>
      </c>
      <c r="Z284" s="23">
        <v>100</v>
      </c>
      <c r="AA284" s="23">
        <v>4</v>
      </c>
      <c r="AB284" s="23">
        <v>4</v>
      </c>
      <c r="AC284" s="23">
        <v>7</v>
      </c>
      <c r="AD284" s="23">
        <f>+(X284*Y284*AA284*AC284)</f>
        <v>45108</v>
      </c>
      <c r="AE284" s="23">
        <f>+(X284*Z284*AB284*AC284)</f>
        <v>90216</v>
      </c>
    </row>
    <row r="285" spans="23:32" x14ac:dyDescent="0.25">
      <c r="W285" s="23" t="s">
        <v>35</v>
      </c>
      <c r="X285" s="23">
        <f>+C44</f>
        <v>32.22</v>
      </c>
      <c r="Y285" s="23">
        <v>100</v>
      </c>
      <c r="Z285" s="23">
        <v>100</v>
      </c>
      <c r="AA285" s="23">
        <v>2</v>
      </c>
      <c r="AB285" s="23">
        <v>4</v>
      </c>
      <c r="AC285" s="23">
        <v>7</v>
      </c>
      <c r="AD285" s="23">
        <f>+(X285*Y285*AA285*AC285)</f>
        <v>45108</v>
      </c>
      <c r="AE285" s="23">
        <f>+(X285*Z285*AB285*AC285)</f>
        <v>90216</v>
      </c>
    </row>
    <row r="286" spans="23:32" x14ac:dyDescent="0.25">
      <c r="W286" s="20"/>
    </row>
    <row r="287" spans="23:32" ht="15.75" thickBot="1" x14ac:dyDescent="0.3">
      <c r="W287" s="20"/>
    </row>
    <row r="288" spans="23:32" ht="28.5" x14ac:dyDescent="0.25">
      <c r="W288" s="21" t="s">
        <v>36</v>
      </c>
      <c r="X288" s="21" t="s">
        <v>25</v>
      </c>
      <c r="Y288" s="21" t="s">
        <v>37</v>
      </c>
      <c r="Z288" s="21" t="s">
        <v>38</v>
      </c>
      <c r="AA288" s="21" t="s">
        <v>39</v>
      </c>
      <c r="AB288" s="21" t="s">
        <v>30</v>
      </c>
      <c r="AC288" s="21" t="s">
        <v>39</v>
      </c>
      <c r="AD288" s="21" t="s">
        <v>30</v>
      </c>
      <c r="AE288" s="25" t="s">
        <v>31</v>
      </c>
      <c r="AF288" s="7"/>
    </row>
    <row r="289" spans="23:32" x14ac:dyDescent="0.25">
      <c r="W289" s="23" t="s">
        <v>33</v>
      </c>
      <c r="X289" s="23">
        <f>+C44</f>
        <v>32.22</v>
      </c>
      <c r="Y289" s="23">
        <v>15</v>
      </c>
      <c r="Z289" s="23">
        <v>7.5</v>
      </c>
      <c r="AA289" s="23">
        <v>2</v>
      </c>
      <c r="AB289" s="23">
        <v>2</v>
      </c>
      <c r="AC289" s="23"/>
      <c r="AD289" s="23"/>
      <c r="AE289" s="26">
        <f>+(X289*Y289)+(X289*Z289*AA289*AB289)</f>
        <v>1449.8999999999999</v>
      </c>
    </row>
    <row r="290" spans="23:32" x14ac:dyDescent="0.25">
      <c r="W290" s="23" t="s">
        <v>34</v>
      </c>
      <c r="X290" s="23">
        <f>+C44</f>
        <v>32.22</v>
      </c>
      <c r="Y290" s="23">
        <v>25</v>
      </c>
      <c r="Z290" s="23">
        <v>15</v>
      </c>
      <c r="AA290" s="23">
        <v>2</v>
      </c>
      <c r="AB290" s="23">
        <v>3</v>
      </c>
      <c r="AC290" s="23">
        <v>1</v>
      </c>
      <c r="AD290" s="23">
        <v>4</v>
      </c>
      <c r="AE290" s="26">
        <f>+(X290*Y290)+(X290*Z290*AA290*AB290)+(X290*Z290*AC290*AD290)</f>
        <v>5638.5</v>
      </c>
    </row>
    <row r="291" spans="23:32" x14ac:dyDescent="0.25">
      <c r="W291" s="23" t="s">
        <v>35</v>
      </c>
      <c r="X291" s="23">
        <f>+C44</f>
        <v>32.22</v>
      </c>
      <c r="Y291" s="23">
        <v>45</v>
      </c>
      <c r="Z291" s="23">
        <v>22.5</v>
      </c>
      <c r="AA291" s="23">
        <v>2</v>
      </c>
      <c r="AB291" s="23">
        <v>3</v>
      </c>
      <c r="AC291" s="23">
        <v>1</v>
      </c>
      <c r="AD291" s="23">
        <v>4</v>
      </c>
      <c r="AE291" s="26">
        <f>+(X291*Y291)+(X291*Z291*AA291*AB291)+(X291*Z291*AC291*AD291)</f>
        <v>8699.4</v>
      </c>
    </row>
    <row r="295" spans="23:32" ht="57" x14ac:dyDescent="0.25">
      <c r="W295" s="6" t="s">
        <v>73</v>
      </c>
      <c r="X295" s="6" t="s">
        <v>2</v>
      </c>
      <c r="Y295" s="6" t="s">
        <v>3</v>
      </c>
      <c r="Z295" s="6" t="s">
        <v>4</v>
      </c>
      <c r="AA295" s="6" t="s">
        <v>5</v>
      </c>
      <c r="AB295" s="6" t="s">
        <v>6</v>
      </c>
      <c r="AC295" s="6" t="s">
        <v>41</v>
      </c>
      <c r="AD295" s="6" t="s">
        <v>8</v>
      </c>
      <c r="AE295" s="6" t="s">
        <v>9</v>
      </c>
      <c r="AF295" s="28" t="s">
        <v>10</v>
      </c>
    </row>
    <row r="296" spans="23:32" ht="30" x14ac:dyDescent="0.25">
      <c r="W296" s="93" t="s">
        <v>11</v>
      </c>
      <c r="X296" s="8" t="s">
        <v>42</v>
      </c>
      <c r="Y296" s="9" t="s">
        <v>13</v>
      </c>
      <c r="Z296" s="10">
        <f>1.5*X300*52</f>
        <v>3227.6400000000003</v>
      </c>
      <c r="AA296" s="11">
        <f>131602*(1+13.12%)</f>
        <v>148868.18239999999</v>
      </c>
      <c r="AB296" s="11">
        <v>192625.5912</v>
      </c>
      <c r="AC296" s="11">
        <v>236383</v>
      </c>
      <c r="AD296" s="12">
        <f>+Z296*AA296</f>
        <v>480492900.24153602</v>
      </c>
      <c r="AE296" s="12">
        <f>+Z296*AC296</f>
        <v>762959226.12000012</v>
      </c>
      <c r="AF296" s="29">
        <f>+Z296*AB296</f>
        <v>621726063.18076801</v>
      </c>
    </row>
    <row r="297" spans="23:32" ht="30" x14ac:dyDescent="0.25">
      <c r="W297" s="93"/>
      <c r="X297" s="8" t="s">
        <v>15</v>
      </c>
      <c r="Y297" s="9" t="s">
        <v>16</v>
      </c>
      <c r="Z297" s="10">
        <f>85*X300*3*52</f>
        <v>548698.80000000005</v>
      </c>
      <c r="AA297" s="11">
        <f>1998*(1+13.12%)</f>
        <v>2260.1376</v>
      </c>
      <c r="AB297" s="11">
        <v>2702.0688</v>
      </c>
      <c r="AC297" s="11">
        <v>3144</v>
      </c>
      <c r="AD297" s="12">
        <f>+Z297*AA297</f>
        <v>1240134788.95488</v>
      </c>
      <c r="AE297" s="12">
        <f>+Z297*AC297</f>
        <v>1725109027.2</v>
      </c>
      <c r="AF297" s="29">
        <f>+Z297*AB297</f>
        <v>1482621908.07744</v>
      </c>
    </row>
    <row r="298" spans="23:32" ht="30" x14ac:dyDescent="0.25">
      <c r="W298" s="94"/>
      <c r="X298" s="8" t="s">
        <v>17</v>
      </c>
      <c r="Y298" s="9" t="s">
        <v>16</v>
      </c>
      <c r="Z298" s="9">
        <f>+AE313*X301</f>
        <v>186.21000000000004</v>
      </c>
      <c r="AA298" s="11">
        <f>323*(1+13.12%)</f>
        <v>365.37759999999997</v>
      </c>
      <c r="AB298" s="11">
        <v>1095.5888</v>
      </c>
      <c r="AC298" s="17">
        <v>1825.8</v>
      </c>
      <c r="AD298" s="12">
        <f>+Z298*AA298</f>
        <v>68036.962896000012</v>
      </c>
      <c r="AE298" s="12">
        <f>+Z298*AC298</f>
        <v>339982.21800000005</v>
      </c>
      <c r="AF298" s="29">
        <f>+Z298*AB298</f>
        <v>204009.59044800003</v>
      </c>
    </row>
    <row r="299" spans="23:32" ht="45" x14ac:dyDescent="0.25">
      <c r="W299" s="94"/>
      <c r="X299" s="5" t="s">
        <v>18</v>
      </c>
      <c r="Y299" s="9" t="s">
        <v>16</v>
      </c>
      <c r="Z299" s="9">
        <f>+AD307*X301</f>
        <v>1655.2</v>
      </c>
      <c r="AA299" s="11">
        <f>+AC299*0.25</f>
        <v>786</v>
      </c>
      <c r="AB299" s="11">
        <v>1965</v>
      </c>
      <c r="AC299" s="11">
        <v>3144</v>
      </c>
      <c r="AD299" s="12">
        <f>+Z299*AA299</f>
        <v>1300987.2</v>
      </c>
      <c r="AE299" s="12">
        <f>+Z299*AC299</f>
        <v>5203948.8</v>
      </c>
      <c r="AF299" s="29">
        <f>+Z299*AB299</f>
        <v>3252468</v>
      </c>
    </row>
    <row r="300" spans="23:32" x14ac:dyDescent="0.25">
      <c r="W300" s="16" t="s">
        <v>22</v>
      </c>
      <c r="X300" s="18">
        <f>+C45</f>
        <v>41.38</v>
      </c>
      <c r="AB300" s="19"/>
      <c r="AC300" s="15"/>
      <c r="AD300" s="15"/>
    </row>
    <row r="301" spans="23:32" x14ac:dyDescent="0.25">
      <c r="W301" s="16" t="s">
        <v>23</v>
      </c>
      <c r="X301" s="18">
        <v>0.1</v>
      </c>
      <c r="AB301" s="19"/>
      <c r="AC301" s="3"/>
    </row>
    <row r="302" spans="23:32" x14ac:dyDescent="0.25">
      <c r="W302" s="16" t="s">
        <v>20</v>
      </c>
      <c r="X302" s="18">
        <v>12</v>
      </c>
      <c r="AB302" s="19"/>
      <c r="AC302" s="3"/>
    </row>
    <row r="303" spans="23:32" x14ac:dyDescent="0.25">
      <c r="W303" s="34"/>
      <c r="X303" s="35"/>
      <c r="AB303" s="19"/>
      <c r="AC303" s="3"/>
    </row>
    <row r="304" spans="23:32" x14ac:dyDescent="0.25">
      <c r="W304" s="98" t="s">
        <v>87</v>
      </c>
      <c r="X304" s="99"/>
      <c r="Y304" s="99"/>
      <c r="Z304" s="99"/>
      <c r="AA304" s="99"/>
      <c r="AB304" s="99"/>
      <c r="AC304" s="99"/>
      <c r="AD304" s="99"/>
      <c r="AE304" s="99"/>
      <c r="AF304" s="99"/>
    </row>
    <row r="305" spans="23:32" ht="15.75" thickBot="1" x14ac:dyDescent="0.3">
      <c r="W305" s="20"/>
    </row>
    <row r="306" spans="23:32" ht="28.5" x14ac:dyDescent="0.25">
      <c r="W306" s="21" t="s">
        <v>24</v>
      </c>
      <c r="X306" s="21" t="s">
        <v>25</v>
      </c>
      <c r="Y306" s="21" t="s">
        <v>26</v>
      </c>
      <c r="Z306" s="21" t="s">
        <v>27</v>
      </c>
      <c r="AA306" s="21" t="s">
        <v>28</v>
      </c>
      <c r="AB306" s="21" t="s">
        <v>29</v>
      </c>
      <c r="AC306" s="21" t="s">
        <v>30</v>
      </c>
      <c r="AD306" s="21" t="s">
        <v>31</v>
      </c>
      <c r="AE306" s="21" t="s">
        <v>32</v>
      </c>
    </row>
    <row r="307" spans="23:32" x14ac:dyDescent="0.25">
      <c r="W307" s="23" t="s">
        <v>33</v>
      </c>
      <c r="X307" s="23">
        <f>+C45</f>
        <v>41.38</v>
      </c>
      <c r="Y307" s="23">
        <v>50</v>
      </c>
      <c r="Z307" s="23">
        <v>100</v>
      </c>
      <c r="AA307" s="23">
        <v>2</v>
      </c>
      <c r="AB307" s="23">
        <v>2</v>
      </c>
      <c r="AC307" s="23">
        <v>4</v>
      </c>
      <c r="AD307" s="23">
        <f>+(X307*Y307*AA307*AC307)</f>
        <v>16552</v>
      </c>
      <c r="AE307" s="23">
        <f>+(X307*Z307*AB307*AC307)</f>
        <v>33104</v>
      </c>
    </row>
    <row r="308" spans="23:32" x14ac:dyDescent="0.25">
      <c r="W308" s="23" t="s">
        <v>34</v>
      </c>
      <c r="X308" s="23">
        <f>+C45</f>
        <v>41.38</v>
      </c>
      <c r="Y308" s="23">
        <v>50</v>
      </c>
      <c r="Z308" s="23">
        <v>100</v>
      </c>
      <c r="AA308" s="23">
        <v>4</v>
      </c>
      <c r="AB308" s="23">
        <v>4</v>
      </c>
      <c r="AC308" s="23">
        <v>7</v>
      </c>
      <c r="AD308" s="23">
        <f>+(X308*Y308*AA308*AC308)</f>
        <v>57932</v>
      </c>
      <c r="AE308" s="23">
        <f>+(X308*Z308*AB308*AC308)</f>
        <v>115864</v>
      </c>
    </row>
    <row r="309" spans="23:32" x14ac:dyDescent="0.25">
      <c r="W309" s="23" t="s">
        <v>35</v>
      </c>
      <c r="X309" s="23">
        <f>+C45</f>
        <v>41.38</v>
      </c>
      <c r="Y309" s="23">
        <v>100</v>
      </c>
      <c r="Z309" s="23">
        <v>100</v>
      </c>
      <c r="AA309" s="23">
        <v>2</v>
      </c>
      <c r="AB309" s="23">
        <v>4</v>
      </c>
      <c r="AC309" s="23">
        <v>7</v>
      </c>
      <c r="AD309" s="23">
        <f>+(X309*Y309*AA309*AC309)</f>
        <v>57932</v>
      </c>
      <c r="AE309" s="23">
        <f>+(X309*Z309*AB309*AC309)</f>
        <v>115864</v>
      </c>
    </row>
    <row r="310" spans="23:32" x14ac:dyDescent="0.25">
      <c r="W310" s="20"/>
    </row>
    <row r="311" spans="23:32" ht="15.75" thickBot="1" x14ac:dyDescent="0.3">
      <c r="W311" s="20"/>
    </row>
    <row r="312" spans="23:32" ht="28.5" x14ac:dyDescent="0.25">
      <c r="W312" s="21" t="s">
        <v>36</v>
      </c>
      <c r="X312" s="21" t="s">
        <v>25</v>
      </c>
      <c r="Y312" s="21" t="s">
        <v>37</v>
      </c>
      <c r="Z312" s="21" t="s">
        <v>38</v>
      </c>
      <c r="AA312" s="21" t="s">
        <v>39</v>
      </c>
      <c r="AB312" s="21" t="s">
        <v>30</v>
      </c>
      <c r="AC312" s="21" t="s">
        <v>39</v>
      </c>
      <c r="AD312" s="21" t="s">
        <v>30</v>
      </c>
      <c r="AE312" s="25" t="s">
        <v>31</v>
      </c>
      <c r="AF312" s="7"/>
    </row>
    <row r="313" spans="23:32" x14ac:dyDescent="0.25">
      <c r="W313" s="23" t="s">
        <v>33</v>
      </c>
      <c r="X313" s="23">
        <f>+C45</f>
        <v>41.38</v>
      </c>
      <c r="Y313" s="23">
        <v>15</v>
      </c>
      <c r="Z313" s="23">
        <v>7.5</v>
      </c>
      <c r="AA313" s="23">
        <v>2</v>
      </c>
      <c r="AB313" s="23">
        <v>2</v>
      </c>
      <c r="AC313" s="23"/>
      <c r="AD313" s="23"/>
      <c r="AE313" s="26">
        <f>+(X313*Y313)+(X313*Z313*AA313*AB313)</f>
        <v>1862.1000000000001</v>
      </c>
    </row>
    <row r="314" spans="23:32" x14ac:dyDescent="0.25">
      <c r="W314" s="23" t="s">
        <v>34</v>
      </c>
      <c r="X314" s="23">
        <f>+C45</f>
        <v>41.38</v>
      </c>
      <c r="Y314" s="23">
        <v>25</v>
      </c>
      <c r="Z314" s="23">
        <v>15</v>
      </c>
      <c r="AA314" s="23">
        <v>2</v>
      </c>
      <c r="AB314" s="23">
        <v>3</v>
      </c>
      <c r="AC314" s="23">
        <v>1</v>
      </c>
      <c r="AD314" s="23">
        <v>4</v>
      </c>
      <c r="AE314" s="26">
        <f>+(X314*Y314)+(X314*Z314*AA314*AB314)+(X314*Z314*AC314*AD314)</f>
        <v>7241.5000000000009</v>
      </c>
    </row>
    <row r="315" spans="23:32" x14ac:dyDescent="0.25">
      <c r="W315" s="23" t="s">
        <v>35</v>
      </c>
      <c r="X315" s="23">
        <f>+C45</f>
        <v>41.38</v>
      </c>
      <c r="Y315" s="23">
        <v>45</v>
      </c>
      <c r="Z315" s="23">
        <v>22.5</v>
      </c>
      <c r="AA315" s="23">
        <v>2</v>
      </c>
      <c r="AB315" s="23">
        <v>3</v>
      </c>
      <c r="AC315" s="23">
        <v>1</v>
      </c>
      <c r="AD315" s="23">
        <v>4</v>
      </c>
      <c r="AE315" s="26">
        <f>+(X315*Y315)+(X315*Z315*AA315*AB315)+(X315*Z315*AC315*AD315)</f>
        <v>11172.6</v>
      </c>
    </row>
    <row r="320" spans="23:32" ht="57" x14ac:dyDescent="0.25">
      <c r="W320" s="6" t="s">
        <v>40</v>
      </c>
      <c r="X320" s="6" t="s">
        <v>2</v>
      </c>
      <c r="Y320" s="6" t="s">
        <v>3</v>
      </c>
      <c r="Z320" s="6" t="s">
        <v>4</v>
      </c>
      <c r="AA320" s="6" t="s">
        <v>5</v>
      </c>
      <c r="AB320" s="6" t="s">
        <v>6</v>
      </c>
      <c r="AC320" s="6" t="s">
        <v>41</v>
      </c>
      <c r="AD320" s="6" t="s">
        <v>8</v>
      </c>
      <c r="AE320" s="6" t="s">
        <v>9</v>
      </c>
      <c r="AF320" s="28" t="s">
        <v>10</v>
      </c>
    </row>
    <row r="321" spans="23:32" ht="30" x14ac:dyDescent="0.25">
      <c r="W321" s="93" t="s">
        <v>11</v>
      </c>
      <c r="X321" s="8" t="s">
        <v>42</v>
      </c>
      <c r="Y321" s="9" t="s">
        <v>13</v>
      </c>
      <c r="Z321" s="10">
        <f>1.5*X325*52</f>
        <v>3641.04</v>
      </c>
      <c r="AA321" s="11">
        <f>131602*(1+13.12%)</f>
        <v>148868.18239999999</v>
      </c>
      <c r="AB321" s="11">
        <v>192625.5912</v>
      </c>
      <c r="AC321" s="11">
        <v>236383</v>
      </c>
      <c r="AD321" s="12">
        <f>+Z321*AA321</f>
        <v>542035006.84569597</v>
      </c>
      <c r="AE321" s="12">
        <f>+Z321*AC321</f>
        <v>860679958.31999993</v>
      </c>
      <c r="AF321" s="29">
        <f>+Z321*AB321</f>
        <v>701357482.58284795</v>
      </c>
    </row>
    <row r="322" spans="23:32" ht="30" x14ac:dyDescent="0.25">
      <c r="W322" s="93"/>
      <c r="X322" s="8" t="s">
        <v>15</v>
      </c>
      <c r="Y322" s="9" t="s">
        <v>16</v>
      </c>
      <c r="Z322" s="10">
        <f>85*X325*3*52</f>
        <v>618976.80000000005</v>
      </c>
      <c r="AA322" s="11">
        <f>1998*(1+13.12%)</f>
        <v>2260.1376</v>
      </c>
      <c r="AB322" s="11">
        <v>2702.0688</v>
      </c>
      <c r="AC322" s="11">
        <v>3144</v>
      </c>
      <c r="AD322" s="12">
        <f>+Z322*AA322</f>
        <v>1398972739.2076802</v>
      </c>
      <c r="AE322" s="12">
        <f>+Z322*AC322</f>
        <v>1946063059.2</v>
      </c>
      <c r="AF322" s="29">
        <f>+Z322*AB322</f>
        <v>1672517899.20384</v>
      </c>
    </row>
    <row r="323" spans="23:32" ht="30" x14ac:dyDescent="0.25">
      <c r="W323" s="94"/>
      <c r="X323" s="8" t="s">
        <v>17</v>
      </c>
      <c r="Y323" s="9" t="s">
        <v>16</v>
      </c>
      <c r="Z323" s="9">
        <f>+AE338*X326</f>
        <v>210.06000000000006</v>
      </c>
      <c r="AA323" s="11">
        <f>323*(1+13.12%)</f>
        <v>365.37759999999997</v>
      </c>
      <c r="AB323" s="11">
        <v>1095.5888</v>
      </c>
      <c r="AC323" s="17">
        <v>1825.8</v>
      </c>
      <c r="AD323" s="12">
        <f>+Z323*AA323</f>
        <v>76751.218656000012</v>
      </c>
      <c r="AE323" s="12">
        <f>+Z323*AC323</f>
        <v>383527.54800000013</v>
      </c>
      <c r="AF323" s="29">
        <f>+Z323*AB323</f>
        <v>230139.38332800005</v>
      </c>
    </row>
    <row r="324" spans="23:32" ht="45" x14ac:dyDescent="0.25">
      <c r="W324" s="94"/>
      <c r="X324" s="5" t="s">
        <v>18</v>
      </c>
      <c r="Y324" s="9" t="s">
        <v>16</v>
      </c>
      <c r="Z324" s="9">
        <f>+AD332*X326</f>
        <v>1867.2</v>
      </c>
      <c r="AA324" s="11">
        <f>+AC324*0.25</f>
        <v>786</v>
      </c>
      <c r="AB324" s="11">
        <v>1965</v>
      </c>
      <c r="AC324" s="11">
        <v>3144</v>
      </c>
      <c r="AD324" s="12">
        <f>+Z324*AA324</f>
        <v>1467619.2</v>
      </c>
      <c r="AE324" s="12">
        <f>+Z324*AC324</f>
        <v>5870476.7999999998</v>
      </c>
      <c r="AF324" s="29">
        <f>+Z324*AB324</f>
        <v>3669048</v>
      </c>
    </row>
    <row r="325" spans="23:32" x14ac:dyDescent="0.25">
      <c r="W325" s="16" t="s">
        <v>22</v>
      </c>
      <c r="X325" s="18">
        <f>+C46</f>
        <v>46.68</v>
      </c>
      <c r="AB325" s="19"/>
      <c r="AC325" s="15"/>
      <c r="AD325" s="15"/>
    </row>
    <row r="326" spans="23:32" x14ac:dyDescent="0.25">
      <c r="W326" s="16" t="s">
        <v>23</v>
      </c>
      <c r="X326" s="18">
        <v>0.1</v>
      </c>
      <c r="AB326" s="19"/>
      <c r="AC326" s="3"/>
    </row>
    <row r="327" spans="23:32" x14ac:dyDescent="0.25">
      <c r="W327" s="16" t="s">
        <v>20</v>
      </c>
      <c r="X327" s="18">
        <v>13</v>
      </c>
      <c r="AB327" s="19"/>
      <c r="AC327" s="3"/>
    </row>
    <row r="328" spans="23:32" x14ac:dyDescent="0.25">
      <c r="W328" s="34"/>
      <c r="X328" s="35"/>
      <c r="AB328" s="19"/>
      <c r="AC328" s="3"/>
    </row>
    <row r="329" spans="23:32" x14ac:dyDescent="0.25">
      <c r="W329" s="98" t="s">
        <v>88</v>
      </c>
      <c r="X329" s="99"/>
      <c r="Y329" s="99"/>
      <c r="Z329" s="99"/>
      <c r="AA329" s="99"/>
      <c r="AB329" s="99"/>
      <c r="AC329" s="99"/>
      <c r="AD329" s="99"/>
      <c r="AE329" s="99"/>
      <c r="AF329" s="99"/>
    </row>
    <row r="330" spans="23:32" ht="15.75" thickBot="1" x14ac:dyDescent="0.3">
      <c r="W330" s="20"/>
    </row>
    <row r="331" spans="23:32" ht="28.5" x14ac:dyDescent="0.25">
      <c r="W331" s="21" t="s">
        <v>24</v>
      </c>
      <c r="X331" s="21" t="s">
        <v>25</v>
      </c>
      <c r="Y331" s="21" t="s">
        <v>26</v>
      </c>
      <c r="Z331" s="21" t="s">
        <v>27</v>
      </c>
      <c r="AA331" s="21" t="s">
        <v>28</v>
      </c>
      <c r="AB331" s="21" t="s">
        <v>29</v>
      </c>
      <c r="AC331" s="21" t="s">
        <v>30</v>
      </c>
      <c r="AD331" s="21" t="s">
        <v>31</v>
      </c>
      <c r="AE331" s="21" t="s">
        <v>32</v>
      </c>
    </row>
    <row r="332" spans="23:32" x14ac:dyDescent="0.25">
      <c r="W332" s="23" t="s">
        <v>33</v>
      </c>
      <c r="X332" s="23">
        <f>+C46</f>
        <v>46.68</v>
      </c>
      <c r="Y332" s="23">
        <v>50</v>
      </c>
      <c r="Z332" s="23">
        <v>100</v>
      </c>
      <c r="AA332" s="23">
        <v>2</v>
      </c>
      <c r="AB332" s="23">
        <v>2</v>
      </c>
      <c r="AC332" s="23">
        <v>4</v>
      </c>
      <c r="AD332" s="23">
        <f>+(X332*Y332*AA332*AC332)</f>
        <v>18672</v>
      </c>
      <c r="AE332" s="23">
        <f>+(X332*Z332*AB332*AC332)</f>
        <v>37344</v>
      </c>
    </row>
    <row r="333" spans="23:32" x14ac:dyDescent="0.25">
      <c r="W333" s="23" t="s">
        <v>34</v>
      </c>
      <c r="X333" s="23">
        <f>+C46</f>
        <v>46.68</v>
      </c>
      <c r="Y333" s="23">
        <v>50</v>
      </c>
      <c r="Z333" s="23">
        <v>100</v>
      </c>
      <c r="AA333" s="23">
        <v>4</v>
      </c>
      <c r="AB333" s="23">
        <v>4</v>
      </c>
      <c r="AC333" s="23">
        <v>7</v>
      </c>
      <c r="AD333" s="23">
        <f>+(X333*Y333*AA333*AC333)</f>
        <v>65352</v>
      </c>
      <c r="AE333" s="23">
        <f>+(X333*Z333*AB333*AC333)</f>
        <v>130704</v>
      </c>
    </row>
    <row r="334" spans="23:32" x14ac:dyDescent="0.25">
      <c r="W334" s="23" t="s">
        <v>35</v>
      </c>
      <c r="X334" s="23">
        <f>+C46</f>
        <v>46.68</v>
      </c>
      <c r="Y334" s="23">
        <v>100</v>
      </c>
      <c r="Z334" s="23">
        <v>100</v>
      </c>
      <c r="AA334" s="23">
        <v>2</v>
      </c>
      <c r="AB334" s="23">
        <v>4</v>
      </c>
      <c r="AC334" s="23">
        <v>7</v>
      </c>
      <c r="AD334" s="23">
        <f>+(X334*Y334*AA334*AC334)</f>
        <v>65352</v>
      </c>
      <c r="AE334" s="23">
        <f>+(X334*Z334*AB334*AC334)</f>
        <v>130704</v>
      </c>
    </row>
    <row r="335" spans="23:32" x14ac:dyDescent="0.25">
      <c r="W335" s="20"/>
    </row>
    <row r="336" spans="23:32" ht="15.75" thickBot="1" x14ac:dyDescent="0.3">
      <c r="W336" s="20"/>
    </row>
    <row r="337" spans="23:32" ht="28.5" x14ac:dyDescent="0.25">
      <c r="W337" s="21" t="s">
        <v>36</v>
      </c>
      <c r="X337" s="21" t="s">
        <v>25</v>
      </c>
      <c r="Y337" s="21" t="s">
        <v>37</v>
      </c>
      <c r="Z337" s="21" t="s">
        <v>38</v>
      </c>
      <c r="AA337" s="21" t="s">
        <v>39</v>
      </c>
      <c r="AB337" s="21" t="s">
        <v>30</v>
      </c>
      <c r="AC337" s="21" t="s">
        <v>39</v>
      </c>
      <c r="AD337" s="21" t="s">
        <v>30</v>
      </c>
      <c r="AE337" s="25" t="s">
        <v>31</v>
      </c>
      <c r="AF337" s="7"/>
    </row>
    <row r="338" spans="23:32" x14ac:dyDescent="0.25">
      <c r="W338" s="23" t="s">
        <v>33</v>
      </c>
      <c r="X338" s="23">
        <f>+C46</f>
        <v>46.68</v>
      </c>
      <c r="Y338" s="23">
        <v>15</v>
      </c>
      <c r="Z338" s="23">
        <v>7.5</v>
      </c>
      <c r="AA338" s="23">
        <v>2</v>
      </c>
      <c r="AB338" s="23">
        <v>2</v>
      </c>
      <c r="AC338" s="23"/>
      <c r="AD338" s="23"/>
      <c r="AE338" s="26">
        <f>+(X338*Y338)+(X338*Z338*AA338*AB338)</f>
        <v>2100.6000000000004</v>
      </c>
    </row>
    <row r="339" spans="23:32" x14ac:dyDescent="0.25">
      <c r="W339" s="23" t="s">
        <v>34</v>
      </c>
      <c r="X339" s="23">
        <f>+C46</f>
        <v>46.68</v>
      </c>
      <c r="Y339" s="23">
        <v>25</v>
      </c>
      <c r="Z339" s="23">
        <v>15</v>
      </c>
      <c r="AA339" s="23">
        <v>2</v>
      </c>
      <c r="AB339" s="23">
        <v>3</v>
      </c>
      <c r="AC339" s="23">
        <v>1</v>
      </c>
      <c r="AD339" s="23">
        <v>4</v>
      </c>
      <c r="AE339" s="26">
        <f>+(X339*Y339)+(X339*Z339*AA339*AB339)+(X339*Z339*AC339*AD339)</f>
        <v>8169.0000000000009</v>
      </c>
    </row>
    <row r="340" spans="23:32" x14ac:dyDescent="0.25">
      <c r="W340" s="23" t="s">
        <v>35</v>
      </c>
      <c r="X340" s="23">
        <f>+C46</f>
        <v>46.68</v>
      </c>
      <c r="Y340" s="23">
        <v>45</v>
      </c>
      <c r="Z340" s="23">
        <v>22.5</v>
      </c>
      <c r="AA340" s="23">
        <v>2</v>
      </c>
      <c r="AB340" s="23">
        <v>3</v>
      </c>
      <c r="AC340" s="23">
        <v>1</v>
      </c>
      <c r="AD340" s="23">
        <v>4</v>
      </c>
      <c r="AE340" s="26">
        <f>+(X340*Y340)+(X340*Z340*AA340*AB340)+(X340*Z340*AC340*AD340)</f>
        <v>12603.599999999999</v>
      </c>
    </row>
    <row r="344" spans="23:32" ht="57" x14ac:dyDescent="0.25">
      <c r="W344" s="6" t="s">
        <v>73</v>
      </c>
      <c r="X344" s="6" t="s">
        <v>2</v>
      </c>
      <c r="Y344" s="6" t="s">
        <v>3</v>
      </c>
      <c r="Z344" s="6" t="s">
        <v>4</v>
      </c>
      <c r="AA344" s="6" t="s">
        <v>5</v>
      </c>
      <c r="AB344" s="6" t="s">
        <v>6</v>
      </c>
      <c r="AC344" s="6" t="s">
        <v>41</v>
      </c>
      <c r="AD344" s="6" t="s">
        <v>8</v>
      </c>
      <c r="AE344" s="6" t="s">
        <v>9</v>
      </c>
      <c r="AF344" s="6" t="s">
        <v>10</v>
      </c>
    </row>
    <row r="345" spans="23:32" ht="30" x14ac:dyDescent="0.25">
      <c r="W345" s="93" t="s">
        <v>11</v>
      </c>
      <c r="X345" s="8" t="s">
        <v>42</v>
      </c>
      <c r="Y345" s="9" t="s">
        <v>13</v>
      </c>
      <c r="Z345" s="10">
        <f>1.5*X349*52</f>
        <v>4067.7</v>
      </c>
      <c r="AA345" s="11">
        <f>131602*(1+13.12%)</f>
        <v>148868.18239999999</v>
      </c>
      <c r="AB345" s="11">
        <v>192625.5912</v>
      </c>
      <c r="AC345" s="11">
        <v>236383</v>
      </c>
      <c r="AD345" s="12">
        <f>+Z345*AA345</f>
        <v>605551105.54847991</v>
      </c>
      <c r="AE345" s="12">
        <f>+Z345*AC345</f>
        <v>961535129.0999999</v>
      </c>
      <c r="AF345" s="12">
        <f>+Z345*AB345</f>
        <v>783543117.32423997</v>
      </c>
    </row>
    <row r="346" spans="23:32" ht="30" x14ac:dyDescent="0.25">
      <c r="W346" s="93"/>
      <c r="X346" s="8" t="s">
        <v>15</v>
      </c>
      <c r="Y346" s="9" t="s">
        <v>16</v>
      </c>
      <c r="Z346" s="10">
        <f>85*X349*3*52</f>
        <v>691509</v>
      </c>
      <c r="AA346" s="11">
        <f>1998*(1+13.12%)</f>
        <v>2260.1376</v>
      </c>
      <c r="AB346" s="11">
        <v>2702.0688</v>
      </c>
      <c r="AC346" s="11">
        <v>3144</v>
      </c>
      <c r="AD346" s="12">
        <f>+Z346*AA346</f>
        <v>1562905491.6384001</v>
      </c>
      <c r="AE346" s="12">
        <f>+Z346*AC346</f>
        <v>2174104296</v>
      </c>
      <c r="AF346" s="12">
        <f>+Z346*AB346</f>
        <v>1868504893.8192</v>
      </c>
    </row>
    <row r="347" spans="23:32" ht="30" x14ac:dyDescent="0.25">
      <c r="W347" s="94"/>
      <c r="X347" s="8" t="s">
        <v>17</v>
      </c>
      <c r="Y347" s="9" t="s">
        <v>16</v>
      </c>
      <c r="Z347" s="9">
        <f>+AE362*X350</f>
        <v>234.67500000000001</v>
      </c>
      <c r="AA347" s="11">
        <f>323*(1+13.12%)</f>
        <v>365.37759999999997</v>
      </c>
      <c r="AB347" s="11">
        <v>1095.5888</v>
      </c>
      <c r="AC347" s="17">
        <v>1825.8</v>
      </c>
      <c r="AD347" s="12">
        <f>+Z347*AA347</f>
        <v>85744.98827999999</v>
      </c>
      <c r="AE347" s="12">
        <f>+Z347*AC347</f>
        <v>428469.61499999999</v>
      </c>
      <c r="AF347" s="12">
        <f>+Z347*AB347</f>
        <v>257107.30164000002</v>
      </c>
    </row>
    <row r="348" spans="23:32" ht="45" x14ac:dyDescent="0.25">
      <c r="W348" s="94"/>
      <c r="X348" s="5" t="s">
        <v>18</v>
      </c>
      <c r="Y348" s="9" t="s">
        <v>16</v>
      </c>
      <c r="Z348" s="9">
        <f>+AD356*X350</f>
        <v>2086</v>
      </c>
      <c r="AA348" s="11">
        <f>+AC348*0.25</f>
        <v>786</v>
      </c>
      <c r="AB348" s="11">
        <v>1965</v>
      </c>
      <c r="AC348" s="11">
        <v>3144</v>
      </c>
      <c r="AD348" s="12">
        <f>+Z348*AA348</f>
        <v>1639596</v>
      </c>
      <c r="AE348" s="12">
        <f>+Z348*AC348</f>
        <v>6558384</v>
      </c>
      <c r="AF348" s="12">
        <f>+Z348*AB348</f>
        <v>4098990</v>
      </c>
    </row>
    <row r="349" spans="23:32" x14ac:dyDescent="0.25">
      <c r="W349" s="16" t="s">
        <v>22</v>
      </c>
      <c r="X349" s="18">
        <f>+C47</f>
        <v>52.15</v>
      </c>
      <c r="AB349" s="19"/>
      <c r="AC349" s="15"/>
      <c r="AD349" s="15"/>
    </row>
    <row r="350" spans="23:32" x14ac:dyDescent="0.25">
      <c r="W350" s="16" t="s">
        <v>23</v>
      </c>
      <c r="X350" s="18">
        <v>0.1</v>
      </c>
      <c r="AB350" s="19"/>
      <c r="AC350" s="3"/>
    </row>
    <row r="351" spans="23:32" x14ac:dyDescent="0.25">
      <c r="W351" s="16" t="s">
        <v>20</v>
      </c>
      <c r="X351" s="18">
        <v>14</v>
      </c>
      <c r="AB351" s="19"/>
      <c r="AC351" s="3"/>
    </row>
    <row r="352" spans="23:32" x14ac:dyDescent="0.25">
      <c r="W352" s="34"/>
      <c r="X352" s="35"/>
      <c r="AB352" s="19"/>
      <c r="AC352" s="3"/>
    </row>
    <row r="353" spans="23:32" x14ac:dyDescent="0.25">
      <c r="W353" s="98" t="s">
        <v>89</v>
      </c>
      <c r="X353" s="99"/>
      <c r="Y353" s="99"/>
      <c r="Z353" s="99"/>
      <c r="AA353" s="99"/>
      <c r="AB353" s="99"/>
      <c r="AC353" s="99"/>
      <c r="AD353" s="99"/>
      <c r="AE353" s="99"/>
      <c r="AF353" s="99"/>
    </row>
    <row r="354" spans="23:32" ht="15.75" thickBot="1" x14ac:dyDescent="0.3">
      <c r="W354" s="20"/>
    </row>
    <row r="355" spans="23:32" ht="28.5" x14ac:dyDescent="0.25">
      <c r="W355" s="21" t="s">
        <v>24</v>
      </c>
      <c r="X355" s="21" t="s">
        <v>25</v>
      </c>
      <c r="Y355" s="21" t="s">
        <v>26</v>
      </c>
      <c r="Z355" s="21" t="s">
        <v>27</v>
      </c>
      <c r="AA355" s="21" t="s">
        <v>28</v>
      </c>
      <c r="AB355" s="21" t="s">
        <v>29</v>
      </c>
      <c r="AC355" s="21" t="s">
        <v>30</v>
      </c>
      <c r="AD355" s="21" t="s">
        <v>31</v>
      </c>
      <c r="AE355" s="21" t="s">
        <v>32</v>
      </c>
    </row>
    <row r="356" spans="23:32" x14ac:dyDescent="0.25">
      <c r="W356" s="23" t="s">
        <v>33</v>
      </c>
      <c r="X356" s="23">
        <f>+C47</f>
        <v>52.15</v>
      </c>
      <c r="Y356" s="23">
        <v>50</v>
      </c>
      <c r="Z356" s="23">
        <v>100</v>
      </c>
      <c r="AA356" s="23">
        <v>2</v>
      </c>
      <c r="AB356" s="23">
        <v>2</v>
      </c>
      <c r="AC356" s="23">
        <v>4</v>
      </c>
      <c r="AD356" s="23">
        <f>+(X356*Y356*AA356*AC356)</f>
        <v>20860</v>
      </c>
      <c r="AE356" s="23">
        <f>+(X356*Z356*AB356*AC356)</f>
        <v>41720</v>
      </c>
    </row>
    <row r="357" spans="23:32" x14ac:dyDescent="0.25">
      <c r="W357" s="23" t="s">
        <v>34</v>
      </c>
      <c r="X357" s="23">
        <f>+C47</f>
        <v>52.15</v>
      </c>
      <c r="Y357" s="23">
        <v>50</v>
      </c>
      <c r="Z357" s="23">
        <v>100</v>
      </c>
      <c r="AA357" s="23">
        <v>4</v>
      </c>
      <c r="AB357" s="23">
        <v>4</v>
      </c>
      <c r="AC357" s="23">
        <v>7</v>
      </c>
      <c r="AD357" s="23">
        <f>+(X357*Y357*AA357*AC357)</f>
        <v>73010</v>
      </c>
      <c r="AE357" s="23">
        <f>+(X357*Z357*AB357*AC357)</f>
        <v>146020</v>
      </c>
    </row>
    <row r="358" spans="23:32" x14ac:dyDescent="0.25">
      <c r="W358" s="23" t="s">
        <v>35</v>
      </c>
      <c r="X358" s="23">
        <f>+C47</f>
        <v>52.15</v>
      </c>
      <c r="Y358" s="23">
        <v>100</v>
      </c>
      <c r="Z358" s="23">
        <v>100</v>
      </c>
      <c r="AA358" s="23">
        <v>2</v>
      </c>
      <c r="AB358" s="23">
        <v>4</v>
      </c>
      <c r="AC358" s="23">
        <v>7</v>
      </c>
      <c r="AD358" s="23">
        <f>+(X358*Y358*AA358*AC358)</f>
        <v>73010</v>
      </c>
      <c r="AE358" s="23">
        <f>+(X358*Z358*AB358*AC358)</f>
        <v>146020</v>
      </c>
    </row>
    <row r="359" spans="23:32" x14ac:dyDescent="0.25">
      <c r="W359" s="20"/>
    </row>
    <row r="360" spans="23:32" ht="15.75" thickBot="1" x14ac:dyDescent="0.3">
      <c r="W360" s="20"/>
    </row>
    <row r="361" spans="23:32" ht="28.5" x14ac:dyDescent="0.25">
      <c r="W361" s="21" t="s">
        <v>36</v>
      </c>
      <c r="X361" s="21" t="s">
        <v>25</v>
      </c>
      <c r="Y361" s="21" t="s">
        <v>37</v>
      </c>
      <c r="Z361" s="21" t="s">
        <v>38</v>
      </c>
      <c r="AA361" s="21" t="s">
        <v>39</v>
      </c>
      <c r="AB361" s="21" t="s">
        <v>30</v>
      </c>
      <c r="AC361" s="21" t="s">
        <v>39</v>
      </c>
      <c r="AD361" s="25" t="s">
        <v>30</v>
      </c>
      <c r="AE361" s="32" t="s">
        <v>31</v>
      </c>
      <c r="AF361" s="7"/>
    </row>
    <row r="362" spans="23:32" x14ac:dyDescent="0.25">
      <c r="W362" s="23" t="s">
        <v>33</v>
      </c>
      <c r="X362" s="23">
        <f>+C47</f>
        <v>52.15</v>
      </c>
      <c r="Y362" s="23">
        <v>15</v>
      </c>
      <c r="Z362" s="23">
        <v>7.5</v>
      </c>
      <c r="AA362" s="23">
        <v>2</v>
      </c>
      <c r="AB362" s="23">
        <v>2</v>
      </c>
      <c r="AC362" s="23"/>
      <c r="AD362" s="26"/>
      <c r="AE362" s="23">
        <f>+(X362*Y362)+(X362*Z362*AA362*AB362)</f>
        <v>2346.75</v>
      </c>
    </row>
    <row r="363" spans="23:32" x14ac:dyDescent="0.25">
      <c r="W363" s="23" t="s">
        <v>34</v>
      </c>
      <c r="X363" s="23">
        <f>+C47</f>
        <v>52.15</v>
      </c>
      <c r="Y363" s="23">
        <v>25</v>
      </c>
      <c r="Z363" s="23">
        <v>15</v>
      </c>
      <c r="AA363" s="23">
        <v>2</v>
      </c>
      <c r="AB363" s="23">
        <v>3</v>
      </c>
      <c r="AC363" s="23">
        <v>1</v>
      </c>
      <c r="AD363" s="26">
        <v>4</v>
      </c>
      <c r="AE363" s="23">
        <f>+(X363*Y363)+(X363*Z363*AA363*AB363)+(X363*Z363*AC363*AD363)</f>
        <v>9126.25</v>
      </c>
    </row>
    <row r="364" spans="23:32" x14ac:dyDescent="0.25">
      <c r="W364" s="23" t="s">
        <v>35</v>
      </c>
      <c r="X364" s="23">
        <f>+C47</f>
        <v>52.15</v>
      </c>
      <c r="Y364" s="23">
        <v>45</v>
      </c>
      <c r="Z364" s="23">
        <v>22.5</v>
      </c>
      <c r="AA364" s="23">
        <v>2</v>
      </c>
      <c r="AB364" s="23">
        <v>3</v>
      </c>
      <c r="AC364" s="23">
        <v>1</v>
      </c>
      <c r="AD364" s="26">
        <v>4</v>
      </c>
      <c r="AE364" s="23">
        <f>+(X364*Y364)+(X364*Z364*AA364*AB364)+(X364*Z364*AC364*AD364)</f>
        <v>14080.5</v>
      </c>
    </row>
    <row r="368" spans="23:32" ht="57" x14ac:dyDescent="0.25">
      <c r="W368" s="6" t="s">
        <v>73</v>
      </c>
      <c r="X368" s="6" t="s">
        <v>2</v>
      </c>
      <c r="Y368" s="6" t="s">
        <v>3</v>
      </c>
      <c r="Z368" s="6" t="s">
        <v>4</v>
      </c>
      <c r="AA368" s="6" t="s">
        <v>5</v>
      </c>
      <c r="AB368" s="6" t="s">
        <v>6</v>
      </c>
      <c r="AC368" s="6" t="s">
        <v>41</v>
      </c>
      <c r="AD368" s="6" t="s">
        <v>8</v>
      </c>
      <c r="AE368" s="6" t="s">
        <v>9</v>
      </c>
      <c r="AF368" s="6" t="s">
        <v>10</v>
      </c>
    </row>
    <row r="369" spans="23:32" ht="30" x14ac:dyDescent="0.25">
      <c r="W369" s="93" t="s">
        <v>11</v>
      </c>
      <c r="X369" s="8" t="s">
        <v>42</v>
      </c>
      <c r="Y369" s="9" t="s">
        <v>13</v>
      </c>
      <c r="Z369" s="10">
        <f>1.5*X373*52</f>
        <v>4250.22</v>
      </c>
      <c r="AA369" s="11">
        <f>131602*(1+13.12%)</f>
        <v>148868.18239999999</v>
      </c>
      <c r="AB369" s="11">
        <v>192625.5912</v>
      </c>
      <c r="AC369" s="11">
        <v>236383</v>
      </c>
      <c r="AD369" s="12">
        <f>+Z369*AA369</f>
        <v>632722526.20012796</v>
      </c>
      <c r="AE369" s="12">
        <f>+Z369*AC369</f>
        <v>1004679754.2600001</v>
      </c>
      <c r="AF369" s="12">
        <f>+Z369*AB369</f>
        <v>818701140.23006403</v>
      </c>
    </row>
    <row r="370" spans="23:32" ht="30" x14ac:dyDescent="0.25">
      <c r="W370" s="93"/>
      <c r="X370" s="8" t="s">
        <v>15</v>
      </c>
      <c r="Y370" s="9" t="s">
        <v>16</v>
      </c>
      <c r="Z370" s="10">
        <f>85*X373*3*52</f>
        <v>722537.4</v>
      </c>
      <c r="AA370" s="11">
        <f>1998*(1+13.12%)</f>
        <v>2260.1376</v>
      </c>
      <c r="AB370" s="11">
        <v>2702.0688</v>
      </c>
      <c r="AC370" s="11">
        <v>3144</v>
      </c>
      <c r="AD370" s="12">
        <f>+Z370*AA370</f>
        <v>1633033945.14624</v>
      </c>
      <c r="AE370" s="12">
        <f>+Z370*AC370</f>
        <v>2271657585.5999999</v>
      </c>
      <c r="AF370" s="12">
        <f>+Z370*AB370</f>
        <v>1952345765.3731201</v>
      </c>
    </row>
    <row r="371" spans="23:32" ht="30" x14ac:dyDescent="0.25">
      <c r="W371" s="94"/>
      <c r="X371" s="8" t="s">
        <v>17</v>
      </c>
      <c r="Y371" s="9" t="s">
        <v>16</v>
      </c>
      <c r="Z371" s="9">
        <f>+AE386*X374</f>
        <v>245.20500000000004</v>
      </c>
      <c r="AA371" s="11">
        <f>323*(1+13.12%)</f>
        <v>365.37759999999997</v>
      </c>
      <c r="AB371" s="11">
        <v>1095.5888</v>
      </c>
      <c r="AC371" s="17">
        <v>1825.8</v>
      </c>
      <c r="AD371" s="12">
        <f>+Z371*AA371</f>
        <v>89592.414408000011</v>
      </c>
      <c r="AE371" s="12">
        <f>+Z371*AC371</f>
        <v>447695.28900000005</v>
      </c>
      <c r="AF371" s="12">
        <f>+Z371*AB371</f>
        <v>268643.85170400003</v>
      </c>
    </row>
    <row r="372" spans="23:32" ht="45" x14ac:dyDescent="0.25">
      <c r="W372" s="94"/>
      <c r="X372" s="5" t="s">
        <v>18</v>
      </c>
      <c r="Y372" s="9" t="s">
        <v>16</v>
      </c>
      <c r="Z372" s="9">
        <f>+AD380*X374</f>
        <v>2179.6</v>
      </c>
      <c r="AA372" s="11">
        <f>+AC372*0.25</f>
        <v>786</v>
      </c>
      <c r="AB372" s="11">
        <v>1965</v>
      </c>
      <c r="AC372" s="11">
        <v>3144</v>
      </c>
      <c r="AD372" s="12">
        <f>+Z372*AA372</f>
        <v>1713165.5999999999</v>
      </c>
      <c r="AE372" s="12">
        <f>+Z372*AC372</f>
        <v>6852662.3999999994</v>
      </c>
      <c r="AF372" s="12">
        <f>+Z372*AB372</f>
        <v>4282914</v>
      </c>
    </row>
    <row r="373" spans="23:32" x14ac:dyDescent="0.25">
      <c r="W373" s="16" t="s">
        <v>22</v>
      </c>
      <c r="X373" s="18">
        <f>+C48</f>
        <v>54.49</v>
      </c>
      <c r="AB373" s="19"/>
      <c r="AC373" s="15"/>
      <c r="AD373" s="15"/>
    </row>
    <row r="374" spans="23:32" x14ac:dyDescent="0.25">
      <c r="W374" s="16" t="s">
        <v>23</v>
      </c>
      <c r="X374" s="18">
        <v>0.1</v>
      </c>
      <c r="AB374" s="19"/>
      <c r="AC374" s="3"/>
    </row>
    <row r="375" spans="23:32" x14ac:dyDescent="0.25">
      <c r="W375" s="16" t="s">
        <v>20</v>
      </c>
      <c r="X375" s="18">
        <v>15</v>
      </c>
      <c r="AB375" s="19"/>
      <c r="AC375" s="3"/>
    </row>
    <row r="376" spans="23:32" x14ac:dyDescent="0.25">
      <c r="W376" s="34"/>
      <c r="X376" s="35"/>
      <c r="AB376" s="19"/>
      <c r="AC376" s="3"/>
    </row>
    <row r="377" spans="23:32" x14ac:dyDescent="0.25">
      <c r="W377" s="98" t="s">
        <v>90</v>
      </c>
      <c r="X377" s="99"/>
      <c r="Y377" s="99"/>
      <c r="Z377" s="99"/>
      <c r="AA377" s="99"/>
      <c r="AB377" s="99"/>
      <c r="AC377" s="99"/>
      <c r="AD377" s="99"/>
      <c r="AE377" s="99"/>
      <c r="AF377" s="99"/>
    </row>
    <row r="378" spans="23:32" ht="15.75" thickBot="1" x14ac:dyDescent="0.3">
      <c r="W378" s="20"/>
    </row>
    <row r="379" spans="23:32" ht="28.5" x14ac:dyDescent="0.25">
      <c r="W379" s="21" t="s">
        <v>24</v>
      </c>
      <c r="X379" s="21" t="s">
        <v>25</v>
      </c>
      <c r="Y379" s="21" t="s">
        <v>26</v>
      </c>
      <c r="Z379" s="21" t="s">
        <v>27</v>
      </c>
      <c r="AA379" s="21" t="s">
        <v>28</v>
      </c>
      <c r="AB379" s="21" t="s">
        <v>29</v>
      </c>
      <c r="AC379" s="21" t="s">
        <v>30</v>
      </c>
      <c r="AD379" s="21" t="s">
        <v>31</v>
      </c>
      <c r="AE379" s="21" t="s">
        <v>32</v>
      </c>
    </row>
    <row r="380" spans="23:32" x14ac:dyDescent="0.25">
      <c r="W380" s="23" t="s">
        <v>33</v>
      </c>
      <c r="X380" s="23">
        <f>+C48</f>
        <v>54.49</v>
      </c>
      <c r="Y380" s="23">
        <v>50</v>
      </c>
      <c r="Z380" s="23">
        <v>100</v>
      </c>
      <c r="AA380" s="23">
        <v>2</v>
      </c>
      <c r="AB380" s="23">
        <v>2</v>
      </c>
      <c r="AC380" s="23">
        <v>4</v>
      </c>
      <c r="AD380" s="23">
        <f>+(X380*Y380*AA380*AC380)</f>
        <v>21796</v>
      </c>
      <c r="AE380" s="23">
        <f>+(X380*Z380*AB380*AC380)</f>
        <v>43592</v>
      </c>
    </row>
    <row r="381" spans="23:32" x14ac:dyDescent="0.25">
      <c r="W381" s="23" t="s">
        <v>34</v>
      </c>
      <c r="X381" s="23">
        <f>+C48</f>
        <v>54.49</v>
      </c>
      <c r="Y381" s="23">
        <v>50</v>
      </c>
      <c r="Z381" s="23">
        <v>100</v>
      </c>
      <c r="AA381" s="23">
        <v>4</v>
      </c>
      <c r="AB381" s="23">
        <v>4</v>
      </c>
      <c r="AC381" s="23">
        <v>7</v>
      </c>
      <c r="AD381" s="23">
        <f>+(X381*Y381*AA381*AC381)</f>
        <v>76286</v>
      </c>
      <c r="AE381" s="23">
        <f>+(X381*Z381*AB381*AC381)</f>
        <v>152572</v>
      </c>
    </row>
    <row r="382" spans="23:32" x14ac:dyDescent="0.25">
      <c r="W382" s="23" t="s">
        <v>35</v>
      </c>
      <c r="X382" s="23">
        <f>+C48</f>
        <v>54.49</v>
      </c>
      <c r="Y382" s="23">
        <v>100</v>
      </c>
      <c r="Z382" s="23">
        <v>100</v>
      </c>
      <c r="AA382" s="23">
        <v>2</v>
      </c>
      <c r="AB382" s="23">
        <v>4</v>
      </c>
      <c r="AC382" s="23">
        <v>7</v>
      </c>
      <c r="AD382" s="23">
        <f>+(X382*Y382*AA382*AC382)</f>
        <v>76286</v>
      </c>
      <c r="AE382" s="23">
        <f>+(X382*Z382*AB382*AC382)</f>
        <v>152572</v>
      </c>
    </row>
    <row r="383" spans="23:32" x14ac:dyDescent="0.25">
      <c r="W383" s="20"/>
    </row>
    <row r="384" spans="23:32" ht="15.75" thickBot="1" x14ac:dyDescent="0.3">
      <c r="W384" s="20"/>
    </row>
    <row r="385" spans="23:32" ht="28.5" x14ac:dyDescent="0.25">
      <c r="W385" s="21" t="s">
        <v>36</v>
      </c>
      <c r="X385" s="21" t="s">
        <v>25</v>
      </c>
      <c r="Y385" s="21" t="s">
        <v>37</v>
      </c>
      <c r="Z385" s="21" t="s">
        <v>38</v>
      </c>
      <c r="AA385" s="21" t="s">
        <v>39</v>
      </c>
      <c r="AB385" s="21" t="s">
        <v>30</v>
      </c>
      <c r="AC385" s="21" t="s">
        <v>39</v>
      </c>
      <c r="AD385" s="25" t="s">
        <v>30</v>
      </c>
      <c r="AE385" s="32" t="s">
        <v>31</v>
      </c>
      <c r="AF385" s="7"/>
    </row>
    <row r="386" spans="23:32" x14ac:dyDescent="0.25">
      <c r="W386" s="23" t="s">
        <v>33</v>
      </c>
      <c r="X386" s="23">
        <f>+C48</f>
        <v>54.49</v>
      </c>
      <c r="Y386" s="23">
        <v>15</v>
      </c>
      <c r="Z386" s="23">
        <v>7.5</v>
      </c>
      <c r="AA386" s="23">
        <v>2</v>
      </c>
      <c r="AB386" s="23">
        <v>2</v>
      </c>
      <c r="AC386" s="23"/>
      <c r="AD386" s="26"/>
      <c r="AE386" s="23">
        <f>+(X386*Y386)+(X386*Z386*AA386*AB386)</f>
        <v>2452.0500000000002</v>
      </c>
    </row>
    <row r="387" spans="23:32" x14ac:dyDescent="0.25">
      <c r="W387" s="23" t="s">
        <v>34</v>
      </c>
      <c r="X387" s="23">
        <f>+C48</f>
        <v>54.49</v>
      </c>
      <c r="Y387" s="23">
        <v>25</v>
      </c>
      <c r="Z387" s="23">
        <v>15</v>
      </c>
      <c r="AA387" s="23">
        <v>2</v>
      </c>
      <c r="AB387" s="23">
        <v>3</v>
      </c>
      <c r="AC387" s="23">
        <v>1</v>
      </c>
      <c r="AD387" s="26">
        <v>4</v>
      </c>
      <c r="AE387" s="23">
        <f>+(X387*Y387)+(X387*Z387*AA387*AB387)+(X387*Z387*AC387*AD387)</f>
        <v>9535.75</v>
      </c>
    </row>
    <row r="388" spans="23:32" x14ac:dyDescent="0.25">
      <c r="W388" s="23" t="s">
        <v>35</v>
      </c>
      <c r="X388" s="23">
        <f>+C48</f>
        <v>54.49</v>
      </c>
      <c r="Y388" s="23">
        <v>45</v>
      </c>
      <c r="Z388" s="23">
        <v>22.5</v>
      </c>
      <c r="AA388" s="23">
        <v>2</v>
      </c>
      <c r="AB388" s="23">
        <v>3</v>
      </c>
      <c r="AC388" s="23">
        <v>1</v>
      </c>
      <c r="AD388" s="26">
        <v>4</v>
      </c>
      <c r="AE388" s="23">
        <f>+(X388*Y388)+(X388*Z388*AA388*AB388)+(X388*Z388*AC388*AD388)</f>
        <v>14712.300000000001</v>
      </c>
    </row>
    <row r="392" spans="23:32" ht="57" x14ac:dyDescent="0.25">
      <c r="W392" s="6" t="s">
        <v>72</v>
      </c>
      <c r="X392" s="6" t="s">
        <v>2</v>
      </c>
      <c r="Y392" s="6" t="s">
        <v>3</v>
      </c>
      <c r="Z392" s="6" t="s">
        <v>4</v>
      </c>
      <c r="AA392" s="6" t="s">
        <v>5</v>
      </c>
      <c r="AB392" s="6" t="s">
        <v>6</v>
      </c>
      <c r="AC392" s="6" t="s">
        <v>41</v>
      </c>
      <c r="AD392" s="6" t="s">
        <v>8</v>
      </c>
      <c r="AE392" s="6" t="s">
        <v>9</v>
      </c>
      <c r="AF392" s="6" t="s">
        <v>10</v>
      </c>
    </row>
    <row r="393" spans="23:32" ht="30" x14ac:dyDescent="0.25">
      <c r="W393" s="93" t="s">
        <v>11</v>
      </c>
      <c r="X393" s="8" t="s">
        <v>42</v>
      </c>
      <c r="Y393" s="9" t="s">
        <v>13</v>
      </c>
      <c r="Z393" s="10">
        <f>1.5*X397*52</f>
        <v>4857.0600000000004</v>
      </c>
      <c r="AA393" s="11">
        <f>131602*(1+13.12%)</f>
        <v>148868.18239999999</v>
      </c>
      <c r="AB393" s="11">
        <v>192625.5912</v>
      </c>
      <c r="AC393" s="11">
        <v>236383</v>
      </c>
      <c r="AD393" s="12">
        <f>+Z393*AA393</f>
        <v>723061694.00774395</v>
      </c>
      <c r="AE393" s="12">
        <f>+Z393*AC393</f>
        <v>1148126413.98</v>
      </c>
      <c r="AF393" s="12">
        <f>+Z393*AB393</f>
        <v>935594053.99387205</v>
      </c>
    </row>
    <row r="394" spans="23:32" ht="30" x14ac:dyDescent="0.25">
      <c r="W394" s="93"/>
      <c r="X394" s="8" t="s">
        <v>15</v>
      </c>
      <c r="Y394" s="9" t="s">
        <v>16</v>
      </c>
      <c r="Z394" s="10">
        <f>85*X397*3*52</f>
        <v>825700.2</v>
      </c>
      <c r="AA394" s="11">
        <f>1998*(1+13.12%)</f>
        <v>2260.1376</v>
      </c>
      <c r="AB394" s="11">
        <v>2702.0688</v>
      </c>
      <c r="AC394" s="11">
        <v>3144</v>
      </c>
      <c r="AD394" s="12">
        <f>+Z394*AA394</f>
        <v>1866196068.3475199</v>
      </c>
      <c r="AE394" s="12">
        <f>+Z394*AC394</f>
        <v>2596001428.7999997</v>
      </c>
      <c r="AF394" s="12">
        <f>+Z394*AB394</f>
        <v>2231098748.57376</v>
      </c>
    </row>
    <row r="395" spans="23:32" ht="30" x14ac:dyDescent="0.25">
      <c r="W395" s="94"/>
      <c r="X395" s="8" t="s">
        <v>17</v>
      </c>
      <c r="Y395" s="9" t="s">
        <v>16</v>
      </c>
      <c r="Z395" s="9">
        <f>+AE410*X398</f>
        <v>280.21500000000003</v>
      </c>
      <c r="AA395" s="11">
        <f>323*(1+13.12%)</f>
        <v>365.37759999999997</v>
      </c>
      <c r="AB395" s="11">
        <v>1095.5888</v>
      </c>
      <c r="AC395" s="17">
        <v>1825.8</v>
      </c>
      <c r="AD395" s="12">
        <f>+Z395*AA395</f>
        <v>102384.284184</v>
      </c>
      <c r="AE395" s="12">
        <f>+Z395*AC395</f>
        <v>511616.54700000002</v>
      </c>
      <c r="AF395" s="12">
        <f>+Z395*AB395</f>
        <v>307000.415592</v>
      </c>
    </row>
    <row r="396" spans="23:32" ht="45" x14ac:dyDescent="0.25">
      <c r="W396" s="94"/>
      <c r="X396" s="5" t="s">
        <v>18</v>
      </c>
      <c r="Y396" s="9" t="s">
        <v>16</v>
      </c>
      <c r="Z396" s="9">
        <f>+AD404*X398</f>
        <v>2490.8000000000002</v>
      </c>
      <c r="AA396" s="11">
        <f>+AC396*0.25</f>
        <v>786</v>
      </c>
      <c r="AB396" s="11">
        <v>1965</v>
      </c>
      <c r="AC396" s="11">
        <v>3144</v>
      </c>
      <c r="AD396" s="12">
        <f>+Z396*AA396</f>
        <v>1957768.8</v>
      </c>
      <c r="AE396" s="12">
        <f>+Z396*AC396</f>
        <v>7831075.2000000002</v>
      </c>
      <c r="AF396" s="12">
        <f>+Z396*AB396</f>
        <v>4894422</v>
      </c>
    </row>
    <row r="397" spans="23:32" x14ac:dyDescent="0.25">
      <c r="W397" s="16" t="s">
        <v>22</v>
      </c>
      <c r="X397" s="18">
        <f>+C49</f>
        <v>62.27</v>
      </c>
      <c r="AB397" s="19"/>
      <c r="AC397" s="15"/>
      <c r="AD397" s="15"/>
    </row>
    <row r="398" spans="23:32" x14ac:dyDescent="0.25">
      <c r="W398" s="16" t="s">
        <v>23</v>
      </c>
      <c r="X398" s="18">
        <v>0.1</v>
      </c>
      <c r="AB398" s="19"/>
      <c r="AC398" s="3"/>
    </row>
    <row r="399" spans="23:32" x14ac:dyDescent="0.25">
      <c r="W399" s="16" t="s">
        <v>20</v>
      </c>
      <c r="X399" s="18">
        <v>16</v>
      </c>
      <c r="AB399" s="19"/>
      <c r="AC399" s="3"/>
    </row>
    <row r="400" spans="23:32" x14ac:dyDescent="0.25">
      <c r="W400" s="34"/>
      <c r="X400" s="35"/>
      <c r="AB400" s="19"/>
      <c r="AC400" s="3"/>
    </row>
    <row r="401" spans="23:32" x14ac:dyDescent="0.25">
      <c r="W401" s="98" t="s">
        <v>91</v>
      </c>
      <c r="X401" s="99"/>
      <c r="Y401" s="99"/>
      <c r="Z401" s="99"/>
      <c r="AA401" s="99"/>
      <c r="AB401" s="99"/>
      <c r="AC401" s="99"/>
      <c r="AD401" s="99"/>
      <c r="AE401" s="99"/>
      <c r="AF401" s="99"/>
    </row>
    <row r="402" spans="23:32" ht="15.75" thickBot="1" x14ac:dyDescent="0.3">
      <c r="W402" s="20"/>
    </row>
    <row r="403" spans="23:32" ht="28.5" x14ac:dyDescent="0.25">
      <c r="W403" s="21" t="s">
        <v>24</v>
      </c>
      <c r="X403" s="21" t="s">
        <v>25</v>
      </c>
      <c r="Y403" s="21" t="s">
        <v>26</v>
      </c>
      <c r="Z403" s="21" t="s">
        <v>27</v>
      </c>
      <c r="AA403" s="21" t="s">
        <v>28</v>
      </c>
      <c r="AB403" s="21" t="s">
        <v>29</v>
      </c>
      <c r="AC403" s="21" t="s">
        <v>30</v>
      </c>
      <c r="AD403" s="21" t="s">
        <v>31</v>
      </c>
      <c r="AE403" s="21" t="s">
        <v>32</v>
      </c>
    </row>
    <row r="404" spans="23:32" x14ac:dyDescent="0.25">
      <c r="W404" s="23" t="s">
        <v>33</v>
      </c>
      <c r="X404" s="23">
        <f>+C49</f>
        <v>62.27</v>
      </c>
      <c r="Y404" s="23">
        <v>50</v>
      </c>
      <c r="Z404" s="23">
        <v>100</v>
      </c>
      <c r="AA404" s="23">
        <v>2</v>
      </c>
      <c r="AB404" s="23">
        <v>2</v>
      </c>
      <c r="AC404" s="23">
        <v>4</v>
      </c>
      <c r="AD404" s="23">
        <f>+(X404*Y404*AA404*AC404)</f>
        <v>24908</v>
      </c>
      <c r="AE404" s="23">
        <f>+(X404*Z404*AB404*AC404)</f>
        <v>49816</v>
      </c>
    </row>
    <row r="405" spans="23:32" x14ac:dyDescent="0.25">
      <c r="W405" s="23" t="s">
        <v>34</v>
      </c>
      <c r="X405" s="23">
        <f>+C49</f>
        <v>62.27</v>
      </c>
      <c r="Y405" s="23">
        <v>50</v>
      </c>
      <c r="Z405" s="23">
        <v>100</v>
      </c>
      <c r="AA405" s="23">
        <v>4</v>
      </c>
      <c r="AB405" s="23">
        <v>4</v>
      </c>
      <c r="AC405" s="23">
        <v>7</v>
      </c>
      <c r="AD405" s="23">
        <f>+(X405*Y405*AA405*AC405)</f>
        <v>87178</v>
      </c>
      <c r="AE405" s="23">
        <f>+(X405*Z405*AB405*AC405)</f>
        <v>174356</v>
      </c>
    </row>
    <row r="406" spans="23:32" x14ac:dyDescent="0.25">
      <c r="W406" s="23" t="s">
        <v>35</v>
      </c>
      <c r="X406" s="23">
        <f>+C49</f>
        <v>62.27</v>
      </c>
      <c r="Y406" s="23">
        <v>100</v>
      </c>
      <c r="Z406" s="23">
        <v>100</v>
      </c>
      <c r="AA406" s="23">
        <v>2</v>
      </c>
      <c r="AB406" s="23">
        <v>4</v>
      </c>
      <c r="AC406" s="23">
        <v>7</v>
      </c>
      <c r="AD406" s="23">
        <f>+(X406*Y406*AA406*AC406)</f>
        <v>87178</v>
      </c>
      <c r="AE406" s="23">
        <f>+(X406*Z406*AB406*AC406)</f>
        <v>174356</v>
      </c>
    </row>
    <row r="407" spans="23:32" x14ac:dyDescent="0.25">
      <c r="W407" s="20"/>
    </row>
    <row r="408" spans="23:32" ht="15.75" thickBot="1" x14ac:dyDescent="0.3">
      <c r="W408" s="20"/>
    </row>
    <row r="409" spans="23:32" ht="28.5" x14ac:dyDescent="0.25">
      <c r="W409" s="21" t="s">
        <v>36</v>
      </c>
      <c r="X409" s="21" t="s">
        <v>25</v>
      </c>
      <c r="Y409" s="21" t="s">
        <v>37</v>
      </c>
      <c r="Z409" s="21" t="s">
        <v>38</v>
      </c>
      <c r="AA409" s="21" t="s">
        <v>39</v>
      </c>
      <c r="AB409" s="21" t="s">
        <v>30</v>
      </c>
      <c r="AC409" s="21" t="s">
        <v>39</v>
      </c>
      <c r="AD409" s="25" t="s">
        <v>30</v>
      </c>
      <c r="AE409" s="32" t="s">
        <v>31</v>
      </c>
      <c r="AF409" s="7"/>
    </row>
    <row r="410" spans="23:32" x14ac:dyDescent="0.25">
      <c r="W410" s="23" t="s">
        <v>33</v>
      </c>
      <c r="X410" s="23">
        <f>+C49</f>
        <v>62.27</v>
      </c>
      <c r="Y410" s="23">
        <v>15</v>
      </c>
      <c r="Z410" s="23">
        <v>7.5</v>
      </c>
      <c r="AA410" s="23">
        <v>2</v>
      </c>
      <c r="AB410" s="23">
        <v>2</v>
      </c>
      <c r="AC410" s="23"/>
      <c r="AD410" s="26"/>
      <c r="AE410" s="23">
        <f>+(X410*Y410)+(X410*Z410*AA410*AB410)</f>
        <v>2802.15</v>
      </c>
    </row>
    <row r="411" spans="23:32" x14ac:dyDescent="0.25">
      <c r="W411" s="23" t="s">
        <v>34</v>
      </c>
      <c r="X411" s="23">
        <f>+C49</f>
        <v>62.27</v>
      </c>
      <c r="Y411" s="23">
        <v>25</v>
      </c>
      <c r="Z411" s="23">
        <v>15</v>
      </c>
      <c r="AA411" s="23">
        <v>2</v>
      </c>
      <c r="AB411" s="23">
        <v>3</v>
      </c>
      <c r="AC411" s="23">
        <v>1</v>
      </c>
      <c r="AD411" s="26">
        <v>4</v>
      </c>
      <c r="AE411" s="23">
        <f>+(X411*Y411)+(X411*Z411*AA411*AB411)+(X411*Z411*AC411*AD411)</f>
        <v>10897.25</v>
      </c>
    </row>
    <row r="412" spans="23:32" x14ac:dyDescent="0.25">
      <c r="W412" s="23" t="s">
        <v>35</v>
      </c>
      <c r="X412" s="23">
        <f>+C49</f>
        <v>62.27</v>
      </c>
      <c r="Y412" s="23">
        <v>45</v>
      </c>
      <c r="Z412" s="23">
        <v>22.5</v>
      </c>
      <c r="AA412" s="23">
        <v>2</v>
      </c>
      <c r="AB412" s="23">
        <v>3</v>
      </c>
      <c r="AC412" s="23">
        <v>1</v>
      </c>
      <c r="AD412" s="26">
        <v>4</v>
      </c>
      <c r="AE412" s="23">
        <f>+(X412*Y412)+(X412*Z412*AA412*AB412)+(X412*Z412*AC412*AD412)</f>
        <v>16812.900000000001</v>
      </c>
    </row>
    <row r="416" spans="23:32" ht="57" x14ac:dyDescent="0.25">
      <c r="W416" s="6" t="s">
        <v>73</v>
      </c>
      <c r="X416" s="6" t="s">
        <v>2</v>
      </c>
      <c r="Y416" s="6" t="s">
        <v>3</v>
      </c>
      <c r="Z416" s="6" t="s">
        <v>4</v>
      </c>
      <c r="AA416" s="6" t="s">
        <v>5</v>
      </c>
      <c r="AB416" s="6" t="s">
        <v>6</v>
      </c>
      <c r="AC416" s="6" t="s">
        <v>41</v>
      </c>
      <c r="AD416" s="6" t="s">
        <v>8</v>
      </c>
      <c r="AE416" s="6" t="s">
        <v>9</v>
      </c>
      <c r="AF416" s="6" t="s">
        <v>10</v>
      </c>
    </row>
    <row r="417" spans="23:32" ht="30" x14ac:dyDescent="0.25">
      <c r="W417" s="93" t="s">
        <v>11</v>
      </c>
      <c r="X417" s="8" t="s">
        <v>42</v>
      </c>
      <c r="Y417" s="9" t="s">
        <v>13</v>
      </c>
      <c r="Z417" s="10">
        <f>1.5*X421*52</f>
        <v>5150.34</v>
      </c>
      <c r="AA417" s="11">
        <f>131602*(1+13.12%)</f>
        <v>148868.18239999999</v>
      </c>
      <c r="AB417" s="11">
        <v>192625.5912</v>
      </c>
      <c r="AC417" s="11">
        <v>236383</v>
      </c>
      <c r="AD417" s="12">
        <f>+Z417*AA417</f>
        <v>766721754.54201603</v>
      </c>
      <c r="AE417" s="12">
        <f>+Z417*AC417</f>
        <v>1217452820.22</v>
      </c>
      <c r="AF417" s="12">
        <f>+Z417*AB417</f>
        <v>992087287.38100803</v>
      </c>
    </row>
    <row r="418" spans="23:32" ht="30" x14ac:dyDescent="0.25">
      <c r="W418" s="93"/>
      <c r="X418" s="8" t="s">
        <v>15</v>
      </c>
      <c r="Y418" s="9" t="s">
        <v>16</v>
      </c>
      <c r="Z418" s="10">
        <f>85*X421*3*52</f>
        <v>875557.8</v>
      </c>
      <c r="AA418" s="11">
        <f>1998*(1+13.12%)</f>
        <v>2260.1376</v>
      </c>
      <c r="AB418" s="11">
        <v>2702.0688</v>
      </c>
      <c r="AC418" s="11">
        <v>3144</v>
      </c>
      <c r="AD418" s="12">
        <f>+Z418*AA418</f>
        <v>1978881104.7532802</v>
      </c>
      <c r="AE418" s="12">
        <f>+Z418*AC418</f>
        <v>2752753723.2000003</v>
      </c>
      <c r="AF418" s="12">
        <f>+Z418*AB418</f>
        <v>2365817413.9766402</v>
      </c>
    </row>
    <row r="419" spans="23:32" ht="30" x14ac:dyDescent="0.25">
      <c r="W419" s="94"/>
      <c r="X419" s="8" t="s">
        <v>17</v>
      </c>
      <c r="Y419" s="9" t="s">
        <v>16</v>
      </c>
      <c r="Z419" s="9">
        <f>+AE434*X422</f>
        <v>297.13500000000005</v>
      </c>
      <c r="AA419" s="11">
        <f>323*(1+13.12%)</f>
        <v>365.37759999999997</v>
      </c>
      <c r="AB419" s="11">
        <v>1095.5888</v>
      </c>
      <c r="AC419" s="17">
        <v>1825.8</v>
      </c>
      <c r="AD419" s="12">
        <f>+Z419*AA419</f>
        <v>108566.47317600001</v>
      </c>
      <c r="AE419" s="12">
        <f>+Z419*AC419</f>
        <v>542509.0830000001</v>
      </c>
      <c r="AF419" s="12">
        <f>+Z419*AB419</f>
        <v>325537.77808800002</v>
      </c>
    </row>
    <row r="420" spans="23:32" ht="45" x14ac:dyDescent="0.25">
      <c r="W420" s="94"/>
      <c r="X420" s="5" t="s">
        <v>18</v>
      </c>
      <c r="Y420" s="9" t="s">
        <v>16</v>
      </c>
      <c r="Z420" s="9">
        <f>+AD428*X422</f>
        <v>2641.2000000000003</v>
      </c>
      <c r="AA420" s="11">
        <f>+AC420*0.25</f>
        <v>786</v>
      </c>
      <c r="AB420" s="11">
        <v>1965</v>
      </c>
      <c r="AC420" s="11">
        <v>3144</v>
      </c>
      <c r="AD420" s="12">
        <f>+Z420*AA420</f>
        <v>2075983.2000000002</v>
      </c>
      <c r="AE420" s="12">
        <f>+Z420*AC420</f>
        <v>8303932.8000000007</v>
      </c>
      <c r="AF420" s="12">
        <f>+Z420*AB420</f>
        <v>5189958.0000000009</v>
      </c>
    </row>
    <row r="421" spans="23:32" x14ac:dyDescent="0.25">
      <c r="W421" s="16" t="s">
        <v>22</v>
      </c>
      <c r="X421" s="18">
        <f>+C50</f>
        <v>66.03</v>
      </c>
      <c r="AB421" s="19"/>
      <c r="AC421" s="15"/>
      <c r="AD421" s="15"/>
    </row>
    <row r="422" spans="23:32" x14ac:dyDescent="0.25">
      <c r="W422" s="16" t="s">
        <v>23</v>
      </c>
      <c r="X422" s="18">
        <v>0.1</v>
      </c>
      <c r="AB422" s="19"/>
      <c r="AC422" s="3"/>
    </row>
    <row r="423" spans="23:32" x14ac:dyDescent="0.25">
      <c r="W423" s="16" t="s">
        <v>20</v>
      </c>
      <c r="X423" s="18">
        <v>17</v>
      </c>
      <c r="AB423" s="19"/>
      <c r="AC423" s="3"/>
    </row>
    <row r="424" spans="23:32" x14ac:dyDescent="0.25">
      <c r="W424" s="34"/>
      <c r="X424" s="35"/>
      <c r="AB424" s="19"/>
      <c r="AC424" s="3"/>
    </row>
    <row r="425" spans="23:32" x14ac:dyDescent="0.25">
      <c r="W425" s="98" t="s">
        <v>92</v>
      </c>
      <c r="X425" s="99"/>
      <c r="Y425" s="99"/>
      <c r="Z425" s="99"/>
      <c r="AA425" s="99"/>
      <c r="AB425" s="99"/>
      <c r="AC425" s="99"/>
      <c r="AD425" s="99"/>
      <c r="AE425" s="99"/>
      <c r="AF425" s="99"/>
    </row>
    <row r="426" spans="23:32" ht="15.75" thickBot="1" x14ac:dyDescent="0.3">
      <c r="W426" s="20"/>
    </row>
    <row r="427" spans="23:32" ht="28.5" x14ac:dyDescent="0.25">
      <c r="W427" s="21" t="s">
        <v>24</v>
      </c>
      <c r="X427" s="21" t="s">
        <v>25</v>
      </c>
      <c r="Y427" s="21" t="s">
        <v>26</v>
      </c>
      <c r="Z427" s="21" t="s">
        <v>27</v>
      </c>
      <c r="AA427" s="21" t="s">
        <v>28</v>
      </c>
      <c r="AB427" s="21" t="s">
        <v>29</v>
      </c>
      <c r="AC427" s="21" t="s">
        <v>30</v>
      </c>
      <c r="AD427" s="21" t="s">
        <v>31</v>
      </c>
      <c r="AE427" s="21" t="s">
        <v>32</v>
      </c>
    </row>
    <row r="428" spans="23:32" x14ac:dyDescent="0.25">
      <c r="W428" s="23" t="s">
        <v>33</v>
      </c>
      <c r="X428" s="23">
        <f>+C50</f>
        <v>66.03</v>
      </c>
      <c r="Y428" s="23">
        <v>50</v>
      </c>
      <c r="Z428" s="23">
        <v>100</v>
      </c>
      <c r="AA428" s="23">
        <v>2</v>
      </c>
      <c r="AB428" s="23">
        <v>2</v>
      </c>
      <c r="AC428" s="23">
        <v>4</v>
      </c>
      <c r="AD428" s="23">
        <f>+(X428*Y428*AA428*AC428)</f>
        <v>26412</v>
      </c>
      <c r="AE428" s="23">
        <f>+(X428*Z428*AB428*AC428)</f>
        <v>52824</v>
      </c>
    </row>
    <row r="429" spans="23:32" x14ac:dyDescent="0.25">
      <c r="W429" s="23" t="s">
        <v>34</v>
      </c>
      <c r="X429" s="23">
        <f>+C50</f>
        <v>66.03</v>
      </c>
      <c r="Y429" s="23">
        <v>50</v>
      </c>
      <c r="Z429" s="23">
        <v>100</v>
      </c>
      <c r="AA429" s="23">
        <v>4</v>
      </c>
      <c r="AB429" s="23">
        <v>4</v>
      </c>
      <c r="AC429" s="23">
        <v>7</v>
      </c>
      <c r="AD429" s="23">
        <f>+(X429*Y429*AA429*AC429)</f>
        <v>92442</v>
      </c>
      <c r="AE429" s="23">
        <f>+(X429*Z429*AB429*AC429)</f>
        <v>184884</v>
      </c>
    </row>
    <row r="430" spans="23:32" x14ac:dyDescent="0.25">
      <c r="W430" s="23" t="s">
        <v>35</v>
      </c>
      <c r="X430" s="23">
        <f>+C50</f>
        <v>66.03</v>
      </c>
      <c r="Y430" s="23">
        <v>100</v>
      </c>
      <c r="Z430" s="23">
        <v>100</v>
      </c>
      <c r="AA430" s="23">
        <v>2</v>
      </c>
      <c r="AB430" s="23">
        <v>4</v>
      </c>
      <c r="AC430" s="23">
        <v>7</v>
      </c>
      <c r="AD430" s="23">
        <f>+(X430*Y430*AA430*AC430)</f>
        <v>92442</v>
      </c>
      <c r="AE430" s="23">
        <f>+(X430*Z430*AB430*AC430)</f>
        <v>184884</v>
      </c>
    </row>
    <row r="431" spans="23:32" x14ac:dyDescent="0.25">
      <c r="W431" s="20"/>
    </row>
    <row r="432" spans="23:32" ht="15.75" thickBot="1" x14ac:dyDescent="0.3">
      <c r="W432" s="20"/>
    </row>
    <row r="433" spans="23:32" ht="28.5" x14ac:dyDescent="0.25">
      <c r="W433" s="21" t="s">
        <v>36</v>
      </c>
      <c r="X433" s="21" t="s">
        <v>25</v>
      </c>
      <c r="Y433" s="21" t="s">
        <v>37</v>
      </c>
      <c r="Z433" s="21" t="s">
        <v>38</v>
      </c>
      <c r="AA433" s="21" t="s">
        <v>39</v>
      </c>
      <c r="AB433" s="21" t="s">
        <v>30</v>
      </c>
      <c r="AC433" s="21" t="s">
        <v>39</v>
      </c>
      <c r="AD433" s="21" t="s">
        <v>30</v>
      </c>
      <c r="AE433" s="25" t="s">
        <v>31</v>
      </c>
      <c r="AF433" s="7"/>
    </row>
    <row r="434" spans="23:32" x14ac:dyDescent="0.25">
      <c r="W434" s="23" t="s">
        <v>33</v>
      </c>
      <c r="X434" s="23">
        <f>+C50</f>
        <v>66.03</v>
      </c>
      <c r="Y434" s="23">
        <v>15</v>
      </c>
      <c r="Z434" s="23">
        <v>7.5</v>
      </c>
      <c r="AA434" s="23">
        <v>2</v>
      </c>
      <c r="AB434" s="23">
        <v>2</v>
      </c>
      <c r="AC434" s="23"/>
      <c r="AD434" s="23"/>
      <c r="AE434" s="26">
        <f>+(X434*Y434)+(X434*Z434*AA434*AB434)</f>
        <v>2971.3500000000004</v>
      </c>
    </row>
    <row r="435" spans="23:32" x14ac:dyDescent="0.25">
      <c r="W435" s="23" t="s">
        <v>34</v>
      </c>
      <c r="X435" s="23">
        <f>+C50</f>
        <v>66.03</v>
      </c>
      <c r="Y435" s="23">
        <v>25</v>
      </c>
      <c r="Z435" s="23">
        <v>15</v>
      </c>
      <c r="AA435" s="23">
        <v>2</v>
      </c>
      <c r="AB435" s="23">
        <v>3</v>
      </c>
      <c r="AC435" s="23">
        <v>1</v>
      </c>
      <c r="AD435" s="23">
        <v>4</v>
      </c>
      <c r="AE435" s="26">
        <f>+(X435*Y435)+(X435*Z435*AA435*AB435)+(X435*Z435*AC435*AD435)</f>
        <v>11555.25</v>
      </c>
    </row>
    <row r="436" spans="23:32" x14ac:dyDescent="0.25">
      <c r="W436" s="23" t="s">
        <v>35</v>
      </c>
      <c r="X436" s="23">
        <f>+C50</f>
        <v>66.03</v>
      </c>
      <c r="Y436" s="23">
        <v>45</v>
      </c>
      <c r="Z436" s="23">
        <v>22.5</v>
      </c>
      <c r="AA436" s="23">
        <v>2</v>
      </c>
      <c r="AB436" s="23">
        <v>3</v>
      </c>
      <c r="AC436" s="23">
        <v>1</v>
      </c>
      <c r="AD436" s="23">
        <v>4</v>
      </c>
      <c r="AE436" s="26">
        <f>+(X436*Y436)+(X436*Z436*AA436*AB436)+(X436*Z436*AC436*AD436)</f>
        <v>17828.099999999999</v>
      </c>
    </row>
    <row r="439" spans="23:32" ht="57" x14ac:dyDescent="0.25">
      <c r="W439" s="6" t="s">
        <v>40</v>
      </c>
      <c r="X439" s="6" t="s">
        <v>2</v>
      </c>
      <c r="Y439" s="6" t="s">
        <v>3</v>
      </c>
      <c r="Z439" s="6" t="s">
        <v>4</v>
      </c>
      <c r="AA439" s="6" t="s">
        <v>5</v>
      </c>
      <c r="AB439" s="6" t="s">
        <v>6</v>
      </c>
      <c r="AC439" s="6" t="s">
        <v>41</v>
      </c>
      <c r="AD439" s="6" t="s">
        <v>8</v>
      </c>
      <c r="AE439" s="6" t="s">
        <v>9</v>
      </c>
      <c r="AF439" s="6" t="s">
        <v>10</v>
      </c>
    </row>
    <row r="440" spans="23:32" ht="30" x14ac:dyDescent="0.25">
      <c r="W440" s="93" t="s">
        <v>11</v>
      </c>
      <c r="X440" s="8" t="s">
        <v>42</v>
      </c>
      <c r="Y440" s="9" t="s">
        <v>13</v>
      </c>
      <c r="Z440" s="10">
        <f>1.5*X444*52</f>
        <v>5318.82</v>
      </c>
      <c r="AA440" s="11">
        <f>131602*(1+13.12%)</f>
        <v>148868.18239999999</v>
      </c>
      <c r="AB440" s="11">
        <v>192625.5912</v>
      </c>
      <c r="AC440" s="11">
        <v>236383</v>
      </c>
      <c r="AD440" s="12">
        <f>+Z440*AA440</f>
        <v>791803065.91276789</v>
      </c>
      <c r="AE440" s="12">
        <f>+Z440*AC440</f>
        <v>1257278628.0599999</v>
      </c>
      <c r="AF440" s="12">
        <f>+Z440*AB440</f>
        <v>1024540846.9863839</v>
      </c>
    </row>
    <row r="441" spans="23:32" ht="30" x14ac:dyDescent="0.25">
      <c r="W441" s="93"/>
      <c r="X441" s="8" t="s">
        <v>15</v>
      </c>
      <c r="Y441" s="9" t="s">
        <v>16</v>
      </c>
      <c r="Z441" s="10">
        <f>85*X444*3*52</f>
        <v>904199.39999999991</v>
      </c>
      <c r="AA441" s="11">
        <f>1998*(1+13.12%)</f>
        <v>2260.1376</v>
      </c>
      <c r="AB441" s="11">
        <v>2702.0688</v>
      </c>
      <c r="AC441" s="11">
        <v>3144</v>
      </c>
      <c r="AD441" s="12">
        <f>+Z441*AA441</f>
        <v>2043615061.8374398</v>
      </c>
      <c r="AE441" s="12">
        <f>+Z441*AC441</f>
        <v>2842802913.5999999</v>
      </c>
      <c r="AF441" s="12">
        <f>+Z441*AB441</f>
        <v>2443208987.71872</v>
      </c>
    </row>
    <row r="442" spans="23:32" ht="30" x14ac:dyDescent="0.25">
      <c r="W442" s="94"/>
      <c r="X442" s="8" t="s">
        <v>17</v>
      </c>
      <c r="Y442" s="9" t="s">
        <v>16</v>
      </c>
      <c r="Z442" s="9">
        <f>+AE457*X445</f>
        <v>306.85499999999996</v>
      </c>
      <c r="AA442" s="11">
        <f>323*(1+13.12%)</f>
        <v>365.37759999999997</v>
      </c>
      <c r="AB442" s="11">
        <v>1095.5888</v>
      </c>
      <c r="AC442" s="17">
        <v>1825.8</v>
      </c>
      <c r="AD442" s="12">
        <f>+Z442*AA442</f>
        <v>112117.94344799998</v>
      </c>
      <c r="AE442" s="12">
        <f>+Z442*AC442</f>
        <v>560255.85899999994</v>
      </c>
      <c r="AF442" s="12">
        <f>+Z442*AB442</f>
        <v>336186.90122399997</v>
      </c>
    </row>
    <row r="443" spans="23:32" ht="45" x14ac:dyDescent="0.25">
      <c r="W443" s="94"/>
      <c r="X443" s="5" t="s">
        <v>18</v>
      </c>
      <c r="Y443" s="9" t="s">
        <v>16</v>
      </c>
      <c r="Z443" s="9">
        <f>+AD451*X445</f>
        <v>2727.6000000000004</v>
      </c>
      <c r="AA443" s="11">
        <f>+AC443*0.25</f>
        <v>786</v>
      </c>
      <c r="AB443" s="11">
        <v>1965</v>
      </c>
      <c r="AC443" s="11">
        <v>3144</v>
      </c>
      <c r="AD443" s="12">
        <f>+Z443*AA443</f>
        <v>2143893.6</v>
      </c>
      <c r="AE443" s="12">
        <f>+Z443*AC443</f>
        <v>8575574.4000000004</v>
      </c>
      <c r="AF443" s="12">
        <f>+Z443*AB443</f>
        <v>5359734.0000000009</v>
      </c>
    </row>
    <row r="444" spans="23:32" x14ac:dyDescent="0.25">
      <c r="W444" s="16" t="s">
        <v>22</v>
      </c>
      <c r="X444" s="18">
        <f>+C51</f>
        <v>68.19</v>
      </c>
      <c r="AB444" s="19"/>
      <c r="AC444" s="15"/>
      <c r="AD444" s="15"/>
    </row>
    <row r="445" spans="23:32" x14ac:dyDescent="0.25">
      <c r="W445" s="16" t="s">
        <v>23</v>
      </c>
      <c r="X445" s="18">
        <v>0.1</v>
      </c>
      <c r="AB445" s="19"/>
      <c r="AC445" s="3"/>
    </row>
    <row r="446" spans="23:32" x14ac:dyDescent="0.25">
      <c r="W446" s="16" t="s">
        <v>20</v>
      </c>
      <c r="X446" s="18">
        <v>18</v>
      </c>
      <c r="AB446" s="19"/>
      <c r="AC446" s="3"/>
    </row>
    <row r="447" spans="23:32" x14ac:dyDescent="0.25">
      <c r="W447" s="34"/>
      <c r="X447" s="35"/>
      <c r="AB447" s="19"/>
      <c r="AC447" s="3"/>
    </row>
    <row r="448" spans="23:32" x14ac:dyDescent="0.25">
      <c r="W448" s="98"/>
      <c r="X448" s="99"/>
      <c r="Y448" s="99"/>
      <c r="Z448" s="99"/>
      <c r="AA448" s="99"/>
      <c r="AB448" s="99"/>
      <c r="AC448" s="99"/>
      <c r="AD448" s="99"/>
      <c r="AE448" s="99"/>
      <c r="AF448" s="99"/>
    </row>
    <row r="449" spans="23:32" ht="15.75" thickBot="1" x14ac:dyDescent="0.3">
      <c r="W449" s="20"/>
    </row>
    <row r="450" spans="23:32" ht="28.5" x14ac:dyDescent="0.25">
      <c r="W450" s="21" t="s">
        <v>24</v>
      </c>
      <c r="X450" s="21" t="s">
        <v>25</v>
      </c>
      <c r="Y450" s="21" t="s">
        <v>26</v>
      </c>
      <c r="Z450" s="21" t="s">
        <v>27</v>
      </c>
      <c r="AA450" s="21" t="s">
        <v>28</v>
      </c>
      <c r="AB450" s="21" t="s">
        <v>29</v>
      </c>
      <c r="AC450" s="21" t="s">
        <v>30</v>
      </c>
      <c r="AD450" s="21" t="s">
        <v>31</v>
      </c>
      <c r="AE450" s="21" t="s">
        <v>32</v>
      </c>
    </row>
    <row r="451" spans="23:32" x14ac:dyDescent="0.25">
      <c r="W451" s="23" t="s">
        <v>33</v>
      </c>
      <c r="X451" s="23">
        <f>+C51</f>
        <v>68.19</v>
      </c>
      <c r="Y451" s="23">
        <v>50</v>
      </c>
      <c r="Z451" s="23">
        <v>100</v>
      </c>
      <c r="AA451" s="23">
        <v>2</v>
      </c>
      <c r="AB451" s="23">
        <v>2</v>
      </c>
      <c r="AC451" s="23">
        <v>4</v>
      </c>
      <c r="AD451" s="23">
        <f>+(X451*Y451*AA451*AC451)</f>
        <v>27276</v>
      </c>
      <c r="AE451" s="23">
        <f>+(X451*Z451*AB451*AC451)</f>
        <v>54552</v>
      </c>
    </row>
    <row r="452" spans="23:32" x14ac:dyDescent="0.25">
      <c r="W452" s="23" t="s">
        <v>34</v>
      </c>
      <c r="X452" s="23">
        <f>+C51</f>
        <v>68.19</v>
      </c>
      <c r="Y452" s="23">
        <v>50</v>
      </c>
      <c r="Z452" s="23">
        <v>100</v>
      </c>
      <c r="AA452" s="23">
        <v>4</v>
      </c>
      <c r="AB452" s="23">
        <v>4</v>
      </c>
      <c r="AC452" s="23">
        <v>7</v>
      </c>
      <c r="AD452" s="23">
        <f>+(X452*Y452*AA452*AC452)</f>
        <v>95466</v>
      </c>
      <c r="AE452" s="23">
        <f>+(X452*Z452*AB452*AC452)</f>
        <v>190932</v>
      </c>
    </row>
    <row r="453" spans="23:32" x14ac:dyDescent="0.25">
      <c r="W453" s="23" t="s">
        <v>35</v>
      </c>
      <c r="X453" s="23">
        <f>+C51</f>
        <v>68.19</v>
      </c>
      <c r="Y453" s="23">
        <v>100</v>
      </c>
      <c r="Z453" s="23">
        <v>100</v>
      </c>
      <c r="AA453" s="23">
        <v>2</v>
      </c>
      <c r="AB453" s="23">
        <v>4</v>
      </c>
      <c r="AC453" s="23">
        <v>7</v>
      </c>
      <c r="AD453" s="23">
        <f>+(X453*Y453*AA453*AC453)</f>
        <v>95466</v>
      </c>
      <c r="AE453" s="23">
        <f>+(X453*Z453*AB453*AC453)</f>
        <v>190932</v>
      </c>
    </row>
    <row r="454" spans="23:32" x14ac:dyDescent="0.25">
      <c r="W454" s="20"/>
    </row>
    <row r="455" spans="23:32" ht="15.75" thickBot="1" x14ac:dyDescent="0.3">
      <c r="W455" s="20"/>
    </row>
    <row r="456" spans="23:32" ht="28.5" x14ac:dyDescent="0.25">
      <c r="W456" s="21" t="s">
        <v>36</v>
      </c>
      <c r="X456" s="21" t="s">
        <v>25</v>
      </c>
      <c r="Y456" s="21" t="s">
        <v>37</v>
      </c>
      <c r="Z456" s="21" t="s">
        <v>38</v>
      </c>
      <c r="AA456" s="21" t="s">
        <v>39</v>
      </c>
      <c r="AB456" s="21" t="s">
        <v>30</v>
      </c>
      <c r="AC456" s="21" t="s">
        <v>39</v>
      </c>
      <c r="AD456" s="25" t="s">
        <v>30</v>
      </c>
      <c r="AE456" s="32" t="s">
        <v>31</v>
      </c>
      <c r="AF456" s="7"/>
    </row>
    <row r="457" spans="23:32" x14ac:dyDescent="0.25">
      <c r="W457" s="23" t="s">
        <v>33</v>
      </c>
      <c r="X457" s="23">
        <f>+C51</f>
        <v>68.19</v>
      </c>
      <c r="Y457" s="23">
        <v>15</v>
      </c>
      <c r="Z457" s="23">
        <v>7.5</v>
      </c>
      <c r="AA457" s="23">
        <v>2</v>
      </c>
      <c r="AB457" s="23">
        <v>2</v>
      </c>
      <c r="AC457" s="23"/>
      <c r="AD457" s="26"/>
      <c r="AE457" s="23">
        <f>+(X457*Y457)+(X457*Z457*AA457*AB457)</f>
        <v>3068.5499999999997</v>
      </c>
    </row>
    <row r="458" spans="23:32" x14ac:dyDescent="0.25">
      <c r="W458" s="23" t="s">
        <v>34</v>
      </c>
      <c r="X458" s="23">
        <f>+C51</f>
        <v>68.19</v>
      </c>
      <c r="Y458" s="23">
        <v>25</v>
      </c>
      <c r="Z458" s="23">
        <v>15</v>
      </c>
      <c r="AA458" s="23">
        <v>2</v>
      </c>
      <c r="AB458" s="23">
        <v>3</v>
      </c>
      <c r="AC458" s="23">
        <v>1</v>
      </c>
      <c r="AD458" s="26">
        <v>4</v>
      </c>
      <c r="AE458" s="23">
        <f>+(X458*Y458)+(X458*Z458*AA458*AB458)+(X458*Z458*AC458*AD458)</f>
        <v>11933.25</v>
      </c>
    </row>
    <row r="459" spans="23:32" x14ac:dyDescent="0.25">
      <c r="W459" s="23" t="s">
        <v>35</v>
      </c>
      <c r="X459" s="23">
        <f>+C51</f>
        <v>68.19</v>
      </c>
      <c r="Y459" s="23">
        <v>45</v>
      </c>
      <c r="Z459" s="23">
        <v>22.5</v>
      </c>
      <c r="AA459" s="23">
        <v>2</v>
      </c>
      <c r="AB459" s="23">
        <v>3</v>
      </c>
      <c r="AC459" s="23">
        <v>1</v>
      </c>
      <c r="AD459" s="23">
        <v>4</v>
      </c>
      <c r="AE459" s="23">
        <f>+(X459*Y459)+(X459*Z459*AA459*AB459)+(X459*Z459*AC459*AD459)</f>
        <v>18411.3</v>
      </c>
    </row>
  </sheetData>
  <mergeCells count="53">
    <mergeCell ref="W41:AE41"/>
    <mergeCell ref="W353:AF353"/>
    <mergeCell ref="W369:W372"/>
    <mergeCell ref="W184:AF184"/>
    <mergeCell ref="W200:W203"/>
    <mergeCell ref="W208:AF208"/>
    <mergeCell ref="W401:AF401"/>
    <mergeCell ref="W417:W420"/>
    <mergeCell ref="W113:AF113"/>
    <mergeCell ref="W128:W131"/>
    <mergeCell ref="W136:AF136"/>
    <mergeCell ref="W152:W155"/>
    <mergeCell ref="W160:AF160"/>
    <mergeCell ref="W425:AF425"/>
    <mergeCell ref="W440:W443"/>
    <mergeCell ref="W448:AF448"/>
    <mergeCell ref="W224:W227"/>
    <mergeCell ref="W232:AF232"/>
    <mergeCell ref="W248:W251"/>
    <mergeCell ref="W377:AF377"/>
    <mergeCell ref="W393:W396"/>
    <mergeCell ref="W256:AF256"/>
    <mergeCell ref="W272:W275"/>
    <mergeCell ref="W280:AF280"/>
    <mergeCell ref="W296:W299"/>
    <mergeCell ref="W304:AF304"/>
    <mergeCell ref="W321:W324"/>
    <mergeCell ref="W329:AF329"/>
    <mergeCell ref="W345:W348"/>
    <mergeCell ref="W176:W179"/>
    <mergeCell ref="W57:W60"/>
    <mergeCell ref="W65:AF65"/>
    <mergeCell ref="W81:W84"/>
    <mergeCell ref="W89:AF89"/>
    <mergeCell ref="W105:W108"/>
    <mergeCell ref="W9:W12"/>
    <mergeCell ref="W15:AF15"/>
    <mergeCell ref="W33:W36"/>
    <mergeCell ref="W6:Z6"/>
    <mergeCell ref="W30:AF30"/>
    <mergeCell ref="B3:O3"/>
    <mergeCell ref="G32:I32"/>
    <mergeCell ref="D31:F31"/>
    <mergeCell ref="D32:F32"/>
    <mergeCell ref="G31:I31"/>
    <mergeCell ref="D6:F6"/>
    <mergeCell ref="D5:F5"/>
    <mergeCell ref="G5:I5"/>
    <mergeCell ref="G6:I6"/>
    <mergeCell ref="J5:L5"/>
    <mergeCell ref="J6:L6"/>
    <mergeCell ref="J31:L31"/>
    <mergeCell ref="J32:L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Caso Base</vt:lpstr>
      <vt:lpstr>Costos Procedimientos y servici</vt:lpstr>
      <vt:lpstr>Costos Medicamentos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Chica</dc:creator>
  <cp:lastModifiedBy>Lenovo</cp:lastModifiedBy>
  <dcterms:created xsi:type="dcterms:W3CDTF">2023-05-28T18:12:11Z</dcterms:created>
  <dcterms:modified xsi:type="dcterms:W3CDTF">2023-07-09T01:00:11Z</dcterms:modified>
</cp:coreProperties>
</file>