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samaca/Library/Mobile Documents/com~apple~CloudDocs/Documents/UdeA Esp. Evaluaciones económicas en salud/B. Segundo semestre/TRABAJO DE GRADO/Entregables finales/"/>
    </mc:Choice>
  </mc:AlternateContent>
  <xr:revisionPtr revIDLastSave="0" documentId="13_ncr:1_{ACCF26FE-ED46-9244-B6FF-C42DB3D6BC63}" xr6:coauthVersionLast="47" xr6:coauthVersionMax="47" xr10:uidLastSave="{00000000-0000-0000-0000-000000000000}"/>
  <bookViews>
    <workbookView xWindow="1660" yWindow="1300" windowWidth="38440" windowHeight="18360" activeTab="6" xr2:uid="{783BAF12-8533-6446-BC37-6F2A2738581B}"/>
  </bookViews>
  <sheets>
    <sheet name="Precio_trastuzumab" sheetId="7" r:id="rId1"/>
    <sheet name="Procedimientos_interv" sheetId="3" r:id="rId2"/>
    <sheet name="Precio progresión " sheetId="8" r:id="rId3"/>
    <sheet name="Progresión" sheetId="6" r:id="rId4"/>
    <sheet name="data_trastuzumab_liquido iny" sheetId="13" r:id="rId5"/>
    <sheet name="data_trastuzumab_solido iny" sheetId="12" r:id="rId6"/>
    <sheet name="Resumen de precios" sheetId="14" r:id="rId7"/>
    <sheet name="DEXAMETASONA" sheetId="11" r:id="rId8"/>
    <sheet name="PACLITAXEL" sheetId="10" r:id="rId9"/>
    <sheet name="RAMUCIRUMAB" sheetId="9" r:id="rId10"/>
  </sheets>
  <externalReferences>
    <externalReference r:id="rId11"/>
    <externalReference r:id="rId12"/>
  </externalReferences>
  <definedNames>
    <definedName name="_xlnm._FilterDatabase" localSheetId="4" hidden="1">'data_trastuzumab_liquido iny'!$A$1:$AK$14</definedName>
    <definedName name="_xlnm._FilterDatabase" localSheetId="5" hidden="1">'data_trastuzumab_solido iny'!$A$1:$AK$45</definedName>
    <definedName name="l_currency">'[1]Model Inputs'!$F$10</definedName>
    <definedName name="l_newname1a">'[1]Model Inputs'!$F$189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4" l="1"/>
  <c r="F6" i="14"/>
  <c r="F9" i="14" s="1"/>
  <c r="E6" i="14"/>
  <c r="E9" i="14" s="1"/>
  <c r="D6" i="14"/>
  <c r="D9" i="14" s="1"/>
  <c r="C6" i="14"/>
  <c r="C9" i="14" s="1"/>
  <c r="B6" i="14"/>
  <c r="B9" i="14" s="1"/>
  <c r="A6" i="14"/>
  <c r="A9" i="14" s="1"/>
  <c r="F3" i="14"/>
  <c r="E3" i="14"/>
  <c r="D3" i="14"/>
  <c r="C3" i="14"/>
  <c r="B3" i="14"/>
  <c r="A3" i="14"/>
  <c r="AH13" i="13"/>
  <c r="AK13" i="13" s="1"/>
  <c r="AF13" i="13"/>
  <c r="AI13" i="13" s="1"/>
  <c r="AE13" i="13"/>
  <c r="AD13" i="13"/>
  <c r="Z13" i="13"/>
  <c r="AG13" i="13" s="1"/>
  <c r="AJ13" i="13" s="1"/>
  <c r="AK12" i="13"/>
  <c r="AI12" i="13"/>
  <c r="AH12" i="13"/>
  <c r="AF12" i="13"/>
  <c r="AE12" i="13"/>
  <c r="AD12" i="13"/>
  <c r="Z12" i="13"/>
  <c r="AG12" i="13" s="1"/>
  <c r="AJ12" i="13" s="1"/>
  <c r="AH11" i="13"/>
  <c r="AK11" i="13" s="1"/>
  <c r="AG11" i="13"/>
  <c r="AJ11" i="13" s="1"/>
  <c r="AF11" i="13"/>
  <c r="AI11" i="13" s="1"/>
  <c r="AE11" i="13"/>
  <c r="AD11" i="13"/>
  <c r="Z11" i="13"/>
  <c r="AH10" i="13"/>
  <c r="AK10" i="13" s="1"/>
  <c r="AF10" i="13"/>
  <c r="AI10" i="13" s="1"/>
  <c r="AE10" i="13"/>
  <c r="AD10" i="13"/>
  <c r="Z10" i="13"/>
  <c r="AG10" i="13" s="1"/>
  <c r="AJ10" i="13" s="1"/>
  <c r="AH9" i="13"/>
  <c r="AK9" i="13" s="1"/>
  <c r="AF9" i="13"/>
  <c r="AI9" i="13" s="1"/>
  <c r="AE9" i="13"/>
  <c r="AD9" i="13"/>
  <c r="Z9" i="13"/>
  <c r="AG9" i="13" s="1"/>
  <c r="AJ9" i="13" s="1"/>
  <c r="AK8" i="13"/>
  <c r="AI8" i="13"/>
  <c r="AH8" i="13"/>
  <c r="AF8" i="13"/>
  <c r="AE8" i="13"/>
  <c r="AD8" i="13"/>
  <c r="Z8" i="13"/>
  <c r="AG8" i="13" s="1"/>
  <c r="AJ8" i="13" s="1"/>
  <c r="AH7" i="13"/>
  <c r="AK7" i="13" s="1"/>
  <c r="AG7" i="13"/>
  <c r="AJ7" i="13" s="1"/>
  <c r="AF7" i="13"/>
  <c r="AI7" i="13" s="1"/>
  <c r="AE7" i="13"/>
  <c r="AD7" i="13"/>
  <c r="Z7" i="13"/>
  <c r="AH6" i="13"/>
  <c r="AK6" i="13" s="1"/>
  <c r="AF6" i="13"/>
  <c r="AI6" i="13" s="1"/>
  <c r="AE6" i="13"/>
  <c r="AD6" i="13"/>
  <c r="Z6" i="13"/>
  <c r="AG6" i="13" s="1"/>
  <c r="AJ6" i="13" s="1"/>
  <c r="AH5" i="13"/>
  <c r="AK5" i="13" s="1"/>
  <c r="AF5" i="13"/>
  <c r="AI5" i="13" s="1"/>
  <c r="AE5" i="13"/>
  <c r="AD5" i="13"/>
  <c r="Z5" i="13"/>
  <c r="AG5" i="13" s="1"/>
  <c r="AJ5" i="13" s="1"/>
  <c r="AK4" i="13"/>
  <c r="AI4" i="13"/>
  <c r="AH4" i="13"/>
  <c r="AF4" i="13"/>
  <c r="AE4" i="13"/>
  <c r="AD4" i="13"/>
  <c r="Z4" i="13"/>
  <c r="AG4" i="13" s="1"/>
  <c r="AJ4" i="13" s="1"/>
  <c r="AH3" i="13"/>
  <c r="AK3" i="13" s="1"/>
  <c r="AG3" i="13"/>
  <c r="AJ3" i="13" s="1"/>
  <c r="AF3" i="13"/>
  <c r="AI3" i="13" s="1"/>
  <c r="AE3" i="13"/>
  <c r="AD3" i="13"/>
  <c r="Z3" i="13"/>
  <c r="AH2" i="13"/>
  <c r="AK2" i="13" s="1"/>
  <c r="AF2" i="13"/>
  <c r="AI2" i="13" s="1"/>
  <c r="AE2" i="13"/>
  <c r="AD2" i="13"/>
  <c r="Z2" i="13"/>
  <c r="AG2" i="13" s="1"/>
  <c r="AJ2" i="13" s="1"/>
  <c r="AH44" i="12"/>
  <c r="AK44" i="12" s="1"/>
  <c r="AF44" i="12"/>
  <c r="AI44" i="12" s="1"/>
  <c r="AE44" i="12"/>
  <c r="AD44" i="12"/>
  <c r="Z44" i="12"/>
  <c r="AG44" i="12" s="1"/>
  <c r="AJ44" i="12" s="1"/>
  <c r="AH43" i="12"/>
  <c r="AK43" i="12" s="1"/>
  <c r="AF43" i="12"/>
  <c r="AI43" i="12" s="1"/>
  <c r="AE43" i="12"/>
  <c r="AD43" i="12"/>
  <c r="Z43" i="12"/>
  <c r="AG43" i="12" s="1"/>
  <c r="AJ43" i="12" s="1"/>
  <c r="AH42" i="12"/>
  <c r="AK42" i="12" s="1"/>
  <c r="AF42" i="12"/>
  <c r="AI42" i="12" s="1"/>
  <c r="AE42" i="12"/>
  <c r="AD42" i="12"/>
  <c r="Z42" i="12"/>
  <c r="AG42" i="12" s="1"/>
  <c r="AJ42" i="12" s="1"/>
  <c r="AH41" i="12"/>
  <c r="AK41" i="12" s="1"/>
  <c r="AF41" i="12"/>
  <c r="AI41" i="12" s="1"/>
  <c r="AE41" i="12"/>
  <c r="AD41" i="12"/>
  <c r="Z41" i="12"/>
  <c r="AG41" i="12" s="1"/>
  <c r="AJ41" i="12" s="1"/>
  <c r="AH40" i="12"/>
  <c r="AK40" i="12" s="1"/>
  <c r="AF40" i="12"/>
  <c r="AI40" i="12" s="1"/>
  <c r="AE40" i="12"/>
  <c r="AD40" i="12"/>
  <c r="Z40" i="12"/>
  <c r="AG40" i="12" s="1"/>
  <c r="AJ40" i="12" s="1"/>
  <c r="AK39" i="12"/>
  <c r="AI39" i="12"/>
  <c r="AH39" i="12"/>
  <c r="AF39" i="12"/>
  <c r="AE39" i="12"/>
  <c r="AD39" i="12"/>
  <c r="Z39" i="12"/>
  <c r="AG39" i="12" s="1"/>
  <c r="AJ39" i="12" s="1"/>
  <c r="AH38" i="12"/>
  <c r="AK38" i="12" s="1"/>
  <c r="AF38" i="12"/>
  <c r="AI38" i="12" s="1"/>
  <c r="AE38" i="12"/>
  <c r="AD38" i="12"/>
  <c r="Z38" i="12"/>
  <c r="AG38" i="12" s="1"/>
  <c r="AJ38" i="12" s="1"/>
  <c r="AH37" i="12"/>
  <c r="AK37" i="12" s="1"/>
  <c r="AF37" i="12"/>
  <c r="AI37" i="12" s="1"/>
  <c r="AE37" i="12"/>
  <c r="AD37" i="12"/>
  <c r="Z37" i="12"/>
  <c r="AG37" i="12" s="1"/>
  <c r="AJ37" i="12" s="1"/>
  <c r="AH36" i="12"/>
  <c r="AK36" i="12" s="1"/>
  <c r="AF36" i="12"/>
  <c r="AI36" i="12" s="1"/>
  <c r="AE36" i="12"/>
  <c r="AD36" i="12"/>
  <c r="Z36" i="12"/>
  <c r="AG36" i="12" s="1"/>
  <c r="AJ36" i="12" s="1"/>
  <c r="AK35" i="12"/>
  <c r="AI35" i="12"/>
  <c r="AH35" i="12"/>
  <c r="AF35" i="12"/>
  <c r="AE35" i="12"/>
  <c r="AD35" i="12"/>
  <c r="Z35" i="12"/>
  <c r="AG35" i="12" s="1"/>
  <c r="AJ35" i="12" s="1"/>
  <c r="AH34" i="12"/>
  <c r="AK34" i="12" s="1"/>
  <c r="AF34" i="12"/>
  <c r="AI34" i="12" s="1"/>
  <c r="AE34" i="12"/>
  <c r="AD34" i="12"/>
  <c r="Z34" i="12"/>
  <c r="AG34" i="12" s="1"/>
  <c r="AJ34" i="12" s="1"/>
  <c r="AH33" i="12"/>
  <c r="AK33" i="12" s="1"/>
  <c r="AF33" i="12"/>
  <c r="AI33" i="12" s="1"/>
  <c r="AE33" i="12"/>
  <c r="AD33" i="12"/>
  <c r="Z33" i="12"/>
  <c r="AG33" i="12" s="1"/>
  <c r="AJ33" i="12" s="1"/>
  <c r="AH32" i="12"/>
  <c r="AK32" i="12" s="1"/>
  <c r="AF32" i="12"/>
  <c r="AI32" i="12" s="1"/>
  <c r="AE32" i="12"/>
  <c r="AD32" i="12"/>
  <c r="Z32" i="12"/>
  <c r="AG32" i="12" s="1"/>
  <c r="AJ32" i="12" s="1"/>
  <c r="AK31" i="12"/>
  <c r="AI31" i="12"/>
  <c r="AH31" i="12"/>
  <c r="AF31" i="12"/>
  <c r="AE31" i="12"/>
  <c r="AD31" i="12"/>
  <c r="Z31" i="12"/>
  <c r="AG31" i="12" s="1"/>
  <c r="AJ31" i="12" s="1"/>
  <c r="AH30" i="12"/>
  <c r="AK30" i="12" s="1"/>
  <c r="AF30" i="12"/>
  <c r="AI30" i="12" s="1"/>
  <c r="AE30" i="12"/>
  <c r="AD30" i="12"/>
  <c r="Z30" i="12"/>
  <c r="AG30" i="12" s="1"/>
  <c r="AJ30" i="12" s="1"/>
  <c r="AH29" i="12"/>
  <c r="AK29" i="12" s="1"/>
  <c r="AF29" i="12"/>
  <c r="AI29" i="12" s="1"/>
  <c r="AE29" i="12"/>
  <c r="AD29" i="12"/>
  <c r="Z29" i="12"/>
  <c r="AG29" i="12" s="1"/>
  <c r="AJ29" i="12" s="1"/>
  <c r="AH28" i="12"/>
  <c r="AK28" i="12" s="1"/>
  <c r="AF28" i="12"/>
  <c r="AI28" i="12" s="1"/>
  <c r="AE28" i="12"/>
  <c r="AD28" i="12"/>
  <c r="Z28" i="12"/>
  <c r="AG28" i="12" s="1"/>
  <c r="AJ28" i="12" s="1"/>
  <c r="AK27" i="12"/>
  <c r="AI27" i="12"/>
  <c r="AH27" i="12"/>
  <c r="AF27" i="12"/>
  <c r="AE27" i="12"/>
  <c r="AD27" i="12"/>
  <c r="Z27" i="12"/>
  <c r="AG27" i="12" s="1"/>
  <c r="AJ27" i="12" s="1"/>
  <c r="AH26" i="12"/>
  <c r="AK26" i="12" s="1"/>
  <c r="AF26" i="12"/>
  <c r="AI26" i="12" s="1"/>
  <c r="AE26" i="12"/>
  <c r="AD26" i="12"/>
  <c r="Z26" i="12"/>
  <c r="AG26" i="12" s="1"/>
  <c r="AJ26" i="12" s="1"/>
  <c r="AH25" i="12"/>
  <c r="AK25" i="12" s="1"/>
  <c r="AF25" i="12"/>
  <c r="AI25" i="12" s="1"/>
  <c r="AE25" i="12"/>
  <c r="AD25" i="12"/>
  <c r="Z25" i="12"/>
  <c r="AG25" i="12" s="1"/>
  <c r="AJ25" i="12" s="1"/>
  <c r="AH24" i="12"/>
  <c r="AK24" i="12" s="1"/>
  <c r="AF24" i="12"/>
  <c r="AI24" i="12" s="1"/>
  <c r="AE24" i="12"/>
  <c r="AD24" i="12"/>
  <c r="Z24" i="12"/>
  <c r="AG24" i="12" s="1"/>
  <c r="AJ24" i="12" s="1"/>
  <c r="AK23" i="12"/>
  <c r="AI23" i="12"/>
  <c r="AH23" i="12"/>
  <c r="AF23" i="12"/>
  <c r="AE23" i="12"/>
  <c r="AD23" i="12"/>
  <c r="Z23" i="12"/>
  <c r="AG23" i="12" s="1"/>
  <c r="AJ23" i="12" s="1"/>
  <c r="AH22" i="12"/>
  <c r="AK22" i="12" s="1"/>
  <c r="AF22" i="12"/>
  <c r="AI22" i="12" s="1"/>
  <c r="AE22" i="12"/>
  <c r="AD22" i="12"/>
  <c r="Z22" i="12"/>
  <c r="AG22" i="12" s="1"/>
  <c r="AJ22" i="12" s="1"/>
  <c r="AH21" i="12"/>
  <c r="AK21" i="12" s="1"/>
  <c r="AF21" i="12"/>
  <c r="AI21" i="12" s="1"/>
  <c r="AE21" i="12"/>
  <c r="AD21" i="12"/>
  <c r="Z21" i="12"/>
  <c r="AG21" i="12" s="1"/>
  <c r="AJ21" i="12" s="1"/>
  <c r="AH20" i="12"/>
  <c r="AK20" i="12" s="1"/>
  <c r="AF20" i="12"/>
  <c r="AI20" i="12" s="1"/>
  <c r="AE20" i="12"/>
  <c r="AD20" i="12"/>
  <c r="Z20" i="12"/>
  <c r="AG20" i="12" s="1"/>
  <c r="AJ20" i="12" s="1"/>
  <c r="AK19" i="12"/>
  <c r="AI19" i="12"/>
  <c r="AH19" i="12"/>
  <c r="AF19" i="12"/>
  <c r="AE19" i="12"/>
  <c r="AD19" i="12"/>
  <c r="Z19" i="12"/>
  <c r="AG19" i="12" s="1"/>
  <c r="AJ19" i="12" s="1"/>
  <c r="AH18" i="12"/>
  <c r="AK18" i="12" s="1"/>
  <c r="AF18" i="12"/>
  <c r="AI18" i="12" s="1"/>
  <c r="AE18" i="12"/>
  <c r="AD18" i="12"/>
  <c r="Z18" i="12"/>
  <c r="AG18" i="12" s="1"/>
  <c r="AJ18" i="12" s="1"/>
  <c r="AH17" i="12"/>
  <c r="AK17" i="12" s="1"/>
  <c r="AF17" i="12"/>
  <c r="AI17" i="12" s="1"/>
  <c r="AE17" i="12"/>
  <c r="AD17" i="12"/>
  <c r="Z17" i="12"/>
  <c r="AG17" i="12" s="1"/>
  <c r="AJ17" i="12" s="1"/>
  <c r="AH16" i="12"/>
  <c r="AK16" i="12" s="1"/>
  <c r="AF16" i="12"/>
  <c r="AI16" i="12" s="1"/>
  <c r="AE16" i="12"/>
  <c r="AD16" i="12"/>
  <c r="Z16" i="12"/>
  <c r="AG16" i="12" s="1"/>
  <c r="AJ16" i="12" s="1"/>
  <c r="AK15" i="12"/>
  <c r="AI15" i="12"/>
  <c r="AH15" i="12"/>
  <c r="AF15" i="12"/>
  <c r="AE15" i="12"/>
  <c r="AD15" i="12"/>
  <c r="Z15" i="12"/>
  <c r="AG15" i="12" s="1"/>
  <c r="AJ15" i="12" s="1"/>
  <c r="AH14" i="12"/>
  <c r="AK14" i="12" s="1"/>
  <c r="AF14" i="12"/>
  <c r="AI14" i="12" s="1"/>
  <c r="AE14" i="12"/>
  <c r="AD14" i="12"/>
  <c r="Z14" i="12"/>
  <c r="AG14" i="12" s="1"/>
  <c r="AJ14" i="12" s="1"/>
  <c r="AH13" i="12"/>
  <c r="AK13" i="12" s="1"/>
  <c r="AF13" i="12"/>
  <c r="AI13" i="12" s="1"/>
  <c r="AE13" i="12"/>
  <c r="AD13" i="12"/>
  <c r="Z13" i="12"/>
  <c r="AG13" i="12" s="1"/>
  <c r="AJ13" i="12" s="1"/>
  <c r="AH12" i="12"/>
  <c r="AK12" i="12" s="1"/>
  <c r="AF12" i="12"/>
  <c r="AI12" i="12" s="1"/>
  <c r="AE12" i="12"/>
  <c r="AD12" i="12"/>
  <c r="Z12" i="12"/>
  <c r="AG12" i="12" s="1"/>
  <c r="AJ12" i="12" s="1"/>
  <c r="AK11" i="12"/>
  <c r="AI11" i="12"/>
  <c r="AH11" i="12"/>
  <c r="AF11" i="12"/>
  <c r="AE11" i="12"/>
  <c r="AD11" i="12"/>
  <c r="Z11" i="12"/>
  <c r="AG11" i="12" s="1"/>
  <c r="AJ11" i="12" s="1"/>
  <c r="AH10" i="12"/>
  <c r="AK10" i="12" s="1"/>
  <c r="AF10" i="12"/>
  <c r="AI10" i="12" s="1"/>
  <c r="AE10" i="12"/>
  <c r="AD10" i="12"/>
  <c r="Z10" i="12"/>
  <c r="AG10" i="12" s="1"/>
  <c r="AJ10" i="12" s="1"/>
  <c r="AH9" i="12"/>
  <c r="AK9" i="12" s="1"/>
  <c r="AF9" i="12"/>
  <c r="AI9" i="12" s="1"/>
  <c r="AE9" i="12"/>
  <c r="AD9" i="12"/>
  <c r="Z9" i="12"/>
  <c r="AG9" i="12" s="1"/>
  <c r="AJ9" i="12" s="1"/>
  <c r="AH8" i="12"/>
  <c r="AK8" i="12" s="1"/>
  <c r="AF8" i="12"/>
  <c r="AI8" i="12" s="1"/>
  <c r="AE8" i="12"/>
  <c r="AD8" i="12"/>
  <c r="Z8" i="12"/>
  <c r="AG8" i="12" s="1"/>
  <c r="AJ8" i="12" s="1"/>
  <c r="AK7" i="12"/>
  <c r="AI7" i="12"/>
  <c r="AH7" i="12"/>
  <c r="AF7" i="12"/>
  <c r="AE7" i="12"/>
  <c r="AD7" i="12"/>
  <c r="Z7" i="12"/>
  <c r="AG7" i="12" s="1"/>
  <c r="AJ7" i="12" s="1"/>
  <c r="AH6" i="12"/>
  <c r="AK6" i="12" s="1"/>
  <c r="AF6" i="12"/>
  <c r="AI6" i="12" s="1"/>
  <c r="AE6" i="12"/>
  <c r="AD6" i="12"/>
  <c r="Z6" i="12"/>
  <c r="AG6" i="12" s="1"/>
  <c r="AJ6" i="12" s="1"/>
  <c r="AH5" i="12"/>
  <c r="AK5" i="12" s="1"/>
  <c r="AF5" i="12"/>
  <c r="AI5" i="12" s="1"/>
  <c r="AE5" i="12"/>
  <c r="AD5" i="12"/>
  <c r="Z5" i="12"/>
  <c r="AG5" i="12" s="1"/>
  <c r="AJ5" i="12" s="1"/>
  <c r="AH4" i="12"/>
  <c r="AK4" i="12" s="1"/>
  <c r="AF4" i="12"/>
  <c r="AI4" i="12" s="1"/>
  <c r="AE4" i="12"/>
  <c r="AD4" i="12"/>
  <c r="Z4" i="12"/>
  <c r="AG4" i="12" s="1"/>
  <c r="AJ4" i="12" s="1"/>
  <c r="AK3" i="12"/>
  <c r="AI3" i="12"/>
  <c r="AH3" i="12"/>
  <c r="AF3" i="12"/>
  <c r="AE3" i="12"/>
  <c r="AD3" i="12"/>
  <c r="Z3" i="12"/>
  <c r="AG3" i="12" s="1"/>
  <c r="AJ3" i="12" s="1"/>
  <c r="AH2" i="12"/>
  <c r="AK2" i="12" s="1"/>
  <c r="AF2" i="12"/>
  <c r="AI2" i="12" s="1"/>
  <c r="AE2" i="12"/>
  <c r="AD2" i="12"/>
  <c r="Z2" i="12"/>
  <c r="AG2" i="12" s="1"/>
  <c r="AJ2" i="12" s="1"/>
  <c r="AC14" i="11" l="1"/>
  <c r="AA14" i="11"/>
  <c r="Y14" i="11"/>
  <c r="U14" i="11"/>
  <c r="AB14" i="11" s="1"/>
  <c r="Q14" i="11"/>
  <c r="U13" i="11"/>
  <c r="AB13" i="11" s="1"/>
  <c r="Q13" i="11"/>
  <c r="AC13" i="11" s="1"/>
  <c r="U12" i="11"/>
  <c r="AB12" i="11" s="1"/>
  <c r="Q12" i="11"/>
  <c r="AC12" i="11" s="1"/>
  <c r="U11" i="11"/>
  <c r="AB11" i="11" s="1"/>
  <c r="Q11" i="11"/>
  <c r="AC11" i="11" s="1"/>
  <c r="AC10" i="11"/>
  <c r="AB10" i="11"/>
  <c r="U10" i="11"/>
  <c r="Q10" i="11"/>
  <c r="AA10" i="11" s="1"/>
  <c r="AC9" i="11"/>
  <c r="AB9" i="11"/>
  <c r="AA9" i="11"/>
  <c r="U9" i="11"/>
  <c r="Q9" i="11"/>
  <c r="Y9" i="11" s="1"/>
  <c r="AC8" i="11"/>
  <c r="AA8" i="11"/>
  <c r="Y8" i="11"/>
  <c r="U8" i="11"/>
  <c r="AB8" i="11" s="1"/>
  <c r="Q8" i="11"/>
  <c r="U7" i="11"/>
  <c r="AB7" i="11" s="1"/>
  <c r="Q7" i="11"/>
  <c r="AC7" i="11" s="1"/>
  <c r="U6" i="11"/>
  <c r="AB6" i="11" s="1"/>
  <c r="Q6" i="11"/>
  <c r="AC6" i="11" s="1"/>
  <c r="U5" i="11"/>
  <c r="AB5" i="11" s="1"/>
  <c r="Q5" i="11"/>
  <c r="AC5" i="11" s="1"/>
  <c r="AC4" i="11"/>
  <c r="AB4" i="11"/>
  <c r="U4" i="11"/>
  <c r="Q4" i="11"/>
  <c r="AA4" i="11" s="1"/>
  <c r="AC3" i="11"/>
  <c r="AB3" i="11"/>
  <c r="AA3" i="11"/>
  <c r="U3" i="11"/>
  <c r="Q3" i="11"/>
  <c r="Y3" i="11" s="1"/>
  <c r="AD14" i="10"/>
  <c r="AB14" i="10"/>
  <c r="Z14" i="10"/>
  <c r="V14" i="10"/>
  <c r="AC14" i="10" s="1"/>
  <c r="R14" i="10"/>
  <c r="V13" i="10"/>
  <c r="AC13" i="10" s="1"/>
  <c r="R13" i="10"/>
  <c r="AD13" i="10" s="1"/>
  <c r="V12" i="10"/>
  <c r="AC12" i="10" s="1"/>
  <c r="R12" i="10"/>
  <c r="AD12" i="10" s="1"/>
  <c r="V11" i="10"/>
  <c r="AC11" i="10" s="1"/>
  <c r="R11" i="10"/>
  <c r="AD11" i="10" s="1"/>
  <c r="AD10" i="10"/>
  <c r="AC10" i="10"/>
  <c r="V10" i="10"/>
  <c r="R10" i="10"/>
  <c r="AB10" i="10" s="1"/>
  <c r="AD9" i="10"/>
  <c r="AC9" i="10"/>
  <c r="AB9" i="10"/>
  <c r="V9" i="10"/>
  <c r="R9" i="10"/>
  <c r="Z9" i="10" s="1"/>
  <c r="AD8" i="10"/>
  <c r="AB8" i="10"/>
  <c r="Z8" i="10"/>
  <c r="V8" i="10"/>
  <c r="AC8" i="10" s="1"/>
  <c r="R8" i="10"/>
  <c r="V7" i="10"/>
  <c r="AC7" i="10" s="1"/>
  <c r="R7" i="10"/>
  <c r="AD7" i="10" s="1"/>
  <c r="V6" i="10"/>
  <c r="AC6" i="10" s="1"/>
  <c r="R6" i="10"/>
  <c r="Z6" i="10" s="1"/>
  <c r="V5" i="10"/>
  <c r="AC5" i="10" s="1"/>
  <c r="R5" i="10"/>
  <c r="AD5" i="10" s="1"/>
  <c r="AD4" i="10"/>
  <c r="AC4" i="10"/>
  <c r="V4" i="10"/>
  <c r="R4" i="10"/>
  <c r="AB4" i="10" s="1"/>
  <c r="AD3" i="10"/>
  <c r="AC3" i="10"/>
  <c r="AB3" i="10"/>
  <c r="V3" i="10"/>
  <c r="R3" i="10"/>
  <c r="Z3" i="10" s="1"/>
  <c r="Z26" i="9"/>
  <c r="V26" i="9"/>
  <c r="AG26" i="9" s="1"/>
  <c r="R26" i="9"/>
  <c r="AH26" i="9" s="1"/>
  <c r="V25" i="9"/>
  <c r="AG25" i="9" s="1"/>
  <c r="R25" i="9"/>
  <c r="AH25" i="9" s="1"/>
  <c r="AH24" i="9"/>
  <c r="V24" i="9"/>
  <c r="AG24" i="9" s="1"/>
  <c r="R24" i="9"/>
  <c r="AF24" i="9" s="1"/>
  <c r="AH23" i="9"/>
  <c r="AG23" i="9"/>
  <c r="AF23" i="9"/>
  <c r="V23" i="9"/>
  <c r="R23" i="9"/>
  <c r="Z23" i="9" s="1"/>
  <c r="AH22" i="9"/>
  <c r="AG22" i="9"/>
  <c r="AF22" i="9"/>
  <c r="Z22" i="9"/>
  <c r="V22" i="9"/>
  <c r="R22" i="9"/>
  <c r="V21" i="9"/>
  <c r="AG21" i="9" s="1"/>
  <c r="R21" i="9"/>
  <c r="Z21" i="9" s="1"/>
  <c r="Z20" i="9"/>
  <c r="V20" i="9"/>
  <c r="AG20" i="9" s="1"/>
  <c r="R20" i="9"/>
  <c r="AH20" i="9" s="1"/>
  <c r="V19" i="9"/>
  <c r="AG19" i="9" s="1"/>
  <c r="R19" i="9"/>
  <c r="AH19" i="9" s="1"/>
  <c r="AH18" i="9"/>
  <c r="V18" i="9"/>
  <c r="AG18" i="9" s="1"/>
  <c r="R18" i="9"/>
  <c r="AF18" i="9" s="1"/>
  <c r="AG17" i="9"/>
  <c r="AF17" i="9"/>
  <c r="V17" i="9"/>
  <c r="R17" i="9"/>
  <c r="AH17" i="9" s="1"/>
  <c r="AH16" i="9"/>
  <c r="AG16" i="9"/>
  <c r="AF16" i="9"/>
  <c r="AA16" i="9"/>
  <c r="V16" i="9"/>
  <c r="R16" i="9"/>
  <c r="Z16" i="9" s="1"/>
  <c r="AH15" i="9"/>
  <c r="AG15" i="9"/>
  <c r="AF15" i="9"/>
  <c r="AA15" i="9"/>
  <c r="Z15" i="9"/>
  <c r="V15" i="9"/>
  <c r="R15" i="9"/>
  <c r="AH14" i="9"/>
  <c r="AF14" i="9"/>
  <c r="AA14" i="9"/>
  <c r="Z14" i="9"/>
  <c r="V14" i="9"/>
  <c r="AG14" i="9" s="1"/>
  <c r="R14" i="9"/>
  <c r="AA13" i="9"/>
  <c r="V13" i="9"/>
  <c r="AG13" i="9" s="1"/>
  <c r="R13" i="9"/>
  <c r="Z13" i="9" s="1"/>
  <c r="AA12" i="9"/>
  <c r="V12" i="9"/>
  <c r="AG12" i="9" s="1"/>
  <c r="R12" i="9"/>
  <c r="AF12" i="9" s="1"/>
  <c r="AA11" i="9"/>
  <c r="Z11" i="9"/>
  <c r="V11" i="9"/>
  <c r="AG11" i="9" s="1"/>
  <c r="R11" i="9"/>
  <c r="AH11" i="9" s="1"/>
  <c r="AA10" i="9"/>
  <c r="V10" i="9"/>
  <c r="AG10" i="9" s="1"/>
  <c r="R10" i="9"/>
  <c r="AH10" i="9" s="1"/>
  <c r="AA9" i="9"/>
  <c r="V9" i="9"/>
  <c r="AG9" i="9" s="1"/>
  <c r="R9" i="9"/>
  <c r="AH9" i="9" s="1"/>
  <c r="AH8" i="9"/>
  <c r="AA8" i="9"/>
  <c r="V8" i="9"/>
  <c r="AG8" i="9" s="1"/>
  <c r="R8" i="9"/>
  <c r="AF8" i="9" s="1"/>
  <c r="AH7" i="9"/>
  <c r="AG7" i="9"/>
  <c r="AA7" i="9"/>
  <c r="V7" i="9"/>
  <c r="R7" i="9"/>
  <c r="AF7" i="9" s="1"/>
  <c r="AH6" i="9"/>
  <c r="AG6" i="9"/>
  <c r="AF6" i="9"/>
  <c r="V6" i="9"/>
  <c r="R6" i="9"/>
  <c r="Z6" i="9" s="1"/>
  <c r="AH5" i="9"/>
  <c r="AG5" i="9"/>
  <c r="AF5" i="9"/>
  <c r="AA5" i="9"/>
  <c r="V5" i="9"/>
  <c r="R5" i="9"/>
  <c r="Z5" i="9" s="1"/>
  <c r="AH4" i="9"/>
  <c r="AG4" i="9"/>
  <c r="AF4" i="9"/>
  <c r="AA4" i="9"/>
  <c r="Z4" i="9"/>
  <c r="V4" i="9"/>
  <c r="R4" i="9"/>
  <c r="AH3" i="9"/>
  <c r="AF3" i="9"/>
  <c r="AA3" i="9"/>
  <c r="Z3" i="9"/>
  <c r="V3" i="9"/>
  <c r="AG3" i="9" s="1"/>
  <c r="R3" i="9"/>
  <c r="AA7" i="11" l="1"/>
  <c r="Y7" i="11"/>
  <c r="Z7" i="11" s="1"/>
  <c r="AF7" i="11" s="1"/>
  <c r="Y13" i="11"/>
  <c r="Y12" i="11"/>
  <c r="AA12" i="11"/>
  <c r="Y5" i="11"/>
  <c r="Y11" i="11"/>
  <c r="AA11" i="11"/>
  <c r="Y6" i="11"/>
  <c r="AA13" i="11"/>
  <c r="AA6" i="11"/>
  <c r="Y4" i="11"/>
  <c r="AA5" i="11"/>
  <c r="Y10" i="11"/>
  <c r="Z10" i="11" s="1"/>
  <c r="AD10" i="11" s="1"/>
  <c r="Z13" i="10"/>
  <c r="AB7" i="10"/>
  <c r="Z7" i="10"/>
  <c r="AB13" i="10"/>
  <c r="Z11" i="10"/>
  <c r="AB12" i="10"/>
  <c r="Z12" i="10"/>
  <c r="AB6" i="10"/>
  <c r="Z4" i="10"/>
  <c r="AA3" i="10" s="1"/>
  <c r="AB5" i="10"/>
  <c r="AD6" i="10"/>
  <c r="Z10" i="10"/>
  <c r="AB11" i="10"/>
  <c r="Z5" i="10"/>
  <c r="AA5" i="10" s="1"/>
  <c r="AF5" i="10" s="1"/>
  <c r="Z12" i="9"/>
  <c r="AE12" i="9" s="1"/>
  <c r="AI12" i="9" s="1"/>
  <c r="AF21" i="9"/>
  <c r="Z19" i="9"/>
  <c r="AF20" i="9"/>
  <c r="AH21" i="9"/>
  <c r="Z25" i="9"/>
  <c r="AF26" i="9"/>
  <c r="Z10" i="9"/>
  <c r="AF11" i="9"/>
  <c r="AH13" i="9"/>
  <c r="Z18" i="9"/>
  <c r="AF19" i="9"/>
  <c r="Z24" i="9"/>
  <c r="AE24" i="9" s="1"/>
  <c r="AI24" i="9" s="1"/>
  <c r="AF25" i="9"/>
  <c r="AF13" i="9"/>
  <c r="AH12" i="9"/>
  <c r="AF9" i="9"/>
  <c r="Z9" i="9"/>
  <c r="Z8" i="9"/>
  <c r="Z7" i="9"/>
  <c r="AF10" i="9"/>
  <c r="Z17" i="9"/>
  <c r="Z6" i="11" l="1"/>
  <c r="Z4" i="11"/>
  <c r="AD7" i="11"/>
  <c r="Z3" i="11"/>
  <c r="AE10" i="11"/>
  <c r="AD13" i="11"/>
  <c r="Z11" i="11"/>
  <c r="AF10" i="11"/>
  <c r="Z12" i="11"/>
  <c r="AD12" i="11" s="1"/>
  <c r="Z8" i="11"/>
  <c r="Z9" i="11"/>
  <c r="AE7" i="11"/>
  <c r="Z14" i="11"/>
  <c r="Z5" i="11"/>
  <c r="Z13" i="11"/>
  <c r="AG3" i="10"/>
  <c r="AF3" i="10"/>
  <c r="AE3" i="10"/>
  <c r="AA13" i="10"/>
  <c r="AA10" i="10"/>
  <c r="AA14" i="10"/>
  <c r="AA11" i="10"/>
  <c r="AE7" i="10"/>
  <c r="AG5" i="10"/>
  <c r="AA9" i="10"/>
  <c r="AE5" i="10"/>
  <c r="AA4" i="10"/>
  <c r="AA8" i="10"/>
  <c r="AA12" i="10"/>
  <c r="AE12" i="10"/>
  <c r="AA7" i="10"/>
  <c r="AA6" i="10"/>
  <c r="AF6" i="10" s="1"/>
  <c r="AK24" i="9"/>
  <c r="AI19" i="9"/>
  <c r="AE7" i="9"/>
  <c r="AJ24" i="9"/>
  <c r="AE26" i="9"/>
  <c r="AE23" i="9"/>
  <c r="AI10" i="9"/>
  <c r="AE25" i="9"/>
  <c r="AE9" i="9"/>
  <c r="AE20" i="9"/>
  <c r="AE13" i="9"/>
  <c r="AJ13" i="9" s="1"/>
  <c r="AE8" i="9"/>
  <c r="AE6" i="9"/>
  <c r="AE3" i="9"/>
  <c r="AE21" i="9"/>
  <c r="AJ21" i="9" s="1"/>
  <c r="AE18" i="9"/>
  <c r="AE14" i="9"/>
  <c r="AI11" i="9"/>
  <c r="AJ12" i="9"/>
  <c r="AE15" i="9"/>
  <c r="AK21" i="9"/>
  <c r="AE4" i="9"/>
  <c r="AK12" i="9"/>
  <c r="AE19" i="9"/>
  <c r="AE22" i="9"/>
  <c r="AE17" i="9"/>
  <c r="AE10" i="9"/>
  <c r="AI26" i="9"/>
  <c r="AE5" i="9"/>
  <c r="AE16" i="9"/>
  <c r="AI25" i="9"/>
  <c r="AI21" i="9"/>
  <c r="AE11" i="9"/>
  <c r="AD8" i="11" l="1"/>
  <c r="AE8" i="11"/>
  <c r="AF8" i="11"/>
  <c r="AF11" i="11"/>
  <c r="AE11" i="11"/>
  <c r="AF13" i="11"/>
  <c r="AE13" i="11"/>
  <c r="AF5" i="11"/>
  <c r="AE5" i="11"/>
  <c r="AF6" i="11"/>
  <c r="AE6" i="11"/>
  <c r="AE12" i="11"/>
  <c r="AF12" i="11"/>
  <c r="AF3" i="11"/>
  <c r="AE3" i="11"/>
  <c r="AD3" i="11"/>
  <c r="AE14" i="11"/>
  <c r="AD14" i="11"/>
  <c r="AF14" i="11"/>
  <c r="AE4" i="11"/>
  <c r="AD4" i="11"/>
  <c r="AF4" i="11"/>
  <c r="AD11" i="11"/>
  <c r="AD6" i="11"/>
  <c r="AF9" i="11"/>
  <c r="AE9" i="11"/>
  <c r="AD9" i="11"/>
  <c r="AD5" i="11"/>
  <c r="AG11" i="10"/>
  <c r="AF11" i="10"/>
  <c r="AE6" i="10"/>
  <c r="AG7" i="10"/>
  <c r="AF7" i="10"/>
  <c r="AG6" i="10"/>
  <c r="AG15" i="10" s="1"/>
  <c r="AF12" i="10"/>
  <c r="AG12" i="10"/>
  <c r="AF8" i="10"/>
  <c r="AG8" i="10"/>
  <c r="AE8" i="10"/>
  <c r="AE11" i="10"/>
  <c r="AF14" i="10"/>
  <c r="AE14" i="10"/>
  <c r="AG14" i="10"/>
  <c r="AE10" i="10"/>
  <c r="AG10" i="10"/>
  <c r="AF10" i="10"/>
  <c r="AF13" i="10"/>
  <c r="AG13" i="10"/>
  <c r="AE13" i="10"/>
  <c r="AE4" i="10"/>
  <c r="AE15" i="10" s="1"/>
  <c r="AG4" i="10"/>
  <c r="AF4" i="10"/>
  <c r="AF15" i="10" s="1"/>
  <c r="AG9" i="10"/>
  <c r="AF9" i="10"/>
  <c r="AE9" i="10"/>
  <c r="AK20" i="9"/>
  <c r="AJ20" i="9"/>
  <c r="AK15" i="9"/>
  <c r="AI15" i="9"/>
  <c r="AJ15" i="9"/>
  <c r="AJ14" i="9"/>
  <c r="AI14" i="9"/>
  <c r="AK14" i="9"/>
  <c r="AK4" i="9"/>
  <c r="AJ4" i="9"/>
  <c r="AI4" i="9"/>
  <c r="AI13" i="9"/>
  <c r="AK9" i="9"/>
  <c r="AJ9" i="9"/>
  <c r="AI20" i="9"/>
  <c r="AJ25" i="9"/>
  <c r="AK25" i="9"/>
  <c r="AI16" i="9"/>
  <c r="AJ16" i="9"/>
  <c r="AK16" i="9"/>
  <c r="AI9" i="9"/>
  <c r="AK13" i="9"/>
  <c r="AK5" i="9"/>
  <c r="AI5" i="9"/>
  <c r="AJ5" i="9"/>
  <c r="AK23" i="9"/>
  <c r="AJ23" i="9"/>
  <c r="AI23" i="9"/>
  <c r="AK18" i="9"/>
  <c r="AJ18" i="9"/>
  <c r="AI18" i="9"/>
  <c r="AK26" i="9"/>
  <c r="AJ26" i="9"/>
  <c r="AJ10" i="9"/>
  <c r="AK10" i="9"/>
  <c r="AI17" i="9"/>
  <c r="AK17" i="9"/>
  <c r="AJ17" i="9"/>
  <c r="AK3" i="9"/>
  <c r="AJ3" i="9"/>
  <c r="AI3" i="9"/>
  <c r="AJ7" i="9"/>
  <c r="AK7" i="9"/>
  <c r="AI7" i="9"/>
  <c r="AI22" i="9"/>
  <c r="AJ22" i="9"/>
  <c r="AK22" i="9"/>
  <c r="AJ6" i="9"/>
  <c r="AK6" i="9"/>
  <c r="AI6" i="9"/>
  <c r="AJ11" i="9"/>
  <c r="AK11" i="9"/>
  <c r="AJ19" i="9"/>
  <c r="AK19" i="9"/>
  <c r="AI8" i="9"/>
  <c r="AJ8" i="9"/>
  <c r="AK8" i="9"/>
  <c r="AD15" i="11" l="1"/>
  <c r="AE15" i="11"/>
  <c r="AF15" i="11"/>
  <c r="AJ27" i="9"/>
  <c r="AI27" i="9"/>
  <c r="AK27" i="9"/>
  <c r="D23" i="8" l="1"/>
  <c r="D27" i="8" s="1"/>
  <c r="C23" i="8"/>
  <c r="C27" i="8" s="1"/>
  <c r="B23" i="8"/>
  <c r="B27" i="8" s="1"/>
  <c r="D14" i="8"/>
  <c r="C14" i="8"/>
  <c r="B14" i="8"/>
  <c r="A14" i="8"/>
  <c r="D13" i="8"/>
  <c r="C13" i="8"/>
  <c r="B13" i="8"/>
  <c r="A13" i="8"/>
  <c r="D12" i="8"/>
  <c r="C12" i="8"/>
  <c r="B12" i="8"/>
  <c r="A12" i="8"/>
  <c r="D17" i="7"/>
  <c r="B15" i="7"/>
  <c r="D10" i="7"/>
  <c r="C10" i="7"/>
  <c r="C17" i="7" s="1"/>
  <c r="B10" i="7"/>
  <c r="B17" i="7" s="1"/>
  <c r="D9" i="7"/>
  <c r="D15" i="7" s="1"/>
  <c r="C9" i="7"/>
  <c r="B9" i="7"/>
  <c r="D4" i="6"/>
  <c r="F3" i="3"/>
  <c r="G3" i="3" s="1"/>
  <c r="C1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tc={E778BBD6-201F-3742-96C9-D7F305D9E041}</author>
    <author>tc={1B845087-25BA-0C4D-B035-554FA5214CE7}</author>
    <author>tc={33866373-447E-AD44-B054-E6E43949771C}</author>
  </authors>
  <commentList>
    <comment ref="D8" authorId="0" shapeId="0" xr:uid="{E778BBD6-201F-3742-96C9-D7F305D9E041}">
      <text>
        <t>[Threaded comment]
Your version of Excel allows you to read this threaded comment; however, any edits to it will get removed if the file is opened in a newer version of Excel. Learn more: https://go.microsoft.com/fwlink/?linkid=870924
Comment:
    El valor máximo reporado en ambas presentaciones es menor al precio regulado, por lo cual se continuará usando el valor de SISMED</t>
      </text>
    </comment>
    <comment ref="D14" authorId="1" shapeId="0" xr:uid="{1B845087-25BA-0C4D-B035-554FA5214CE7}">
      <text>
        <t>[Threaded comment]
Your version of Excel allows you to read this threaded comment; however, any edits to it will get removed if the file is opened in a newer version of Excel. Learn more: https://go.microsoft.com/fwlink/?linkid=870924
Comment:
    El valor máximo reporado en ambas presentaciones es menor al precio regulado, por lo cual se continuará usando el valor de SISMED</t>
      </text>
    </comment>
    <comment ref="D16" authorId="2" shapeId="0" xr:uid="{33866373-447E-AD44-B054-E6E43949771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valor máximo reporado en ambas presentaciones es menor al precio regulado, por lo cual se continuará usando el valor de SISMED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tc={8A7E9949-4066-864C-AF87-FC0EA0F73531}</author>
  </authors>
  <commentList>
    <comment ref="A1" authorId="0" shapeId="0" xr:uid="{8A7E9949-4066-864C-AF87-FC0EA0F73531}">
      <text>
        <t>[Threaded comment]
Your version of Excel allows you to read this threaded comment; however, any edits to it will get removed if the file is opened in a newer version of Excel. Learn more: https://go.microsoft.com/fwlink/?linkid=870924
Comment:
    Pendiente de validación con experto.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tc={F1E2DC08-D3B3-7248-ADED-6536D0D692D5}</author>
    <author>tc={97C89880-9C53-D149-A9A3-C8E07237DB9C}</author>
    <author>tc={9F5CF06A-0E12-BD4B-BDB6-EA990B9A220C}</author>
  </authors>
  <commentList>
    <comment ref="D11" authorId="0" shapeId="0" xr:uid="{F1E2DC08-D3B3-7248-ADED-6536D0D692D5}">
      <text>
        <t>[Threaded comment]
Your version of Excel allows you to read this threaded comment; however, any edits to it will get removed if the file is opened in a newer version of Excel. Learn more: https://go.microsoft.com/fwlink/?linkid=870924
Comment:
    Si el máximo en SISMED es menor al regulado, se usa SISMED</t>
      </text>
    </comment>
    <comment ref="D18" authorId="1" shapeId="0" xr:uid="{97C89880-9C53-D149-A9A3-C8E07237DB9C}">
      <text>
        <t>[Threaded comment]
Your version of Excel allows you to read this threaded comment; however, any edits to it will get removed if the file is opened in a newer version of Excel. Learn more: https://go.microsoft.com/fwlink/?linkid=870924
Comment:
    Si el máximo en SISMED es menor al regulado, se usa SISMED</t>
      </text>
    </comment>
    <comment ref="D22" authorId="2" shapeId="0" xr:uid="{9F5CF06A-0E12-BD4B-BDB6-EA990B9A220C}">
      <text>
        <t>[Threaded comment]
Your version of Excel allows you to read this threaded comment; however, any edits to it will get removed if the file is opened in a newer version of Excel. Learn more: https://go.microsoft.com/fwlink/?linkid=870924
Comment:
    Si el máximo en SISMED es menor al regulado, se usa SISMED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tc={9CB27EA7-2FF8-7842-8A6C-B1700D53128A}</author>
    <author>tc={AC255000-E72F-4A44-AF2E-DFBB2A32937C}</author>
  </authors>
  <commentList>
    <comment ref="A1" authorId="0" shapeId="0" xr:uid="{9CB27EA7-2FF8-7842-8A6C-B1700D53128A}">
      <text>
        <t>[Threaded comment]
Your version of Excel allows you to read this threaded comment; however, any edits to it will get removed if the file is opened in a newer version of Excel. Learn more: https://go.microsoft.com/fwlink/?linkid=870924
Comment:
    Pendiente de validación con experto.</t>
      </text>
    </comment>
    <comment ref="D2" authorId="1" shapeId="0" xr:uid="{AC255000-E72F-4A44-AF2E-DFBB2A32937C}">
      <text>
        <t>[Threaded comment]
Your version of Excel allows you to read this threaded comment; however, any edits to it will get removed if the file is opened in a newer version of Excel. Learn more: https://go.microsoft.com/fwlink/?linkid=870924
Comment:
    Actualización con base en el IPC Serie de empalme 2003-2023 (DANE)
Reply:
    Se tomó el valor reportado para diciembre 2021 y diciembre 2022
Reply:
    Diciembre 2022 = 126,03
Diciembre 2021 = 111,41
Tasa de inflación = 1,131226999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tc={9E067C50-6B0A-E54F-B4BC-E954E11AB315}</author>
    <author>tc={23B72239-D93D-5242-974C-4532FC2F1BE3}</author>
    <author>tc={28027395-A93E-7D42-A26B-A27E78F5112A}</author>
    <author>tc={EF351E36-04F9-3347-8222-70FF3E4EDF9A}</author>
  </authors>
  <commentList>
    <comment ref="E1" authorId="0" shapeId="0" xr:uid="{9E067C50-6B0A-E54F-B4BC-E954E11AB315}">
      <text>
        <t>[Threaded comment]
Your version of Excel allows you to read this threaded comment; however, any edits to it will get removed if the file is opened in a newer version of Excel. Learn more: https://go.microsoft.com/fwlink/?linkid=870924
Comment:
    Filtro IETS</t>
      </text>
    </comment>
    <comment ref="F1" authorId="1" shapeId="0" xr:uid="{23B72239-D93D-5242-974C-4532FC2F1BE3}">
      <text>
        <t>[Threaded comment]
Your version of Excel allows you to read this threaded comment; however, any edits to it will get removed if the file is opened in a newer version of Excel. Learn more: https://go.microsoft.com/fwlink/?linkid=870924
Comment:
    Filtro IETS</t>
      </text>
    </comment>
    <comment ref="P1" authorId="2" shapeId="0" xr:uid="{28027395-A93E-7D42-A26B-A27E78F5112A}">
      <text>
        <t>[Threaded comment]
Your version of Excel allows you to read this threaded comment; however, any edits to it will get removed if the file is opened in a newer version of Excel. Learn more: https://go.microsoft.com/fwlink/?linkid=870924
Comment:
    20130360 no tiene información sobre mg, en invima tampoco</t>
      </text>
    </comment>
    <comment ref="Z1" authorId="3" shapeId="0" xr:uid="{EF351E36-04F9-3347-8222-70FF3E4EDF9A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Calculado 
Total facturado/unidades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tc={2348B5F5-0218-BA4E-ADC0-40FDF0BFF9E0}</author>
    <author>tc={37546185-3BC9-BD40-ACD0-E481C037BC07}</author>
    <author>tc={C6BDD3E3-40CE-4F47-8E5D-A5622842D485}</author>
    <author>tc={EB1CDFBD-EC00-004A-903F-275F5A40E1F8}</author>
  </authors>
  <commentList>
    <comment ref="E1" authorId="0" shapeId="0" xr:uid="{2348B5F5-0218-BA4E-ADC0-40FDF0BFF9E0}">
      <text>
        <t>[Threaded comment]
Your version of Excel allows you to read this threaded comment; however, any edits to it will get removed if the file is opened in a newer version of Excel. Learn more: https://go.microsoft.com/fwlink/?linkid=870924
Comment:
    Filtro IETS</t>
      </text>
    </comment>
    <comment ref="F1" authorId="1" shapeId="0" xr:uid="{37546185-3BC9-BD40-ACD0-E481C037BC07}">
      <text>
        <t>[Threaded comment]
Your version of Excel allows you to read this threaded comment; however, any edits to it will get removed if the file is opened in a newer version of Excel. Learn more: https://go.microsoft.com/fwlink/?linkid=870924
Comment:
    Filtro IETS</t>
      </text>
    </comment>
    <comment ref="P1" authorId="2" shapeId="0" xr:uid="{C6BDD3E3-40CE-4F47-8E5D-A5622842D485}">
      <text>
        <t>[Threaded comment]
Your version of Excel allows you to read this threaded comment; however, any edits to it will get removed if the file is opened in a newer version of Excel. Learn more: https://go.microsoft.com/fwlink/?linkid=870924
Comment:
    20130360 no tiene información sobre mg, en invima tampoco</t>
      </text>
    </comment>
    <comment ref="Z1" authorId="3" shapeId="0" xr:uid="{EB1CDFBD-EC00-004A-903F-275F5A40E1F8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Calculado 
Total facturado/unidades</t>
      </text>
    </comment>
  </commentList>
</comments>
</file>

<file path=xl/sharedStrings.xml><?xml version="1.0" encoding="utf-8"?>
<sst xmlns="http://schemas.openxmlformats.org/spreadsheetml/2006/main" count="2584" uniqueCount="332">
  <si>
    <t>Treatments</t>
  </si>
  <si>
    <t>Tratamiento de progresion</t>
  </si>
  <si>
    <t>paclitaxel</t>
  </si>
  <si>
    <t>POLITERAPIA ANTINEOPLASICA DE ALTA TOXICIDAD</t>
  </si>
  <si>
    <t>Procedimientos</t>
  </si>
  <si>
    <t>CUPS</t>
  </si>
  <si>
    <t>Administración</t>
  </si>
  <si>
    <t>Costo unitario Suf. 2021</t>
  </si>
  <si>
    <t>Monitorización FEVI previa al tratamiento: ecocardiograma transtorasico</t>
  </si>
  <si>
    <t>Costo actualizado 2022</t>
  </si>
  <si>
    <t xml:space="preserve">Procedimientos trastuzumab </t>
  </si>
  <si>
    <t>Dosis de carga</t>
  </si>
  <si>
    <t>Description</t>
  </si>
  <si>
    <t>Unit type</t>
  </si>
  <si>
    <t>Cost (COP) per mg min</t>
  </si>
  <si>
    <t>Cost (COP) per mg mean</t>
  </si>
  <si>
    <t>Cost (COP) per mg max</t>
  </si>
  <si>
    <t>Cost (COP) per mg max (013)</t>
  </si>
  <si>
    <t>Freq (cycle*/days)</t>
  </si>
  <si>
    <t>Tiempo</t>
  </si>
  <si>
    <t>Comments</t>
  </si>
  <si>
    <t>Trastuzumab</t>
  </si>
  <si>
    <t>I.V. every 3 weeks</t>
  </si>
  <si>
    <t>I.V.</t>
  </si>
  <si>
    <t>8mg/kg q3w</t>
  </si>
  <si>
    <t>first cicle</t>
  </si>
  <si>
    <t>Dosis de inicio recomendada de trastuzumab es de 8 mg/kg de peso</t>
  </si>
  <si>
    <t>Dosis de mantenimiento</t>
  </si>
  <si>
    <t>6mg/kg q3w</t>
  </si>
  <si>
    <t>second and above</t>
  </si>
  <si>
    <t>Dosis de mantenimiento recomendada es de 6 mg/kg de peso cada tres semanas</t>
  </si>
  <si>
    <t>Valor por ciclo de tratamiento</t>
  </si>
  <si>
    <t>base-case</t>
  </si>
  <si>
    <t>minimo</t>
  </si>
  <si>
    <t>maximo</t>
  </si>
  <si>
    <t>Ciclo 1</t>
  </si>
  <si>
    <t>Ciclo 2+</t>
  </si>
  <si>
    <r>
      <t>Se asumió que un paciente típico tenía un peso de 65 kg, una altura de 1,64 m y una superficie corporal de 1,72 m</t>
    </r>
    <r>
      <rPr>
        <vertAlign val="superscript"/>
        <sz val="10"/>
        <color rgb="FF000000"/>
        <rFont val="Arial"/>
        <family val="2"/>
      </rPr>
      <t xml:space="preserve">2 </t>
    </r>
    <r>
      <rPr>
        <sz val="10"/>
        <color rgb="FF000000"/>
        <rFont val="Arial"/>
        <family val="2"/>
      </rPr>
      <t>(Wu et al.)</t>
    </r>
  </si>
  <si>
    <t>Primer ciclo del modelo (3 meses)</t>
  </si>
  <si>
    <t>Valor tratamiento</t>
  </si>
  <si>
    <t>Segundo ciclo del modelo en adelante</t>
  </si>
  <si>
    <t>El paciente recibe un primer ciclo de 8mg/kg, y a las tres semanas continua con 6mg/kg hasta la progresión, cada ciclo cada tres semanas, sin descanso</t>
  </si>
  <si>
    <t>Los ciclos del modelo son de tres meses, es decir, 12 semanas, es decir, 4 ciclos de tratamiento</t>
  </si>
  <si>
    <t>En el primer ciclo del modelo, el paciente recibirá 1 ciclo de tratamiento con 8mg, y 3 con 6mg</t>
  </si>
  <si>
    <t>El resto de ciclos del modelo, el paciente recibirá cuatro ciclos, todos con 6mg</t>
  </si>
  <si>
    <t>Dosis de tratamiento</t>
  </si>
  <si>
    <t>Paclitaxel</t>
  </si>
  <si>
    <t>I.V. every 28 days</t>
  </si>
  <si>
    <t>80 mg/m2</t>
  </si>
  <si>
    <t>1, 8 y 15</t>
  </si>
  <si>
    <t>Tres veces por ciclo</t>
  </si>
  <si>
    <t>Ramucirumab</t>
  </si>
  <si>
    <t>8 mg/Kg</t>
  </si>
  <si>
    <t>1 y 15</t>
  </si>
  <si>
    <t>Dos veces por ciclo</t>
  </si>
  <si>
    <t>Dexametasona</t>
  </si>
  <si>
    <t>NA</t>
  </si>
  <si>
    <t>20 mg</t>
  </si>
  <si>
    <t>Administración politerapia</t>
  </si>
  <si>
    <t>SUF 2021 actualizado a 2022 con la tasa de inflación</t>
  </si>
  <si>
    <t>Administración monoterapia</t>
  </si>
  <si>
    <t xml:space="preserve">Medicamentos más admistración </t>
  </si>
  <si>
    <t>Se suman los costos de la administración, por ciclo se cobran dos de politerapia (dia 1 y 15), y uno de monoterapia (dia 8)</t>
  </si>
  <si>
    <t xml:space="preserve">Ciclo del modelo, tres meses de tratamiento </t>
  </si>
  <si>
    <t>SISMED</t>
  </si>
  <si>
    <t xml:space="preserve">INVIMA </t>
  </si>
  <si>
    <t>CALCULO</t>
  </si>
  <si>
    <t>CIRCULAR 10 de 2020</t>
  </si>
  <si>
    <t>Codigo CUM</t>
  </si>
  <si>
    <t>Medicamento</t>
  </si>
  <si>
    <t>Producto</t>
  </si>
  <si>
    <t>Descripcion Comercial</t>
  </si>
  <si>
    <t>Forma Farmaceutica</t>
  </si>
  <si>
    <t>Via Administración</t>
  </si>
  <si>
    <t>Tipo Entidad</t>
  </si>
  <si>
    <t>Rol Actor Reportante</t>
  </si>
  <si>
    <t>Tipo Reporte Precio</t>
  </si>
  <si>
    <t>Transaccion SISMED</t>
  </si>
  <si>
    <t>Estado del Registro</t>
  </si>
  <si>
    <t>Normalizado</t>
  </si>
  <si>
    <t>Unidad Factura</t>
  </si>
  <si>
    <t>Factor por unidad de factura</t>
  </si>
  <si>
    <t>CANTIDAD PRESENTACION COMERCIAL</t>
  </si>
  <si>
    <t>CONCENTRACION</t>
  </si>
  <si>
    <t>UNIDAD DE LA CONCENTRACION</t>
  </si>
  <si>
    <t>CANTIDAD TOTAL PA POR PRESENTACION COMERCIAL</t>
  </si>
  <si>
    <t>Anno</t>
  </si>
  <si>
    <t>Mes</t>
  </si>
  <si>
    <t>Valor Mínimo</t>
  </si>
  <si>
    <r>
      <rPr>
        <b/>
        <sz val="8"/>
        <color theme="0"/>
        <rFont val="Segoe UI"/>
        <family val="2"/>
      </rPr>
      <t xml:space="preserve">Valor medio </t>
    </r>
    <r>
      <rPr>
        <sz val="8"/>
        <color theme="0"/>
        <rFont val="Segoe UI"/>
        <family val="2"/>
      </rPr>
      <t xml:space="preserve">
(Dividir el valor total / unidades )</t>
    </r>
  </si>
  <si>
    <t>Valor Máximo</t>
  </si>
  <si>
    <t>Unidades</t>
  </si>
  <si>
    <t>Valor Total</t>
  </si>
  <si>
    <t>CANTIDAD TOTAL PA VENDIDA</t>
  </si>
  <si>
    <t>CONTROL DE PRECIOS PRESENTACION COMERCIAL</t>
  </si>
  <si>
    <t>CONTROL DE PRECIO POR UMC</t>
  </si>
  <si>
    <t>CIRCULAR DE REGULACION</t>
  </si>
  <si>
    <t>UNIDAD UMC</t>
  </si>
  <si>
    <r>
      <rPr>
        <b/>
        <sz val="8"/>
        <color theme="0"/>
        <rFont val="Segoe UI"/>
        <family val="2"/>
      </rPr>
      <t xml:space="preserve">Participacion mercado </t>
    </r>
    <r>
      <rPr>
        <sz val="8"/>
        <color theme="0"/>
        <rFont val="Segoe UI"/>
        <family val="2"/>
      </rPr>
      <t xml:space="preserve">
(Dividir  la cantidad total del PA vendido / (Sumatoria de todas las Cantidades vendidas)</t>
    </r>
  </si>
  <si>
    <r>
      <rPr>
        <b/>
        <sz val="8"/>
        <color theme="0"/>
        <rFont val="Segoe UI"/>
        <family val="2"/>
      </rPr>
      <t>Precio min por UMC</t>
    </r>
    <r>
      <rPr>
        <sz val="8"/>
        <color theme="0"/>
        <rFont val="Segoe UI"/>
        <family val="2"/>
      </rPr>
      <t xml:space="preserve">
(Dividir el  Valor Minimo / Cantidad total Principio Activo)</t>
    </r>
  </si>
  <si>
    <r>
      <rPr>
        <b/>
        <sz val="8"/>
        <color theme="0"/>
        <rFont val="Segoe UI"/>
        <family val="2"/>
      </rPr>
      <t>Precio prom por UMC</t>
    </r>
    <r>
      <rPr>
        <sz val="8"/>
        <color theme="0"/>
        <rFont val="Segoe UI"/>
        <family val="2"/>
      </rPr>
      <t xml:space="preserve">
(Dividir el  Valor Promedio / Cantidad total Principio Activo</t>
    </r>
  </si>
  <si>
    <r>
      <rPr>
        <b/>
        <sz val="8"/>
        <color theme="0"/>
        <rFont val="Segoe UI"/>
        <family val="2"/>
      </rPr>
      <t>Precio max por UMC</t>
    </r>
    <r>
      <rPr>
        <sz val="8"/>
        <color theme="0"/>
        <rFont val="Segoe UI"/>
        <family val="2"/>
      </rPr>
      <t xml:space="preserve">
(Dividir el  Valor Promedio / Cantidad total Principio Activo)</t>
    </r>
  </si>
  <si>
    <r>
      <rPr>
        <b/>
        <sz val="8"/>
        <color theme="0"/>
        <rFont val="Segoe UI"/>
        <family val="2"/>
      </rPr>
      <t>Precio min ponderado</t>
    </r>
    <r>
      <rPr>
        <sz val="8"/>
        <color theme="0"/>
        <rFont val="Segoe UI"/>
        <family val="2"/>
      </rPr>
      <t xml:space="preserve">
(Multiplicar el precio Min * Participación en el mercado)</t>
    </r>
  </si>
  <si>
    <r>
      <rPr>
        <b/>
        <sz val="8"/>
        <color theme="0"/>
        <rFont val="Segoe UI"/>
        <family val="2"/>
      </rPr>
      <t>Precio prom ponderado</t>
    </r>
    <r>
      <rPr>
        <sz val="8"/>
        <color theme="0"/>
        <rFont val="Segoe UI"/>
        <family val="2"/>
      </rPr>
      <t xml:space="preserve">
(Multiplicar el precio Promedio * Participación en el mercado)</t>
    </r>
  </si>
  <si>
    <r>
      <rPr>
        <b/>
        <sz val="8"/>
        <color theme="0"/>
        <rFont val="Segoe UI"/>
        <family val="2"/>
      </rPr>
      <t>Precio max ponderado</t>
    </r>
    <r>
      <rPr>
        <sz val="8"/>
        <color theme="0"/>
        <rFont val="Segoe UI"/>
        <family val="2"/>
      </rPr>
      <t xml:space="preserve">
(Multiplicar el precio Max * Participación en el mercado)</t>
    </r>
  </si>
  <si>
    <t>20111011-1</t>
  </si>
  <si>
    <t>CYRAMZA®</t>
  </si>
  <si>
    <t>Caja con un (1) vial por 10 mL</t>
  </si>
  <si>
    <t>SOLUCIÓN PARA INFUSIÓN</t>
  </si>
  <si>
    <t> INTRAVENOSA</t>
  </si>
  <si>
    <t>laboratorio</t>
  </si>
  <si>
    <t>ELABORA O IMPORTA EL MEDICAMENTO</t>
  </si>
  <si>
    <t>VENTA</t>
  </si>
  <si>
    <t>TRANSACCION PRIMARIA INSTITUCIONAL</t>
  </si>
  <si>
    <t>VIGENTE</t>
  </si>
  <si>
    <t>MERCK SHARP &amp; DOHME CORP.</t>
  </si>
  <si>
    <t>Presentacion comercial</t>
  </si>
  <si>
    <t>mg</t>
  </si>
  <si>
    <t>ENERO</t>
  </si>
  <si>
    <t>20111011-2</t>
  </si>
  <si>
    <t>Caja con un (1) vial  50 mL</t>
  </si>
  <si>
    <t>CIRCULAR 10 de 2021</t>
  </si>
  <si>
    <t>FEBRERO</t>
  </si>
  <si>
    <t>CIRCULAR 10 de 2022</t>
  </si>
  <si>
    <t>MARZO</t>
  </si>
  <si>
    <t>CIRCULAR 10 de 2023</t>
  </si>
  <si>
    <t>CIRCULAR 10 de 2024</t>
  </si>
  <si>
    <t>ABRIL</t>
  </si>
  <si>
    <t>CIRCULAR 10 de 2025</t>
  </si>
  <si>
    <t>CIRCULAR 10 de 2026</t>
  </si>
  <si>
    <t>MAYO</t>
  </si>
  <si>
    <t>CIRCULAR 10 de 2027</t>
  </si>
  <si>
    <t>CIRCULAR 10 de 2028</t>
  </si>
  <si>
    <t>JUNIO</t>
  </si>
  <si>
    <t>CIRCULAR 10 de 2029</t>
  </si>
  <si>
    <t>CIRCULAR 10 de 2030</t>
  </si>
  <si>
    <t>JULIO</t>
  </si>
  <si>
    <t>CIRCULAR 10 de 2031</t>
  </si>
  <si>
    <t>AGOSTO</t>
  </si>
  <si>
    <t>SEPTIEMBRE</t>
  </si>
  <si>
    <t>OCTUBRE</t>
  </si>
  <si>
    <t>NOVIEMBRE</t>
  </si>
  <si>
    <t>DICIEMBRE</t>
  </si>
  <si>
    <t>COSTO TOTAL</t>
  </si>
  <si>
    <t>19976519-2</t>
  </si>
  <si>
    <t>PACLITAXEL 100 MG SOLUCION INYECTABLE</t>
  </si>
  <si>
    <t>CAJA POR UN VIAL DE VIDRIO TIPO</t>
  </si>
  <si>
    <t xml:space="preserve">MAYO </t>
  </si>
  <si>
    <t>19959764-02</t>
  </si>
  <si>
    <t>DEXAMETASONA</t>
  </si>
  <si>
    <t>DEXAMETASONA FOSFATO SOLUCION INYECTABLE 4 MG/ML</t>
  </si>
  <si>
    <t>Caja con 10 ampollas de vidrio tipo</t>
  </si>
  <si>
    <t>19959764-03</t>
  </si>
  <si>
    <t>19959764-04</t>
  </si>
  <si>
    <t>19959764-05</t>
  </si>
  <si>
    <t>19959764-06</t>
  </si>
  <si>
    <t>19959764-07</t>
  </si>
  <si>
    <t>19959764-08</t>
  </si>
  <si>
    <t>19959764-09</t>
  </si>
  <si>
    <t>19959764-10</t>
  </si>
  <si>
    <t>19959764-11</t>
  </si>
  <si>
    <t>Periodo</t>
  </si>
  <si>
    <t>AnnioCorte</t>
  </si>
  <si>
    <t>MesFactura</t>
  </si>
  <si>
    <t>CodRolActorReportante</t>
  </si>
  <si>
    <t>RolActorReportante</t>
  </si>
  <si>
    <t>CodTipoOperacion</t>
  </si>
  <si>
    <t>TipoOperacion</t>
  </si>
  <si>
    <t>CodTipoTransaccion</t>
  </si>
  <si>
    <t>TipoTransaccion</t>
  </si>
  <si>
    <t>IUM_1</t>
  </si>
  <si>
    <t>IUM_2</t>
  </si>
  <si>
    <t>IUM_3</t>
  </si>
  <si>
    <t>NoExpediente</t>
  </si>
  <si>
    <t>PresentacionComercial</t>
  </si>
  <si>
    <t>DescripcionComercial</t>
  </si>
  <si>
    <t>Contenido</t>
  </si>
  <si>
    <t>FormaFarmaceutica</t>
  </si>
  <si>
    <t>CUMCodATC</t>
  </si>
  <si>
    <t>CUMATC</t>
  </si>
  <si>
    <t>PrincipioActivo</t>
  </si>
  <si>
    <t>CUMCodViaAdministracion</t>
  </si>
  <si>
    <t>ViaAdministracion</t>
  </si>
  <si>
    <t>CodUnidadFactura</t>
  </si>
  <si>
    <t>UnidadFactura</t>
  </si>
  <si>
    <t>PrecioMinimoUnitario</t>
  </si>
  <si>
    <t>PrecioPromedioUnitario</t>
  </si>
  <si>
    <t>PrecioMaximoUnitario</t>
  </si>
  <si>
    <t>ValorTotalFacturado</t>
  </si>
  <si>
    <t>TotalUnidadesFacturadas</t>
  </si>
  <si>
    <t>Cantidad de unidades minimas</t>
  </si>
  <si>
    <t>Participación en el mercado</t>
  </si>
  <si>
    <t>Precio minimo</t>
  </si>
  <si>
    <t>Precio medio</t>
  </si>
  <si>
    <t>Precio max</t>
  </si>
  <si>
    <t>Precio minimo poderado</t>
  </si>
  <si>
    <t>Precio medio ponderado</t>
  </si>
  <si>
    <t>Precio max ponderado</t>
  </si>
  <si>
    <t>202210 a 202212</t>
  </si>
  <si>
    <t>2022</t>
  </si>
  <si>
    <t>11</t>
  </si>
  <si>
    <t>1</t>
  </si>
  <si>
    <t>1. Elabora o importa el medicamento</t>
  </si>
  <si>
    <t>VN</t>
  </si>
  <si>
    <t>Operacion de venta</t>
  </si>
  <si>
    <t>Transaccion primaria institucional</t>
  </si>
  <si>
    <t>1T101858</t>
  </si>
  <si>
    <t>1003</t>
  </si>
  <si>
    <t>100</t>
  </si>
  <si>
    <t>20143846</t>
  </si>
  <si>
    <t>BISINTEX</t>
  </si>
  <si>
    <t>POLVOS PARA RECONSTITUIR</t>
  </si>
  <si>
    <t>L01XC03</t>
  </si>
  <si>
    <t>TRASTUZUMAB</t>
  </si>
  <si>
    <t>IV</t>
  </si>
  <si>
    <t>INTRAVENOSA</t>
  </si>
  <si>
    <t>A</t>
  </si>
  <si>
    <t>1400000.00</t>
  </si>
  <si>
    <t>1900000.00</t>
  </si>
  <si>
    <t>691438500.00</t>
  </si>
  <si>
    <t>12</t>
  </si>
  <si>
    <t>592925000.00</t>
  </si>
  <si>
    <t>202207 a 202209</t>
  </si>
  <si>
    <t>7</t>
  </si>
  <si>
    <t>1580000.00</t>
  </si>
  <si>
    <t>382865000.00</t>
  </si>
  <si>
    <t>8</t>
  </si>
  <si>
    <t>1950000.00</t>
  </si>
  <si>
    <t>421225000.00</t>
  </si>
  <si>
    <t>9</t>
  </si>
  <si>
    <t>212489500.00</t>
  </si>
  <si>
    <t>10</t>
  </si>
  <si>
    <t>284225500.00</t>
  </si>
  <si>
    <t>0</t>
  </si>
  <si>
    <t>20144826</t>
  </si>
  <si>
    <t>TRAZIMERA  440MG POLVO PARA CONCENTRADO PARA SOLUCI N PARA INFUSI N</t>
  </si>
  <si>
    <t xml:space="preserve">POLVOS                                                                                                                                                                                                  </t>
  </si>
  <si>
    <t>2027043.79</t>
  </si>
  <si>
    <t>3300000.00</t>
  </si>
  <si>
    <t>1110820000.00</t>
  </si>
  <si>
    <t>2031673.30</t>
  </si>
  <si>
    <t>1019900000.00</t>
  </si>
  <si>
    <t>202201 a 202203</t>
  </si>
  <si>
    <t>2065295.00</t>
  </si>
  <si>
    <t>702200000.00</t>
  </si>
  <si>
    <t>2</t>
  </si>
  <si>
    <t>2084324.32</t>
  </si>
  <si>
    <t>1156800000.00</t>
  </si>
  <si>
    <t>2112681.91</t>
  </si>
  <si>
    <t>1016200000.00</t>
  </si>
  <si>
    <t>2264689.26</t>
  </si>
  <si>
    <t>1603400000.00</t>
  </si>
  <si>
    <t>202204 a 202206</t>
  </si>
  <si>
    <t>5</t>
  </si>
  <si>
    <t>2310245.90</t>
  </si>
  <si>
    <t>1127400000.00</t>
  </si>
  <si>
    <t>6</t>
  </si>
  <si>
    <t>2345525.90</t>
  </si>
  <si>
    <t>1494100000.00</t>
  </si>
  <si>
    <t>3</t>
  </si>
  <si>
    <t>2370000.00</t>
  </si>
  <si>
    <t>1175920000.00</t>
  </si>
  <si>
    <t>4</t>
  </si>
  <si>
    <t>2375370.92</t>
  </si>
  <si>
    <t>800500000.00</t>
  </si>
  <si>
    <t>2414603.96</t>
  </si>
  <si>
    <t>975500000.00</t>
  </si>
  <si>
    <t>1005</t>
  </si>
  <si>
    <t>20176292</t>
  </si>
  <si>
    <t>HERZUMA  440 MG POLVO LIOFILIZADO</t>
  </si>
  <si>
    <t xml:space="preserve">POLVO PARA SOLUCI N INYECTABLE                                                                                                                                                                          </t>
  </si>
  <si>
    <t>II</t>
  </si>
  <si>
    <t>INFUSI N INTRAVENOSA</t>
  </si>
  <si>
    <t>2632500.00</t>
  </si>
  <si>
    <t>5265000.00</t>
  </si>
  <si>
    <t>20067211</t>
  </si>
  <si>
    <t>HERCEPTIN POLVO LIOFILIZADO PARA INFUSI N  150MG</t>
  </si>
  <si>
    <t xml:space="preserve">POLVO LIOFILIZADO                                                                                                                                                                                       </t>
  </si>
  <si>
    <t>1213848.00</t>
  </si>
  <si>
    <t>89824752.00</t>
  </si>
  <si>
    <t>6069240.00</t>
  </si>
  <si>
    <t>117743256.00</t>
  </si>
  <si>
    <t>71617032.00</t>
  </si>
  <si>
    <t>106818624.00</t>
  </si>
  <si>
    <t>31560048.00</t>
  </si>
  <si>
    <t>199071072.00</t>
  </si>
  <si>
    <t>149303304.00</t>
  </si>
  <si>
    <t>15780024.00</t>
  </si>
  <si>
    <t>127454040.00</t>
  </si>
  <si>
    <t>21849264.00</t>
  </si>
  <si>
    <t>25490808.00</t>
  </si>
  <si>
    <t>19903070</t>
  </si>
  <si>
    <t>HERCEPTIN   POLVO LIOFILIZADO PARA INFUSION 440 MG</t>
  </si>
  <si>
    <t>3560621.00</t>
  </si>
  <si>
    <t>3055012818.00</t>
  </si>
  <si>
    <t>3033649092.00</t>
  </si>
  <si>
    <t>4703580341.00</t>
  </si>
  <si>
    <t>5162900450.00</t>
  </si>
  <si>
    <t>3987895520.00</t>
  </si>
  <si>
    <t>4536231154.00</t>
  </si>
  <si>
    <t>5187824797.00</t>
  </si>
  <si>
    <t>5209188523.00</t>
  </si>
  <si>
    <t>6316541654.00</t>
  </si>
  <si>
    <t>3485847959.00</t>
  </si>
  <si>
    <t>4472139976.00</t>
  </si>
  <si>
    <t>6134949983.00</t>
  </si>
  <si>
    <t>20055046</t>
  </si>
  <si>
    <t>HERCEPTIN  SOLUCION INYECTABLE 600MG/5ML</t>
  </si>
  <si>
    <t xml:space="preserve">SOLUCIONES                                                                                                                                                                                              </t>
  </si>
  <si>
    <t>SC</t>
  </si>
  <si>
    <t>SUBCUTANEA</t>
  </si>
  <si>
    <t>3338516.00</t>
  </si>
  <si>
    <t>3779200112.00</t>
  </si>
  <si>
    <t>3555519540.00</t>
  </si>
  <si>
    <t>5001096968.00</t>
  </si>
  <si>
    <t>5144653156.00</t>
  </si>
  <si>
    <t>3802569724.00</t>
  </si>
  <si>
    <t>5571983204.00</t>
  </si>
  <si>
    <t>4029588812.00</t>
  </si>
  <si>
    <t>3902725204.00</t>
  </si>
  <si>
    <t>4737354204.00</t>
  </si>
  <si>
    <t>3328500452.00</t>
  </si>
  <si>
    <t>3635643924.00</t>
  </si>
  <si>
    <t>4603813564.00</t>
  </si>
  <si>
    <t xml:space="preserve">Liquido inyectable </t>
  </si>
  <si>
    <t xml:space="preserve">Precio minimo </t>
  </si>
  <si>
    <t xml:space="preserve">Precio medio </t>
  </si>
  <si>
    <t xml:space="preserve">Precio max </t>
  </si>
  <si>
    <t>Precio regulado</t>
  </si>
  <si>
    <t xml:space="preserve">Solido  inyectable </t>
  </si>
  <si>
    <t>Promedio entre presentaciones</t>
  </si>
  <si>
    <t>El valor máximo reporado en ambas presentaciones es menor al precio regulado, por lo cual se continuará usando el valor de SISMED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</si>
</sst>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&quot;$&quot;#,##0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0.0%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vertAlign val="superscript"/>
      <sz val="10"/>
      <color rgb="FF000000"/>
      <name val="Arial"/>
      <family val="2"/>
    </font>
    <font>
      <sz val="10"/>
      <color rgb="FF000000"/>
      <name val="Tahoma"/>
      <family val="2"/>
    </font>
    <font>
      <b/>
      <sz val="11"/>
      <color rgb="FFFFFFFF"/>
      <name val="Calibri"/>
      <family val="2"/>
      <scheme val="minor"/>
    </font>
    <font>
      <b/>
      <i/>
      <sz val="11"/>
      <color rgb="FF203764"/>
      <name val="Calibri"/>
      <family val="2"/>
      <scheme val="minor"/>
    </font>
    <font>
      <sz val="11"/>
      <color rgb="FF203764"/>
      <name val="Calibri"/>
      <family val="2"/>
      <scheme val="minor"/>
    </font>
    <font>
      <i/>
      <sz val="11"/>
      <color rgb="FF203764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Segoe UI"/>
      <family val="2"/>
    </font>
    <font>
      <sz val="8"/>
      <color rgb="FFFF0000"/>
      <name val="Segoe UI"/>
      <family val="2"/>
    </font>
    <font>
      <sz val="8"/>
      <color theme="0"/>
      <name val="Segoe UI"/>
      <family val="2"/>
    </font>
    <font>
      <b/>
      <sz val="8"/>
      <color theme="1"/>
      <name val="Segoe UI"/>
      <family val="2"/>
    </font>
    <font>
      <b/>
      <sz val="8"/>
      <color theme="0"/>
      <name val="Segoe UI"/>
      <family val="2"/>
    </font>
    <font>
      <sz val="9"/>
      <color rgb="FF0E0101"/>
      <name val="Segoe U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8F8FF"/>
        <bgColor rgb="FFF8F8FF"/>
      </patternFill>
    </fill>
    <fill>
      <patternFill patternType="solid">
        <fgColor rgb="FFFFFF00"/>
        <bgColor rgb="FFF8F8FF"/>
      </patternFill>
    </fill>
    <fill>
      <patternFill patternType="solid">
        <fgColor rgb="FF00B0F0"/>
        <bgColor rgb="FFF8F8FF"/>
      </patternFill>
    </fill>
    <fill>
      <patternFill patternType="solid">
        <fgColor rgb="FF00B050"/>
        <bgColor rgb="FFF8F8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4" fontId="2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/>
    <xf numFmtId="4" fontId="2" fillId="2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41" fontId="0" fillId="0" borderId="1" xfId="2" applyFont="1" applyBorder="1"/>
    <xf numFmtId="0" fontId="6" fillId="0" borderId="0" xfId="0" applyFont="1" applyAlignment="1">
      <alignment vertical="center"/>
    </xf>
    <xf numFmtId="9" fontId="3" fillId="4" borderId="1" xfId="1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41" fontId="8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right" vertical="center" indent="1"/>
    </xf>
    <xf numFmtId="2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4" fontId="12" fillId="6" borderId="4" xfId="0" applyNumberFormat="1" applyFont="1" applyFill="1" applyBorder="1" applyAlignment="1">
      <alignment horizontal="center" vertical="center"/>
    </xf>
    <xf numFmtId="4" fontId="12" fillId="6" borderId="5" xfId="0" applyNumberFormat="1" applyFont="1" applyFill="1" applyBorder="1" applyAlignment="1">
      <alignment horizontal="center" vertical="center"/>
    </xf>
    <xf numFmtId="4" fontId="12" fillId="6" borderId="6" xfId="0" applyNumberFormat="1" applyFont="1" applyFill="1" applyBorder="1" applyAlignment="1">
      <alignment horizontal="center" vertical="center"/>
    </xf>
    <xf numFmtId="4" fontId="12" fillId="6" borderId="7" xfId="0" applyNumberFormat="1" applyFont="1" applyFill="1" applyBorder="1" applyAlignment="1">
      <alignment horizontal="left" vertical="center"/>
    </xf>
    <xf numFmtId="4" fontId="12" fillId="6" borderId="8" xfId="0" applyNumberFormat="1" applyFont="1" applyFill="1" applyBorder="1" applyAlignment="1">
      <alignment horizontal="center" vertical="center"/>
    </xf>
    <xf numFmtId="0" fontId="13" fillId="7" borderId="7" xfId="0" applyFont="1" applyFill="1" applyBorder="1"/>
    <xf numFmtId="1" fontId="14" fillId="8" borderId="8" xfId="0" applyNumberFormat="1" applyFont="1" applyFill="1" applyBorder="1" applyAlignment="1">
      <alignment horizontal="center" vertical="center"/>
    </xf>
    <xf numFmtId="1" fontId="14" fillId="9" borderId="8" xfId="0" applyNumberFormat="1" applyFont="1" applyFill="1" applyBorder="1" applyAlignment="1">
      <alignment horizontal="right" vertical="center" indent="1"/>
    </xf>
    <xf numFmtId="2" fontId="14" fillId="8" borderId="8" xfId="0" applyNumberFormat="1" applyFont="1" applyFill="1" applyBorder="1" applyAlignment="1">
      <alignment horizontal="center" vertical="center"/>
    </xf>
    <xf numFmtId="0" fontId="15" fillId="7" borderId="8" xfId="0" applyFont="1" applyFill="1" applyBorder="1"/>
    <xf numFmtId="0" fontId="16" fillId="0" borderId="0" xfId="0" applyFont="1"/>
    <xf numFmtId="4" fontId="12" fillId="6" borderId="1" xfId="0" applyNumberFormat="1" applyFont="1" applyFill="1" applyBorder="1" applyAlignment="1">
      <alignment horizontal="left" vertical="center"/>
    </xf>
    <xf numFmtId="4" fontId="12" fillId="6" borderId="6" xfId="0" applyNumberFormat="1" applyFont="1" applyFill="1" applyBorder="1" applyAlignment="1">
      <alignment horizontal="left" vertical="center"/>
    </xf>
    <xf numFmtId="164" fontId="16" fillId="0" borderId="8" xfId="0" applyNumberFormat="1" applyFont="1" applyBorder="1"/>
    <xf numFmtId="0" fontId="13" fillId="7" borderId="0" xfId="0" applyFont="1" applyFill="1"/>
    <xf numFmtId="0" fontId="17" fillId="0" borderId="1" xfId="3" applyFont="1" applyBorder="1"/>
    <xf numFmtId="0" fontId="17" fillId="0" borderId="1" xfId="3" applyFont="1" applyBorder="1" applyAlignment="1">
      <alignment horizontal="center"/>
    </xf>
    <xf numFmtId="0" fontId="18" fillId="0" borderId="1" xfId="3" applyFont="1" applyBorder="1" applyAlignment="1">
      <alignment horizontal="center"/>
    </xf>
    <xf numFmtId="0" fontId="7" fillId="0" borderId="0" xfId="3"/>
    <xf numFmtId="0" fontId="19" fillId="10" borderId="1" xfId="3" applyFont="1" applyFill="1" applyBorder="1" applyAlignment="1">
      <alignment horizontal="center" vertical="center" wrapText="1"/>
    </xf>
    <xf numFmtId="0" fontId="20" fillId="11" borderId="1" xfId="3" applyFont="1" applyFill="1" applyBorder="1" applyAlignment="1">
      <alignment horizontal="center" vertical="center" wrapText="1"/>
    </xf>
    <xf numFmtId="0" fontId="17" fillId="11" borderId="1" xfId="3" applyFont="1" applyFill="1" applyBorder="1" applyAlignment="1">
      <alignment horizontal="center" vertical="center" wrapText="1"/>
    </xf>
    <xf numFmtId="0" fontId="7" fillId="0" borderId="1" xfId="3" applyBorder="1"/>
    <xf numFmtId="0" fontId="22" fillId="0" borderId="0" xfId="3" applyFont="1"/>
    <xf numFmtId="0" fontId="22" fillId="0" borderId="1" xfId="3" applyFont="1" applyBorder="1"/>
    <xf numFmtId="0" fontId="7" fillId="0" borderId="1" xfId="3" applyBorder="1" applyAlignment="1">
      <alignment horizontal="center"/>
    </xf>
    <xf numFmtId="166" fontId="0" fillId="0" borderId="1" xfId="4" applyNumberFormat="1" applyFont="1" applyBorder="1"/>
    <xf numFmtId="166" fontId="7" fillId="0" borderId="1" xfId="3" applyNumberFormat="1" applyBorder="1"/>
    <xf numFmtId="166" fontId="23" fillId="0" borderId="1" xfId="4" applyNumberFormat="1" applyFont="1" applyFill="1" applyBorder="1" applyAlignment="1" applyProtection="1">
      <alignment horizontal="right"/>
    </xf>
    <xf numFmtId="0" fontId="22" fillId="4" borderId="1" xfId="3" applyFont="1" applyFill="1" applyBorder="1"/>
    <xf numFmtId="0" fontId="7" fillId="4" borderId="1" xfId="3" applyFill="1" applyBorder="1"/>
    <xf numFmtId="166" fontId="0" fillId="4" borderId="1" xfId="4" applyNumberFormat="1" applyFont="1" applyFill="1" applyBorder="1"/>
    <xf numFmtId="166" fontId="7" fillId="4" borderId="1" xfId="3" applyNumberFormat="1" applyFill="1" applyBorder="1"/>
    <xf numFmtId="0" fontId="17" fillId="4" borderId="1" xfId="3" applyFont="1" applyFill="1" applyBorder="1"/>
    <xf numFmtId="0" fontId="7" fillId="4" borderId="0" xfId="3" applyFill="1"/>
    <xf numFmtId="0" fontId="7" fillId="0" borderId="4" xfId="3" applyBorder="1" applyAlignment="1">
      <alignment horizontal="center"/>
    </xf>
    <xf numFmtId="0" fontId="7" fillId="0" borderId="5" xfId="3" applyBorder="1" applyAlignment="1">
      <alignment horizontal="center"/>
    </xf>
    <xf numFmtId="0" fontId="7" fillId="0" borderId="6" xfId="3" applyBorder="1" applyAlignment="1">
      <alignment horizontal="center"/>
    </xf>
    <xf numFmtId="166" fontId="7" fillId="0" borderId="0" xfId="3" applyNumberFormat="1"/>
    <xf numFmtId="0" fontId="0" fillId="0" borderId="1" xfId="4" applyNumberFormat="1" applyFont="1" applyBorder="1"/>
    <xf numFmtId="166" fontId="0" fillId="0" borderId="0" xfId="4" applyNumberFormat="1" applyFont="1" applyFill="1" applyAlignment="1" applyProtection="1">
      <alignment horizontal="right"/>
    </xf>
    <xf numFmtId="0" fontId="7" fillId="4" borderId="1" xfId="3" applyFill="1" applyBorder="1" applyAlignment="1">
      <alignment horizontal="center"/>
    </xf>
    <xf numFmtId="0" fontId="7" fillId="0" borderId="1" xfId="3" applyBorder="1" applyAlignment="1">
      <alignment horizontal="center"/>
    </xf>
    <xf numFmtId="0" fontId="24" fillId="12" borderId="9" xfId="0" applyFont="1" applyFill="1" applyBorder="1"/>
    <xf numFmtId="0" fontId="24" fillId="13" borderId="9" xfId="0" applyFont="1" applyFill="1" applyBorder="1"/>
    <xf numFmtId="0" fontId="24" fillId="13" borderId="9" xfId="0" applyFont="1" applyFill="1" applyBorder="1" applyAlignment="1">
      <alignment horizontal="left" vertical="center"/>
    </xf>
    <xf numFmtId="0" fontId="24" fillId="14" borderId="9" xfId="0" applyFont="1" applyFill="1" applyBorder="1" applyAlignment="1">
      <alignment horizontal="left" vertical="center"/>
    </xf>
    <xf numFmtId="0" fontId="24" fillId="14" borderId="0" xfId="0" applyFont="1" applyFill="1" applyAlignment="1">
      <alignment horizontal="left" vertical="center"/>
    </xf>
    <xf numFmtId="0" fontId="24" fillId="15" borderId="0" xfId="0" applyFont="1" applyFill="1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0" fillId="0" borderId="0" xfId="0" applyNumberFormat="1"/>
    <xf numFmtId="167" fontId="0" fillId="0" borderId="0" xfId="1" applyNumberFormat="1" applyFont="1"/>
    <xf numFmtId="0" fontId="7" fillId="0" borderId="0" xfId="0" applyFont="1"/>
    <xf numFmtId="49" fontId="23" fillId="0" borderId="0" xfId="0" applyNumberFormat="1" applyFont="1" applyAlignment="1">
      <alignment horizontal="right"/>
    </xf>
    <xf numFmtId="1" fontId="0" fillId="10" borderId="0" xfId="0" applyNumberFormat="1" applyFill="1"/>
    <xf numFmtId="1" fontId="0" fillId="16" borderId="0" xfId="0" applyNumberFormat="1" applyFill="1"/>
  </cellXfs>
  <cellStyles count="5">
    <cellStyle name="Currency 2" xfId="4" xr:uid="{17AF72E9-7DA2-C947-B84C-F4F4C8639902}"/>
    <cellStyle name="Millares [0] 2" xfId="2" xr:uid="{04021807-84CC-3C41-84BD-F4CDA87BD3D8}"/>
    <cellStyle name="Normal" xfId="0" builtinId="0"/>
    <cellStyle name="Normal 2" xfId="3" xr:uid="{E905852E-80A9-F24C-BA4A-B9B9B044BA35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samaca/Library/Mobile%20Documents/com~apple~CloudDocs/Documents/UdeA%20Esp.%20Evaluaciones%20econo&#769;micas%20en%20salud/B.%20Segundo%20semestre/TRABAJO%20DE%20GRADO/Ejemplos%20ES/Alecensa_ALK+NSCLC_Alect_1stLine_v1c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nielsamaca/Library/Mobile%20Documents/com~apple~CloudDocs/Documents/UdeA%20Esp.%20Evaluaciones%20econo&#769;micas%20en%20salud/B.%20Segundo%20semestre/TRABAJO%20DE%20GRADO/Entregables%20finales/Costo_SISMED_trastuzumab.xlsx" TargetMode="External"/><Relationship Id="rId1" Type="http://schemas.openxmlformats.org/officeDocument/2006/relationships/externalLinkPath" Target="Costo_SISMED_trastuzum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ummary"/>
      <sheetName val="Change Log"/>
      <sheetName val="Results Table"/>
      <sheetName val="Results Charts"/>
      <sheetName val="Sensitivity Chart"/>
      <sheetName val="Scenario Analyses"/>
      <sheetName val="Model Inputs"/>
      <sheetName val="Cost Inputs"/>
      <sheetName val="Administration Cost"/>
      <sheetName val="AE Cost and Disutilities"/>
      <sheetName val="CNS costs"/>
      <sheetName val="Utilities"/>
      <sheetName val="Life tables"/>
      <sheetName val="ITC"/>
      <sheetName val="ITC ceritinib scenario"/>
      <sheetName val="Dosing"/>
      <sheetName val="Piecewise"/>
      <sheetName val="Demographics"/>
      <sheetName val="References"/>
      <sheetName val="PostProgTxs"/>
      <sheetName val="Settings"/>
      <sheetName val="Simulation"/>
      <sheetName val="Alectinib"/>
      <sheetName val="Crizotinib"/>
      <sheetName val="Cerit-NMA"/>
      <sheetName val="Chemo-NMA"/>
      <sheetName val="PAS"/>
      <sheetName val="Validation Data"/>
      <sheetName val="Trace"/>
      <sheetName val="KM OS"/>
      <sheetName val="KM PFS"/>
      <sheetName val="KM TTOT"/>
      <sheetName val="Diagnostic plot"/>
      <sheetName val="OS parameters - NPH"/>
      <sheetName val="PFS parameters - NPH"/>
      <sheetName val="TTOT parameters - NPH"/>
      <sheetName val="SAS output-NonPropHazards(NPH)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 t="str">
            <v>$</v>
          </cell>
        </row>
        <row r="189">
          <cell r="F189" t="str">
            <v>Alectinib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 data"/>
      <sheetName val="data_trastuzumab_solido iny"/>
      <sheetName val="data_trastuzumab_liquido iny"/>
      <sheetName val="Resumen de precios"/>
      <sheetName val="Precio_trastuzumab"/>
    </sheetNames>
    <sheetDataSet>
      <sheetData sheetId="0" refreshError="1"/>
      <sheetData sheetId="1">
        <row r="2">
          <cell r="AF2">
            <v>3181.818181818182</v>
          </cell>
          <cell r="AG2">
            <v>3851.5959224598932</v>
          </cell>
          <cell r="AH2">
            <v>4318.181818181818</v>
          </cell>
          <cell r="AI2">
            <v>54.956473549310736</v>
          </cell>
          <cell r="AJ2">
            <v>66.524897822522917</v>
          </cell>
          <cell r="AK2">
            <v>74.583785531207425</v>
          </cell>
        </row>
        <row r="3">
          <cell r="AF3">
            <v>3181.818181818182</v>
          </cell>
          <cell r="AG3">
            <v>3632.2286204361676</v>
          </cell>
          <cell r="AH3">
            <v>4318.181818181818</v>
          </cell>
          <cell r="AI3">
            <v>49.97267570292717</v>
          </cell>
          <cell r="AJ3">
            <v>57.046686063069103</v>
          </cell>
          <cell r="AK3">
            <v>67.820059882544015</v>
          </cell>
        </row>
        <row r="4">
          <cell r="AF4">
            <v>3590.909090909091</v>
          </cell>
          <cell r="AG4">
            <v>3884.588068181818</v>
          </cell>
          <cell r="AH4">
            <v>4318.181818181818</v>
          </cell>
          <cell r="AI4">
            <v>34.051462042318022</v>
          </cell>
          <cell r="AJ4">
            <v>36.836327460533703</v>
          </cell>
          <cell r="AK4">
            <v>40.947960683800154</v>
          </cell>
        </row>
        <row r="5">
          <cell r="AF5">
            <v>3590.909090909091</v>
          </cell>
          <cell r="AG5">
            <v>3923.4817436661697</v>
          </cell>
          <cell r="AH5">
            <v>4431.818181818182</v>
          </cell>
          <cell r="AI5">
            <v>37.091771153239272</v>
          </cell>
          <cell r="AJ5">
            <v>40.527031811639375</v>
          </cell>
          <cell r="AK5">
            <v>45.777818828364929</v>
          </cell>
        </row>
        <row r="6">
          <cell r="AF6">
            <v>3590.909090909091</v>
          </cell>
          <cell r="AG6">
            <v>3894.6022727272725</v>
          </cell>
          <cell r="AH6">
            <v>4318.181818181818</v>
          </cell>
          <cell r="AI6">
            <v>18.849916487711763</v>
          </cell>
          <cell r="AJ6">
            <v>20.444106418515865</v>
          </cell>
          <cell r="AK6">
            <v>22.667621092817942</v>
          </cell>
        </row>
        <row r="7">
          <cell r="AF7">
            <v>3590.909090909091</v>
          </cell>
          <cell r="AG7">
            <v>3868.0661404463799</v>
          </cell>
          <cell r="AH7">
            <v>4318.181818181818</v>
          </cell>
          <cell r="AI7">
            <v>25.386581076192456</v>
          </cell>
          <cell r="AJ7">
            <v>27.345992949561658</v>
          </cell>
          <cell r="AK7">
            <v>30.528167116940296</v>
          </cell>
        </row>
        <row r="8">
          <cell r="AF8">
            <v>4606.9177045454544</v>
          </cell>
          <cell r="AG8">
            <v>4606.9177173191774</v>
          </cell>
          <cell r="AH8">
            <v>7500</v>
          </cell>
          <cell r="AI8">
            <v>106.87456193763903</v>
          </cell>
          <cell r="AJ8">
            <v>106.87456223397297</v>
          </cell>
          <cell r="AK8">
            <v>173.99034798069599</v>
          </cell>
        </row>
        <row r="9">
          <cell r="AF9">
            <v>4617.4393181818186</v>
          </cell>
          <cell r="AG9">
            <v>4617.4393335747918</v>
          </cell>
          <cell r="AH9">
            <v>7500</v>
          </cell>
          <cell r="AI9">
            <v>98.126938350997932</v>
          </cell>
          <cell r="AJ9">
            <v>98.126938678119785</v>
          </cell>
          <cell r="AK9">
            <v>159.38531877063755</v>
          </cell>
        </row>
        <row r="10">
          <cell r="AF10">
            <v>4693.852272727273</v>
          </cell>
          <cell r="AG10">
            <v>4693.8502673796793</v>
          </cell>
          <cell r="AH10">
            <v>7500</v>
          </cell>
          <cell r="AI10">
            <v>67.560315499418877</v>
          </cell>
          <cell r="AJ10">
            <v>67.560286635724793</v>
          </cell>
          <cell r="AK10">
            <v>107.9502159004318</v>
          </cell>
        </row>
        <row r="11">
          <cell r="AF11">
            <v>4734.5954545454542</v>
          </cell>
          <cell r="AG11">
            <v>4734.5942647956072</v>
          </cell>
          <cell r="AH11">
            <v>7500</v>
          </cell>
          <cell r="AI11">
            <v>59.728619314814381</v>
          </cell>
          <cell r="AJ11">
            <v>59.728604305693459</v>
          </cell>
          <cell r="AK11">
            <v>94.615189230378462</v>
          </cell>
        </row>
        <row r="12">
          <cell r="AF12">
            <v>4737.1007272727275</v>
          </cell>
          <cell r="AG12">
            <v>4737.1007371007372</v>
          </cell>
          <cell r="AH12">
            <v>7500</v>
          </cell>
          <cell r="AI12">
            <v>111.29840418408111</v>
          </cell>
          <cell r="AJ12">
            <v>111.29840441499066</v>
          </cell>
          <cell r="AK12">
            <v>176.21285242570485</v>
          </cell>
        </row>
        <row r="13">
          <cell r="AF13">
            <v>4801.5497954545453</v>
          </cell>
          <cell r="AG13">
            <v>4801.5498015498015</v>
          </cell>
          <cell r="AH13">
            <v>7500</v>
          </cell>
          <cell r="AI13">
            <v>97.770952993549926</v>
          </cell>
          <cell r="AJ13">
            <v>97.770953117663808</v>
          </cell>
          <cell r="AK13">
            <v>152.71780543561087</v>
          </cell>
        </row>
        <row r="14">
          <cell r="AF14">
            <v>5147.0210454545449</v>
          </cell>
          <cell r="AG14">
            <v>5147.0210580380071</v>
          </cell>
          <cell r="AH14">
            <v>7500</v>
          </cell>
          <cell r="AI14">
            <v>154.26682330801023</v>
          </cell>
          <cell r="AJ14">
            <v>154.26682368516254</v>
          </cell>
          <cell r="AK14">
            <v>224.79044958089918</v>
          </cell>
        </row>
        <row r="15">
          <cell r="AF15">
            <v>5250.5588636363636</v>
          </cell>
          <cell r="AG15">
            <v>5250.558867362146</v>
          </cell>
          <cell r="AH15">
            <v>7500</v>
          </cell>
          <cell r="AI15">
            <v>108.46976231710039</v>
          </cell>
          <cell r="AJ15">
            <v>108.46976239407023</v>
          </cell>
          <cell r="AK15">
            <v>154.94030988061974</v>
          </cell>
        </row>
        <row r="16">
          <cell r="AF16">
            <v>5330.7406818181817</v>
          </cell>
          <cell r="AG16">
            <v>5330.7406878835445</v>
          </cell>
          <cell r="AH16">
            <v>7500</v>
          </cell>
          <cell r="AI16">
            <v>143.75081764110499</v>
          </cell>
          <cell r="AJ16">
            <v>143.7508178046659</v>
          </cell>
          <cell r="AK16">
            <v>202.247904495809</v>
          </cell>
        </row>
        <row r="17">
          <cell r="AF17">
            <v>5386.363636363636</v>
          </cell>
          <cell r="AG17">
            <v>5759.7962382445139</v>
          </cell>
          <cell r="AH17">
            <v>7500</v>
          </cell>
          <cell r="AI17">
            <v>105.80275706005958</v>
          </cell>
          <cell r="AJ17">
            <v>113.13798385172528</v>
          </cell>
          <cell r="AK17">
            <v>147.32029464058928</v>
          </cell>
        </row>
        <row r="18">
          <cell r="AF18">
            <v>5398.5702727272728</v>
          </cell>
          <cell r="AG18">
            <v>5398.5702724575131</v>
          </cell>
          <cell r="AH18">
            <v>7500</v>
          </cell>
          <cell r="AI18">
            <v>77.017957070065663</v>
          </cell>
          <cell r="AJ18">
            <v>77.017957066217164</v>
          </cell>
          <cell r="AK18">
            <v>106.997713995428</v>
          </cell>
        </row>
        <row r="19">
          <cell r="AF19">
            <v>5487.736272727273</v>
          </cell>
          <cell r="AG19">
            <v>5487.7362736273635</v>
          </cell>
          <cell r="AH19">
            <v>7500</v>
          </cell>
          <cell r="AI19">
            <v>93.855111937254193</v>
          </cell>
          <cell r="AJ19">
            <v>93.855111952648173</v>
          </cell>
          <cell r="AK19">
            <v>128.27025654051309</v>
          </cell>
        </row>
        <row r="20">
          <cell r="AF20">
            <v>5982.954545454545</v>
          </cell>
          <cell r="AG20">
            <v>5982.954545454545</v>
          </cell>
          <cell r="AH20">
            <v>5982.954545454545</v>
          </cell>
          <cell r="AI20">
            <v>0.50655783129748067</v>
          </cell>
          <cell r="AJ20">
            <v>0.50655783129748067</v>
          </cell>
          <cell r="AK20">
            <v>0.50655783129748067</v>
          </cell>
        </row>
        <row r="21">
          <cell r="AF21">
            <v>8092.32</v>
          </cell>
          <cell r="AG21">
            <v>8092.32</v>
          </cell>
          <cell r="AH21">
            <v>8092.32</v>
          </cell>
          <cell r="AI21">
            <v>25.350591821183642</v>
          </cell>
          <cell r="AJ21">
            <v>25.350591821183642</v>
          </cell>
          <cell r="AK21">
            <v>25.350591821183642</v>
          </cell>
        </row>
        <row r="22">
          <cell r="AF22">
            <v>8092.32</v>
          </cell>
          <cell r="AG22">
            <v>8092.32</v>
          </cell>
          <cell r="AH22">
            <v>8092.32</v>
          </cell>
          <cell r="AI22">
            <v>1.7128778257556514</v>
          </cell>
          <cell r="AJ22">
            <v>1.7128778257556514</v>
          </cell>
          <cell r="AK22">
            <v>1.7128778257556514</v>
          </cell>
        </row>
        <row r="23">
          <cell r="AF23">
            <v>8092.32</v>
          </cell>
          <cell r="AG23">
            <v>8092.32</v>
          </cell>
          <cell r="AH23">
            <v>8092.32</v>
          </cell>
          <cell r="AI23">
            <v>33.229829819659635</v>
          </cell>
          <cell r="AJ23">
            <v>33.229829819659635</v>
          </cell>
          <cell r="AK23">
            <v>33.229829819659635</v>
          </cell>
        </row>
        <row r="24">
          <cell r="AF24">
            <v>8092.32</v>
          </cell>
          <cell r="AG24">
            <v>8092.32</v>
          </cell>
          <cell r="AH24">
            <v>8092.32</v>
          </cell>
          <cell r="AI24">
            <v>20.211958343916685</v>
          </cell>
          <cell r="AJ24">
            <v>20.211958343916685</v>
          </cell>
          <cell r="AK24">
            <v>20.211958343916685</v>
          </cell>
        </row>
        <row r="25">
          <cell r="AF25">
            <v>8092.32</v>
          </cell>
          <cell r="AG25">
            <v>8092.32</v>
          </cell>
          <cell r="AH25">
            <v>8092.32</v>
          </cell>
          <cell r="AI25">
            <v>30.146649733299466</v>
          </cell>
          <cell r="AJ25">
            <v>30.146649733299466</v>
          </cell>
          <cell r="AK25">
            <v>30.146649733299466</v>
          </cell>
        </row>
        <row r="26">
          <cell r="AF26">
            <v>8092.32</v>
          </cell>
          <cell r="AG26">
            <v>8092.32</v>
          </cell>
          <cell r="AH26">
            <v>8092.32</v>
          </cell>
          <cell r="AI26">
            <v>8.9069646939293872</v>
          </cell>
          <cell r="AJ26">
            <v>8.9069646939293872</v>
          </cell>
          <cell r="AK26">
            <v>8.9069646939293872</v>
          </cell>
        </row>
        <row r="27">
          <cell r="AF27">
            <v>8092.32</v>
          </cell>
          <cell r="AG27">
            <v>8092.32</v>
          </cell>
          <cell r="AH27">
            <v>8092.32</v>
          </cell>
          <cell r="AI27">
            <v>56.182392684785363</v>
          </cell>
          <cell r="AJ27">
            <v>56.182392684785363</v>
          </cell>
          <cell r="AK27">
            <v>56.182392684785363</v>
          </cell>
        </row>
        <row r="28">
          <cell r="AF28">
            <v>8092.32</v>
          </cell>
          <cell r="AG28">
            <v>8092.32</v>
          </cell>
          <cell r="AH28">
            <v>8092.32</v>
          </cell>
          <cell r="AI28">
            <v>42.136794513589024</v>
          </cell>
          <cell r="AJ28">
            <v>42.136794513589024</v>
          </cell>
          <cell r="AK28">
            <v>42.136794513589024</v>
          </cell>
        </row>
        <row r="29">
          <cell r="AF29">
            <v>8092.32</v>
          </cell>
          <cell r="AG29">
            <v>8092.32</v>
          </cell>
          <cell r="AH29">
            <v>8092.32</v>
          </cell>
          <cell r="AI29">
            <v>4.4534823469646936</v>
          </cell>
          <cell r="AJ29">
            <v>4.4534823469646936</v>
          </cell>
          <cell r="AK29">
            <v>4.4534823469646936</v>
          </cell>
        </row>
        <row r="30">
          <cell r="AF30">
            <v>8092.32</v>
          </cell>
          <cell r="AG30">
            <v>8092.32</v>
          </cell>
          <cell r="AH30">
            <v>8092.32</v>
          </cell>
          <cell r="AI30">
            <v>35.970434340868685</v>
          </cell>
          <cell r="AJ30">
            <v>35.970434340868685</v>
          </cell>
          <cell r="AK30">
            <v>35.970434340868685</v>
          </cell>
        </row>
        <row r="31">
          <cell r="AF31">
            <v>8092.32</v>
          </cell>
          <cell r="AG31">
            <v>8092.32</v>
          </cell>
          <cell r="AH31">
            <v>8092.32</v>
          </cell>
          <cell r="AI31">
            <v>6.1663601727203448</v>
          </cell>
          <cell r="AJ31">
            <v>6.1663601727203448</v>
          </cell>
          <cell r="AK31">
            <v>6.1663601727203448</v>
          </cell>
        </row>
        <row r="32">
          <cell r="AF32">
            <v>8092.32</v>
          </cell>
          <cell r="AG32">
            <v>8092.32</v>
          </cell>
          <cell r="AH32">
            <v>8092.32</v>
          </cell>
          <cell r="AI32">
            <v>7.1940868681737369</v>
          </cell>
          <cell r="AJ32">
            <v>7.1940868681737369</v>
          </cell>
          <cell r="AK32">
            <v>7.1940868681737369</v>
          </cell>
        </row>
        <row r="33">
          <cell r="AF33">
            <v>8092.3204545454546</v>
          </cell>
          <cell r="AG33">
            <v>8092.3204545454546</v>
          </cell>
          <cell r="AH33">
            <v>8092.3204545454546</v>
          </cell>
          <cell r="AI33">
            <v>293.92985140970285</v>
          </cell>
          <cell r="AJ33">
            <v>293.92985140970285</v>
          </cell>
          <cell r="AK33">
            <v>293.92985140970285</v>
          </cell>
        </row>
        <row r="34">
          <cell r="AF34">
            <v>8092.3204545454546</v>
          </cell>
          <cell r="AG34">
            <v>8092.3204545454546</v>
          </cell>
          <cell r="AH34">
            <v>8092.3204545454546</v>
          </cell>
          <cell r="AI34">
            <v>291.87439790334122</v>
          </cell>
          <cell r="AJ34">
            <v>291.87439790334122</v>
          </cell>
          <cell r="AK34">
            <v>291.87439790334122</v>
          </cell>
        </row>
        <row r="35">
          <cell r="AF35">
            <v>8092.3204545454546</v>
          </cell>
          <cell r="AG35">
            <v>8092.3204545454546</v>
          </cell>
          <cell r="AH35">
            <v>8092.3204545454546</v>
          </cell>
          <cell r="AI35">
            <v>452.5423469839364</v>
          </cell>
          <cell r="AJ35">
            <v>452.5423469839364</v>
          </cell>
          <cell r="AK35">
            <v>452.5423469839364</v>
          </cell>
        </row>
        <row r="36">
          <cell r="AF36">
            <v>8092.3204545454546</v>
          </cell>
          <cell r="AG36">
            <v>8092.3204545454546</v>
          </cell>
          <cell r="AH36">
            <v>8092.3204545454546</v>
          </cell>
          <cell r="AI36">
            <v>496.73459737070993</v>
          </cell>
          <cell r="AJ36">
            <v>496.73459737070993</v>
          </cell>
          <cell r="AK36">
            <v>496.73459737070993</v>
          </cell>
        </row>
        <row r="37">
          <cell r="AF37">
            <v>8092.3204545454546</v>
          </cell>
          <cell r="AG37">
            <v>8092.3204545454546</v>
          </cell>
          <cell r="AH37">
            <v>8092.3204545454546</v>
          </cell>
          <cell r="AI37">
            <v>383.68465452082421</v>
          </cell>
          <cell r="AJ37">
            <v>383.68465452082421</v>
          </cell>
          <cell r="AK37">
            <v>383.68465452082421</v>
          </cell>
        </row>
        <row r="38">
          <cell r="AF38">
            <v>8092.3204545454546</v>
          </cell>
          <cell r="AG38">
            <v>8092.3204545454546</v>
          </cell>
          <cell r="AH38">
            <v>8092.3204545454546</v>
          </cell>
          <cell r="AI38">
            <v>436.44129451743754</v>
          </cell>
          <cell r="AJ38">
            <v>436.44129451743754</v>
          </cell>
          <cell r="AK38">
            <v>436.44129451743754</v>
          </cell>
        </row>
        <row r="39">
          <cell r="AF39">
            <v>8092.3204545454546</v>
          </cell>
          <cell r="AG39">
            <v>8092.3204545454546</v>
          </cell>
          <cell r="AH39">
            <v>8092.3204545454546</v>
          </cell>
          <cell r="AI39">
            <v>499.13262646146507</v>
          </cell>
          <cell r="AJ39">
            <v>499.13262646146507</v>
          </cell>
          <cell r="AK39">
            <v>499.13262646146507</v>
          </cell>
        </row>
        <row r="40">
          <cell r="AF40">
            <v>8092.3204545454546</v>
          </cell>
          <cell r="AG40">
            <v>8092.3204545454546</v>
          </cell>
          <cell r="AH40">
            <v>8092.3204545454546</v>
          </cell>
          <cell r="AI40">
            <v>501.18807996782658</v>
          </cell>
          <cell r="AJ40">
            <v>501.18807996782658</v>
          </cell>
          <cell r="AK40">
            <v>501.18807996782658</v>
          </cell>
        </row>
        <row r="41">
          <cell r="AF41">
            <v>8092.3204545454546</v>
          </cell>
          <cell r="AG41">
            <v>8092.3204545454546</v>
          </cell>
          <cell r="AH41">
            <v>8092.3204545454546</v>
          </cell>
          <cell r="AI41">
            <v>607.72908671423397</v>
          </cell>
          <cell r="AJ41">
            <v>607.72908671423397</v>
          </cell>
          <cell r="AK41">
            <v>607.72908671423397</v>
          </cell>
        </row>
        <row r="42">
          <cell r="AF42">
            <v>8092.3204545454546</v>
          </cell>
          <cell r="AG42">
            <v>8092.3204545454546</v>
          </cell>
          <cell r="AH42">
            <v>8092.3204545454546</v>
          </cell>
          <cell r="AI42">
            <v>335.38149712132758</v>
          </cell>
          <cell r="AJ42">
            <v>335.38149712132758</v>
          </cell>
          <cell r="AK42">
            <v>335.38149712132758</v>
          </cell>
        </row>
        <row r="43">
          <cell r="AF43">
            <v>8092.3204545454546</v>
          </cell>
          <cell r="AG43">
            <v>8092.3204545454546</v>
          </cell>
          <cell r="AH43">
            <v>8092.3204545454546</v>
          </cell>
          <cell r="AI43">
            <v>430.27493399835288</v>
          </cell>
          <cell r="AJ43">
            <v>430.27493399835288</v>
          </cell>
          <cell r="AK43">
            <v>430.27493399835288</v>
          </cell>
        </row>
        <row r="44">
          <cell r="AF44">
            <v>8092.3204545454546</v>
          </cell>
          <cell r="AG44">
            <v>8092.3204545454546</v>
          </cell>
          <cell r="AH44">
            <v>8092.3204545454546</v>
          </cell>
          <cell r="AI44">
            <v>590.25773191016083</v>
          </cell>
          <cell r="AJ44">
            <v>590.25773191016083</v>
          </cell>
          <cell r="AK44">
            <v>590.25773191016083</v>
          </cell>
        </row>
      </sheetData>
      <sheetData sheetId="2">
        <row r="2">
          <cell r="AF2">
            <v>5564.1933333333336</v>
          </cell>
          <cell r="AG2">
            <v>5564.1933333333336</v>
          </cell>
          <cell r="AH2">
            <v>5564.1933333333336</v>
          </cell>
          <cell r="AI2">
            <v>411.56997212057848</v>
          </cell>
          <cell r="AJ2">
            <v>411.56997212057848</v>
          </cell>
          <cell r="AK2">
            <v>411.56997212057848</v>
          </cell>
        </row>
        <row r="3">
          <cell r="AF3">
            <v>5564.1933333333336</v>
          </cell>
          <cell r="AG3">
            <v>5564.1933333333336</v>
          </cell>
          <cell r="AH3">
            <v>5564.1933333333336</v>
          </cell>
          <cell r="AI3">
            <v>387.21026529012022</v>
          </cell>
          <cell r="AJ3">
            <v>387.21026529012022</v>
          </cell>
          <cell r="AK3">
            <v>387.21026529012022</v>
          </cell>
        </row>
        <row r="4">
          <cell r="AF4">
            <v>5564.1933333333336</v>
          </cell>
          <cell r="AG4">
            <v>5564.1933333333336</v>
          </cell>
          <cell r="AH4">
            <v>5564.1933333333336</v>
          </cell>
          <cell r="AI4">
            <v>544.63941540338044</v>
          </cell>
          <cell r="AJ4">
            <v>544.63941540338044</v>
          </cell>
          <cell r="AK4">
            <v>544.63941540338044</v>
          </cell>
        </row>
        <row r="5">
          <cell r="AF5">
            <v>5564.1933333333336</v>
          </cell>
          <cell r="AG5">
            <v>5564.1933333333336</v>
          </cell>
          <cell r="AH5">
            <v>5564.1933333333336</v>
          </cell>
          <cell r="AI5">
            <v>560.27325710054015</v>
          </cell>
          <cell r="AJ5">
            <v>560.27325710054015</v>
          </cell>
          <cell r="AK5">
            <v>560.27325710054015</v>
          </cell>
        </row>
        <row r="6">
          <cell r="AF6">
            <v>5564.1933333333336</v>
          </cell>
          <cell r="AG6">
            <v>5564.1933333333336</v>
          </cell>
          <cell r="AH6">
            <v>5564.1933333333336</v>
          </cell>
          <cell r="AI6">
            <v>414.11501611779056</v>
          </cell>
          <cell r="AJ6">
            <v>414.11501611779056</v>
          </cell>
          <cell r="AK6">
            <v>414.11501611779056</v>
          </cell>
        </row>
        <row r="7">
          <cell r="AF7">
            <v>5564.1933333333336</v>
          </cell>
          <cell r="AG7">
            <v>5564.1933333333336</v>
          </cell>
          <cell r="AH7">
            <v>5564.1933333333336</v>
          </cell>
          <cell r="AI7">
            <v>606.81120447813203</v>
          </cell>
          <cell r="AJ7">
            <v>606.81120447813203</v>
          </cell>
          <cell r="AK7">
            <v>606.81120447813203</v>
          </cell>
        </row>
        <row r="8">
          <cell r="AF8">
            <v>5564.1933333333336</v>
          </cell>
          <cell r="AG8">
            <v>5564.1933333333336</v>
          </cell>
          <cell r="AH8">
            <v>5564.1933333333336</v>
          </cell>
          <cell r="AI8">
            <v>438.83830066213631</v>
          </cell>
          <cell r="AJ8">
            <v>438.83830066213631</v>
          </cell>
          <cell r="AK8">
            <v>438.83830066213631</v>
          </cell>
        </row>
        <row r="9">
          <cell r="AF9">
            <v>5564.1933333333336</v>
          </cell>
          <cell r="AG9">
            <v>5564.1933333333336</v>
          </cell>
          <cell r="AH9">
            <v>5564.1933333333336</v>
          </cell>
          <cell r="AI9">
            <v>425.02234753441365</v>
          </cell>
          <cell r="AJ9">
            <v>425.02234753441365</v>
          </cell>
          <cell r="AK9">
            <v>425.02234753441365</v>
          </cell>
        </row>
        <row r="10">
          <cell r="AF10">
            <v>5564.1933333333336</v>
          </cell>
          <cell r="AG10">
            <v>5564.1933333333336</v>
          </cell>
          <cell r="AH10">
            <v>5564.1933333333336</v>
          </cell>
          <cell r="AI10">
            <v>515.91677600627293</v>
          </cell>
          <cell r="AJ10">
            <v>515.91677600627293</v>
          </cell>
          <cell r="AK10">
            <v>515.91677600627293</v>
          </cell>
        </row>
        <row r="11">
          <cell r="AF11">
            <v>5564.1933333333336</v>
          </cell>
          <cell r="AG11">
            <v>5564.1933333333336</v>
          </cell>
          <cell r="AH11">
            <v>5564.1933333333336</v>
          </cell>
          <cell r="AI11">
            <v>362.48698074577453</v>
          </cell>
          <cell r="AJ11">
            <v>362.48698074577453</v>
          </cell>
          <cell r="AK11">
            <v>362.48698074577453</v>
          </cell>
        </row>
        <row r="12">
          <cell r="AF12">
            <v>5564.1933333333336</v>
          </cell>
          <cell r="AG12">
            <v>5564.1933333333336</v>
          </cell>
          <cell r="AH12">
            <v>5564.1933333333336</v>
          </cell>
          <cell r="AI12">
            <v>395.93613042341877</v>
          </cell>
          <cell r="AJ12">
            <v>395.93613042341877</v>
          </cell>
          <cell r="AK12">
            <v>395.93613042341877</v>
          </cell>
        </row>
        <row r="13">
          <cell r="AF13">
            <v>5564.1933333333336</v>
          </cell>
          <cell r="AG13">
            <v>5564.1933333333336</v>
          </cell>
          <cell r="AH13">
            <v>5564.1933333333336</v>
          </cell>
          <cell r="AI13">
            <v>501.37366745077543</v>
          </cell>
          <cell r="AJ13">
            <v>501.37366745077543</v>
          </cell>
          <cell r="AK13">
            <v>501.37366745077543</v>
          </cell>
        </row>
      </sheetData>
      <sheetData sheetId="3">
        <row r="9">
          <cell r="D9">
            <v>6300.1826574172965</v>
          </cell>
        </row>
      </sheetData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niel Felipe Samaca Samaca" id="{49B3DC89-DC18-2241-81B5-549ECCD8BAC5}" userId="S::dfsamacas@unal.edu.co::1c644c5b-5ba9-40c3-ba90-566f7a5cbc21" providerId="AD"/>
  <person displayName="Samacá, Daniel Felipe" id="{F41F1819-0E3E-0B4C-B30D-A27942958ACE}" userId="S::danielfelipe.samaca@iqvia.com::b4dcb9d3-e04f-4b6c-bb74-1f208fe7dbb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3-03-28T15:18:24.65" personId="{F41F1819-0E3E-0B4C-B30D-A27942958ACE}" id="{E778BBD6-201F-3742-96C9-D7F305D9E041}">
    <text>El valor máximo reporado en ambas presentaciones es menor al precio regulado, por lo cual se continuará usando el valor de SISMED</text>
  </threadedComment>
  <threadedComment ref="D14" dT="2023-03-28T15:18:24.65" personId="{F41F1819-0E3E-0B4C-B30D-A27942958ACE}" id="{1B845087-25BA-0C4D-B035-554FA5214CE7}">
    <text>El valor máximo reporado en ambas presentaciones es menor al precio regulado, por lo cual se continuará usando el valor de SISMED</text>
  </threadedComment>
  <threadedComment ref="D16" dT="2023-03-28T15:18:24.65" personId="{F41F1819-0E3E-0B4C-B30D-A27942958ACE}" id="{33866373-447E-AD44-B054-E6E43949771C}">
    <text>El valor máximo reporado en ambas presentaciones es menor al precio regulado, por lo cual se continuará usando el valor de SISMED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3-04-04T03:00:47.46" personId="{49B3DC89-DC18-2241-81B5-549ECCD8BAC5}" id="{8A7E9949-4066-864C-AF87-FC0EA0F73531}">
    <text>Pendiente de validación con experto.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1" dT="2023-05-11T00:35:47.47" personId="{49B3DC89-DC18-2241-81B5-549ECCD8BAC5}" id="{F1E2DC08-D3B3-7248-ADED-6536D0D692D5}">
    <text>Si el máximo en SISMED es menor al regulado, se usa SISMED</text>
  </threadedComment>
  <threadedComment ref="D18" dT="2023-05-11T00:35:47.47" personId="{49B3DC89-DC18-2241-81B5-549ECCD8BAC5}" id="{97C89880-9C53-D149-A9A3-C8E07237DB9C}">
    <text>Si el máximo en SISMED es menor al regulado, se usa SISMED</text>
  </threadedComment>
  <threadedComment ref="D22" dT="2023-05-11T00:35:47.47" personId="{49B3DC89-DC18-2241-81B5-549ECCD8BAC5}" id="{9F5CF06A-0E12-BD4B-BDB6-EA990B9A220C}">
    <text>Si el máximo en SISMED es menor al regulado, se usa SISMED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" dT="2023-04-04T03:00:58.59" personId="{49B3DC89-DC18-2241-81B5-549ECCD8BAC5}" id="{9CB27EA7-2FF8-7842-8A6C-B1700D53128A}">
    <text>Pendiente de validación con experto.</text>
  </threadedComment>
  <threadedComment ref="D2" dT="2023-04-04T03:13:25.17" personId="{49B3DC89-DC18-2241-81B5-549ECCD8BAC5}" id="{AC255000-E72F-4A44-AF2E-DFBB2A32937C}">
    <text>Actualización con base en el IPC Serie de empalme 2003-2023 (DANE)</text>
  </threadedComment>
  <threadedComment ref="D2" dT="2023-04-04T03:13:47.73" personId="{49B3DC89-DC18-2241-81B5-549ECCD8BAC5}" id="{64D13043-3E37-BF44-9DC9-ABF19C0DD29F}" parentId="{AC255000-E72F-4A44-AF2E-DFBB2A32937C}">
    <text>Se tomó el valor reportado para diciembre 2021 y diciembre 2022</text>
  </threadedComment>
  <threadedComment ref="D2" dT="2023-04-04T03:17:15.02" personId="{49B3DC89-DC18-2241-81B5-549ECCD8BAC5}" id="{C1933318-D4F8-4645-8D78-DB72C6EF8157}" parentId="{AC255000-E72F-4A44-AF2E-DFBB2A32937C}">
    <text>Diciembre 2022 = 126,03
Diciembre 2021 = 111,41
Tasa de inflación = 1,131226999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1" dT="2023-03-25T00:51:35.35" personId="{49B3DC89-DC18-2241-81B5-549ECCD8BAC5}" id="{9E067C50-6B0A-E54F-B4BC-E954E11AB315}">
    <text>Filtro IETS</text>
  </threadedComment>
  <threadedComment ref="F1" dT="2023-03-25T00:51:40.49" personId="{49B3DC89-DC18-2241-81B5-549ECCD8BAC5}" id="{23B72239-D93D-5242-974C-4532FC2F1BE3}">
    <text>Filtro IETS</text>
  </threadedComment>
  <threadedComment ref="P1" dT="2023-03-25T00:52:04.07" personId="{49B3DC89-DC18-2241-81B5-549ECCD8BAC5}" id="{28027395-A93E-7D42-A26B-A27E78F5112A}">
    <text>20130360 no tiene información sobre mg, en invima tampoco</text>
  </threadedComment>
  <threadedComment ref="Z1" dT="2023-03-25T00:52:22.37" personId="{49B3DC89-DC18-2241-81B5-549ECCD8BAC5}" id="{EF351E36-04F9-3347-8222-70FF3E4EDF9A}">
    <text>Calculado 
Total facturado/unidades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1" dT="2023-03-25T00:51:35.35" personId="{49B3DC89-DC18-2241-81B5-549ECCD8BAC5}" id="{2348B5F5-0218-BA4E-ADC0-40FDF0BFF9E0}">
    <text>Filtro IETS</text>
  </threadedComment>
  <threadedComment ref="F1" dT="2023-03-25T00:51:40.49" personId="{49B3DC89-DC18-2241-81B5-549ECCD8BAC5}" id="{37546185-3BC9-BD40-ACD0-E481C037BC07}">
    <text>Filtro IETS</text>
  </threadedComment>
  <threadedComment ref="P1" dT="2023-03-25T00:52:04.07" personId="{49B3DC89-DC18-2241-81B5-549ECCD8BAC5}" id="{C6BDD3E3-40CE-4F47-8E5D-A5622842D485}">
    <text>20130360 no tiene información sobre mg, en invima tampoco</text>
  </threadedComment>
  <threadedComment ref="Z1" dT="2023-03-25T00:52:22.37" personId="{49B3DC89-DC18-2241-81B5-549ECCD8BAC5}" id="{EB1CDFBD-EC00-004A-903F-275F5A40E1F8}">
    <text>Calculado 
Total facturado/unidades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C3630-AC44-304C-92B0-20D5768FDFA7}">
  <dimension ref="A1:J22"/>
  <sheetViews>
    <sheetView zoomScale="150" zoomScaleNormal="150" workbookViewId="0">
      <selection activeCell="B17" sqref="B17"/>
    </sheetView>
  </sheetViews>
  <sheetFormatPr baseColWidth="10" defaultColWidth="8.83203125" defaultRowHeight="16" x14ac:dyDescent="0.2"/>
  <cols>
    <col min="1" max="1" width="35.5" customWidth="1"/>
    <col min="2" max="3" width="17.33203125" customWidth="1"/>
    <col min="4" max="4" width="18.1640625" bestFit="1" customWidth="1"/>
    <col min="5" max="5" width="19.5" bestFit="1" customWidth="1"/>
    <col min="6" max="6" width="18.33203125" bestFit="1" customWidth="1"/>
    <col min="7" max="7" width="22.83203125" bestFit="1" customWidth="1"/>
    <col min="8" max="9" width="17.33203125" customWidth="1"/>
    <col min="10" max="10" width="28" customWidth="1"/>
    <col min="11" max="13" width="17.33203125" customWidth="1"/>
  </cols>
  <sheetData>
    <row r="1" spans="1:10" x14ac:dyDescent="0.2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2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2">
      <c r="A3" s="3" t="s">
        <v>21</v>
      </c>
      <c r="B3" s="5" t="s">
        <v>22</v>
      </c>
      <c r="C3" s="5" t="s">
        <v>23</v>
      </c>
      <c r="D3" s="5">
        <v>6300.1826574172965</v>
      </c>
      <c r="E3" s="5">
        <v>6318.058330937647</v>
      </c>
      <c r="F3" s="5">
        <v>6633.6487426108943</v>
      </c>
      <c r="G3" s="17">
        <v>10615.212293796707</v>
      </c>
      <c r="H3" s="18" t="s">
        <v>24</v>
      </c>
      <c r="I3" s="18" t="s">
        <v>25</v>
      </c>
      <c r="J3" s="6" t="s">
        <v>26</v>
      </c>
    </row>
    <row r="4" spans="1:10" x14ac:dyDescent="0.2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">
      <c r="A5" s="2" t="s">
        <v>0</v>
      </c>
      <c r="B5" s="4" t="s">
        <v>12</v>
      </c>
      <c r="C5" s="4" t="s">
        <v>13</v>
      </c>
      <c r="D5" s="4"/>
      <c r="E5" s="4"/>
      <c r="F5" s="4"/>
      <c r="G5" s="4" t="s">
        <v>17</v>
      </c>
      <c r="H5" s="4" t="s">
        <v>18</v>
      </c>
      <c r="I5" s="4"/>
      <c r="J5" s="4" t="s">
        <v>20</v>
      </c>
    </row>
    <row r="6" spans="1:10" x14ac:dyDescent="0.2">
      <c r="A6" s="3" t="s">
        <v>21</v>
      </c>
      <c r="B6" s="5" t="s">
        <v>22</v>
      </c>
      <c r="C6" s="5" t="s">
        <v>23</v>
      </c>
      <c r="D6" s="5">
        <v>6300.1826574172965</v>
      </c>
      <c r="E6" s="5">
        <v>6318.058330937647</v>
      </c>
      <c r="F6" s="5">
        <v>6633.6487426108943</v>
      </c>
      <c r="G6" s="17">
        <v>10615.212293796707</v>
      </c>
      <c r="H6" s="18" t="s">
        <v>28</v>
      </c>
      <c r="I6" s="18" t="s">
        <v>29</v>
      </c>
      <c r="J6" s="6" t="s">
        <v>30</v>
      </c>
    </row>
    <row r="8" spans="1:10" x14ac:dyDescent="0.2">
      <c r="A8" s="2" t="s">
        <v>31</v>
      </c>
      <c r="B8" s="2" t="s">
        <v>32</v>
      </c>
      <c r="C8" s="2" t="s">
        <v>33</v>
      </c>
      <c r="D8" s="2" t="s">
        <v>34</v>
      </c>
    </row>
    <row r="9" spans="1:10" x14ac:dyDescent="0.2">
      <c r="A9" s="3" t="s">
        <v>35</v>
      </c>
      <c r="B9" s="19">
        <f>8*65*E3</f>
        <v>3285390.3320875764</v>
      </c>
      <c r="C9" s="19">
        <f>8*65*D3</f>
        <v>3276094.9818569943</v>
      </c>
      <c r="D9" s="19">
        <f>8*65*F3</f>
        <v>3449497.3461576649</v>
      </c>
    </row>
    <row r="10" spans="1:10" x14ac:dyDescent="0.2">
      <c r="A10" s="3" t="s">
        <v>36</v>
      </c>
      <c r="B10" s="19">
        <f>6*65*E6</f>
        <v>2464042.7490656823</v>
      </c>
      <c r="C10" s="19">
        <f>6*65*D6</f>
        <v>2457071.2363927457</v>
      </c>
      <c r="D10" s="19">
        <f>6*65*F6</f>
        <v>2587123.0096182488</v>
      </c>
    </row>
    <row r="12" spans="1:10" x14ac:dyDescent="0.2">
      <c r="A12" s="9" t="s">
        <v>37</v>
      </c>
    </row>
    <row r="14" spans="1:10" x14ac:dyDescent="0.2">
      <c r="A14" s="2" t="s">
        <v>38</v>
      </c>
      <c r="B14" s="2" t="s">
        <v>32</v>
      </c>
      <c r="C14" s="2" t="s">
        <v>33</v>
      </c>
      <c r="D14" s="2" t="s">
        <v>34</v>
      </c>
    </row>
    <row r="15" spans="1:10" x14ac:dyDescent="0.2">
      <c r="A15" s="3" t="s">
        <v>39</v>
      </c>
      <c r="B15" s="19">
        <f>(1*B9)+(3*B10)</f>
        <v>10677518.579284623</v>
      </c>
      <c r="C15" s="19">
        <f>(1*C9)+(3*C10)</f>
        <v>10647308.691035232</v>
      </c>
      <c r="D15" s="19">
        <f>(1*D9)+(3*D10)</f>
        <v>11210866.375012411</v>
      </c>
    </row>
    <row r="16" spans="1:10" x14ac:dyDescent="0.2">
      <c r="A16" s="2" t="s">
        <v>40</v>
      </c>
      <c r="B16" s="2" t="s">
        <v>32</v>
      </c>
      <c r="C16" s="2" t="s">
        <v>33</v>
      </c>
      <c r="D16" s="2" t="s">
        <v>34</v>
      </c>
    </row>
    <row r="17" spans="1:4" x14ac:dyDescent="0.2">
      <c r="A17" s="3" t="s">
        <v>39</v>
      </c>
      <c r="B17" s="19">
        <f>(4*B10)</f>
        <v>9856170.9962627292</v>
      </c>
      <c r="C17" s="19">
        <f>(4*C10)</f>
        <v>9828284.945570983</v>
      </c>
      <c r="D17" s="19">
        <f>(4*D10)</f>
        <v>10348492.038472995</v>
      </c>
    </row>
    <row r="19" spans="1:4" x14ac:dyDescent="0.2">
      <c r="A19" t="s">
        <v>41</v>
      </c>
    </row>
    <row r="20" spans="1:4" x14ac:dyDescent="0.2">
      <c r="A20" t="s">
        <v>42</v>
      </c>
    </row>
    <row r="21" spans="1:4" x14ac:dyDescent="0.2">
      <c r="A21" t="s">
        <v>43</v>
      </c>
    </row>
    <row r="22" spans="1:4" x14ac:dyDescent="0.2">
      <c r="A22" t="s">
        <v>44</v>
      </c>
    </row>
  </sheetData>
  <mergeCells count="2">
    <mergeCell ref="A1:J1"/>
    <mergeCell ref="A4:J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F27C-C3E6-7942-BBF4-C38D0F67DD71}">
  <dimension ref="A1:AK27"/>
  <sheetViews>
    <sheetView topLeftCell="X1" zoomScale="140" zoomScaleNormal="140" workbookViewId="0">
      <selection activeCell="AI29" sqref="AI29"/>
    </sheetView>
  </sheetViews>
  <sheetFormatPr baseColWidth="10" defaultRowHeight="15" x14ac:dyDescent="0.2"/>
  <cols>
    <col min="1" max="1" width="10.83203125" style="38"/>
    <col min="2" max="2" width="15.5" style="38" customWidth="1"/>
    <col min="3" max="5" width="10.83203125" style="38"/>
    <col min="6" max="6" width="16.5" style="38" customWidth="1"/>
    <col min="7" max="20" width="10.83203125" style="38"/>
    <col min="21" max="21" width="21" style="38" customWidth="1"/>
    <col min="22" max="22" width="12.5" style="38" bestFit="1" customWidth="1"/>
    <col min="23" max="23" width="18" style="38" customWidth="1"/>
    <col min="24" max="24" width="10.83203125" style="38"/>
    <col min="25" max="25" width="17" style="38" customWidth="1"/>
    <col min="26" max="26" width="10.83203125" style="38"/>
    <col min="27" max="28" width="12.5" style="38" customWidth="1"/>
    <col min="29" max="30" width="11.5" style="38" customWidth="1"/>
    <col min="31" max="31" width="16.5" style="38" customWidth="1"/>
    <col min="32" max="32" width="12.5" style="38" bestFit="1" customWidth="1"/>
    <col min="33" max="16384" width="10.83203125" style="38"/>
  </cols>
  <sheetData>
    <row r="1" spans="1:37" x14ac:dyDescent="0.2">
      <c r="A1" s="35" t="s">
        <v>64</v>
      </c>
      <c r="B1" s="35" t="s">
        <v>64</v>
      </c>
      <c r="C1" s="35" t="s">
        <v>64</v>
      </c>
      <c r="D1" s="35" t="s">
        <v>64</v>
      </c>
      <c r="E1" s="35" t="s">
        <v>64</v>
      </c>
      <c r="F1" s="35" t="s">
        <v>64</v>
      </c>
      <c r="G1" s="35" t="s">
        <v>64</v>
      </c>
      <c r="H1" s="35" t="s">
        <v>64</v>
      </c>
      <c r="I1" s="35" t="s">
        <v>64</v>
      </c>
      <c r="J1" s="35" t="s">
        <v>64</v>
      </c>
      <c r="K1" s="35" t="s">
        <v>64</v>
      </c>
      <c r="L1" s="35" t="s">
        <v>64</v>
      </c>
      <c r="M1" s="35" t="s">
        <v>64</v>
      </c>
      <c r="N1" s="36" t="s">
        <v>65</v>
      </c>
      <c r="O1" s="36" t="s">
        <v>65</v>
      </c>
      <c r="P1" s="36" t="s">
        <v>65</v>
      </c>
      <c r="Q1" s="36" t="s">
        <v>65</v>
      </c>
      <c r="R1" s="37" t="s">
        <v>66</v>
      </c>
      <c r="S1" s="36" t="s">
        <v>65</v>
      </c>
      <c r="T1" s="36" t="s">
        <v>65</v>
      </c>
      <c r="U1" s="36" t="s">
        <v>65</v>
      </c>
      <c r="V1" s="37" t="s">
        <v>66</v>
      </c>
      <c r="W1" s="35" t="s">
        <v>64</v>
      </c>
      <c r="X1" s="35" t="s">
        <v>64</v>
      </c>
      <c r="Y1" s="35" t="s">
        <v>64</v>
      </c>
      <c r="Z1" s="37" t="s">
        <v>66</v>
      </c>
      <c r="AA1" s="35" t="s">
        <v>67</v>
      </c>
      <c r="AB1" s="35" t="s">
        <v>67</v>
      </c>
      <c r="AC1" s="35" t="s">
        <v>67</v>
      </c>
      <c r="AD1" s="35" t="s">
        <v>67</v>
      </c>
      <c r="AE1" s="37" t="s">
        <v>66</v>
      </c>
      <c r="AF1" s="37" t="s">
        <v>66</v>
      </c>
      <c r="AG1" s="37" t="s">
        <v>66</v>
      </c>
      <c r="AH1" s="37" t="s">
        <v>66</v>
      </c>
      <c r="AI1" s="37" t="s">
        <v>66</v>
      </c>
      <c r="AJ1" s="37" t="s">
        <v>66</v>
      </c>
      <c r="AK1" s="37" t="s">
        <v>66</v>
      </c>
    </row>
    <row r="2" spans="1:37" ht="96" x14ac:dyDescent="0.2">
      <c r="A2" s="39" t="s">
        <v>68</v>
      </c>
      <c r="B2" s="39" t="s">
        <v>69</v>
      </c>
      <c r="C2" s="39" t="s">
        <v>70</v>
      </c>
      <c r="D2" s="39" t="s">
        <v>71</v>
      </c>
      <c r="E2" s="39" t="s">
        <v>72</v>
      </c>
      <c r="F2" s="39" t="s">
        <v>73</v>
      </c>
      <c r="G2" s="39" t="s">
        <v>74</v>
      </c>
      <c r="H2" s="39" t="s">
        <v>75</v>
      </c>
      <c r="I2" s="39" t="s">
        <v>76</v>
      </c>
      <c r="J2" s="39" t="s">
        <v>77</v>
      </c>
      <c r="K2" s="39" t="s">
        <v>78</v>
      </c>
      <c r="L2" s="39" t="s">
        <v>79</v>
      </c>
      <c r="M2" s="39" t="s">
        <v>80</v>
      </c>
      <c r="N2" s="40" t="s">
        <v>81</v>
      </c>
      <c r="O2" s="40" t="s">
        <v>82</v>
      </c>
      <c r="P2" s="40" t="s">
        <v>83</v>
      </c>
      <c r="Q2" s="40" t="s">
        <v>84</v>
      </c>
      <c r="R2" s="40" t="s">
        <v>85</v>
      </c>
      <c r="S2" s="39" t="s">
        <v>86</v>
      </c>
      <c r="T2" s="39" t="s">
        <v>87</v>
      </c>
      <c r="U2" s="39" t="s">
        <v>88</v>
      </c>
      <c r="V2" s="39" t="s">
        <v>89</v>
      </c>
      <c r="W2" s="39" t="s">
        <v>90</v>
      </c>
      <c r="X2" s="39" t="s">
        <v>91</v>
      </c>
      <c r="Y2" s="39" t="s">
        <v>92</v>
      </c>
      <c r="Z2" s="39" t="s">
        <v>93</v>
      </c>
      <c r="AA2" s="41" t="s">
        <v>94</v>
      </c>
      <c r="AB2" s="41" t="s">
        <v>95</v>
      </c>
      <c r="AC2" s="41" t="s">
        <v>96</v>
      </c>
      <c r="AD2" s="41" t="s">
        <v>97</v>
      </c>
      <c r="AE2" s="39" t="s">
        <v>98</v>
      </c>
      <c r="AF2" s="39" t="s">
        <v>99</v>
      </c>
      <c r="AG2" s="39" t="s">
        <v>100</v>
      </c>
      <c r="AH2" s="39" t="s">
        <v>101</v>
      </c>
      <c r="AI2" s="39" t="s">
        <v>102</v>
      </c>
      <c r="AJ2" s="39" t="s">
        <v>103</v>
      </c>
      <c r="AK2" s="39" t="s">
        <v>104</v>
      </c>
    </row>
    <row r="3" spans="1:37" ht="16" x14ac:dyDescent="0.2">
      <c r="A3" s="42" t="s">
        <v>105</v>
      </c>
      <c r="B3" s="42" t="s">
        <v>51</v>
      </c>
      <c r="C3" s="42" t="s">
        <v>106</v>
      </c>
      <c r="D3" s="43" t="s">
        <v>107</v>
      </c>
      <c r="E3" s="44" t="s">
        <v>108</v>
      </c>
      <c r="F3" s="44" t="s">
        <v>109</v>
      </c>
      <c r="G3" s="42" t="s">
        <v>110</v>
      </c>
      <c r="H3" s="42" t="s">
        <v>111</v>
      </c>
      <c r="I3" s="42" t="s">
        <v>112</v>
      </c>
      <c r="J3" s="42" t="s">
        <v>113</v>
      </c>
      <c r="K3" s="42" t="s">
        <v>114</v>
      </c>
      <c r="L3" s="42" t="s">
        <v>115</v>
      </c>
      <c r="M3" s="42" t="s">
        <v>116</v>
      </c>
      <c r="N3" s="45">
        <v>1</v>
      </c>
      <c r="O3" s="45">
        <v>1</v>
      </c>
      <c r="P3" s="45">
        <v>100</v>
      </c>
      <c r="Q3" s="45" t="s">
        <v>117</v>
      </c>
      <c r="R3" s="42">
        <f>SUM(O3*P3)</f>
        <v>100</v>
      </c>
      <c r="S3" s="42">
        <v>2022</v>
      </c>
      <c r="T3" s="42" t="s">
        <v>118</v>
      </c>
      <c r="U3" s="46">
        <v>1680910</v>
      </c>
      <c r="V3" s="47">
        <f>Y3/X3</f>
        <v>1680910</v>
      </c>
      <c r="W3" s="46">
        <v>1680910</v>
      </c>
      <c r="X3" s="42">
        <v>8</v>
      </c>
      <c r="Y3" s="46">
        <v>13447280</v>
      </c>
      <c r="Z3" s="42">
        <f>X3*R3</f>
        <v>800</v>
      </c>
      <c r="AA3" s="47">
        <f>AB3*P3</f>
        <v>0</v>
      </c>
      <c r="AB3" s="46"/>
      <c r="AC3" s="35" t="s">
        <v>67</v>
      </c>
      <c r="AD3" s="42" t="s">
        <v>117</v>
      </c>
      <c r="AE3" s="42">
        <f>+Z3/(SUM($Z$3:$Z$26))</f>
        <v>8.9076940207103881E-4</v>
      </c>
      <c r="AF3" s="46">
        <f>U3/R3</f>
        <v>16809.099999999999</v>
      </c>
      <c r="AG3" s="47">
        <f>V3/R3</f>
        <v>16809.099999999999</v>
      </c>
      <c r="AH3" s="47">
        <f>W3/R3</f>
        <v>16809.099999999999</v>
      </c>
      <c r="AI3" s="46">
        <f>AF3*AE3</f>
        <v>14.973031956352298</v>
      </c>
      <c r="AJ3" s="46">
        <f>AG3*AE3</f>
        <v>14.973031956352298</v>
      </c>
      <c r="AK3" s="46">
        <f>AH3*AE3</f>
        <v>14.973031956352298</v>
      </c>
    </row>
    <row r="4" spans="1:37" ht="16" x14ac:dyDescent="0.2">
      <c r="A4" s="42" t="s">
        <v>119</v>
      </c>
      <c r="B4" s="42" t="s">
        <v>51</v>
      </c>
      <c r="C4" s="42" t="s">
        <v>106</v>
      </c>
      <c r="D4" s="42" t="s">
        <v>120</v>
      </c>
      <c r="E4" s="44" t="s">
        <v>108</v>
      </c>
      <c r="F4" s="44" t="s">
        <v>109</v>
      </c>
      <c r="G4" s="42" t="s">
        <v>110</v>
      </c>
      <c r="H4" s="42" t="s">
        <v>111</v>
      </c>
      <c r="I4" s="42" t="s">
        <v>112</v>
      </c>
      <c r="J4" s="42" t="s">
        <v>113</v>
      </c>
      <c r="K4" s="42" t="s">
        <v>114</v>
      </c>
      <c r="L4" s="42" t="s">
        <v>115</v>
      </c>
      <c r="M4" s="42" t="s">
        <v>116</v>
      </c>
      <c r="N4" s="45">
        <v>1</v>
      </c>
      <c r="O4" s="45">
        <v>1</v>
      </c>
      <c r="P4" s="45">
        <v>500</v>
      </c>
      <c r="Q4" s="45" t="s">
        <v>117</v>
      </c>
      <c r="R4" s="42">
        <f t="shared" ref="R4:R26" si="0">SUM(O4*P4)</f>
        <v>500</v>
      </c>
      <c r="S4" s="42">
        <v>2022</v>
      </c>
      <c r="T4" s="42" t="s">
        <v>118</v>
      </c>
      <c r="U4" s="46">
        <v>8404550</v>
      </c>
      <c r="V4" s="47">
        <f t="shared" ref="V4:V26" si="1">Y4/X4</f>
        <v>8404550</v>
      </c>
      <c r="W4" s="46">
        <v>8404550</v>
      </c>
      <c r="X4" s="42">
        <v>78</v>
      </c>
      <c r="Y4" s="46">
        <v>655554900</v>
      </c>
      <c r="Z4" s="42">
        <f>X4*R4</f>
        <v>39000</v>
      </c>
      <c r="AA4" s="47">
        <f t="shared" ref="AA4:AA16" si="2">AB4*P4</f>
        <v>0</v>
      </c>
      <c r="AB4" s="46"/>
      <c r="AC4" s="35" t="s">
        <v>121</v>
      </c>
      <c r="AD4" s="42" t="s">
        <v>117</v>
      </c>
      <c r="AE4" s="42">
        <f t="shared" ref="AE4:AE26" si="3">+Z4/(SUM($Z$3:$Z$26))</f>
        <v>4.3425008350963142E-2</v>
      </c>
      <c r="AF4" s="46">
        <f t="shared" ref="AF4:AF26" si="4">U4/R4</f>
        <v>16809.099999999999</v>
      </c>
      <c r="AG4" s="47">
        <f t="shared" ref="AG4:AG26" si="5">V4/R4</f>
        <v>16809.099999999999</v>
      </c>
      <c r="AH4" s="47">
        <f t="shared" ref="AH4:AH26" si="6">W4/R4</f>
        <v>16809.099999999999</v>
      </c>
      <c r="AI4" s="46">
        <f t="shared" ref="AI4:AI26" si="7">AF4*AE4</f>
        <v>729.93530787217446</v>
      </c>
      <c r="AJ4" s="46">
        <f t="shared" ref="AJ4:AJ26" si="8">AG4*AE4</f>
        <v>729.93530787217446</v>
      </c>
      <c r="AK4" s="46">
        <f t="shared" ref="AK4:AK26" si="9">AH4*AE4</f>
        <v>729.93530787217446</v>
      </c>
    </row>
    <row r="5" spans="1:37" ht="16" x14ac:dyDescent="0.2">
      <c r="A5" s="42" t="s">
        <v>105</v>
      </c>
      <c r="B5" s="42" t="s">
        <v>51</v>
      </c>
      <c r="C5" s="42" t="s">
        <v>106</v>
      </c>
      <c r="D5" s="43" t="s">
        <v>107</v>
      </c>
      <c r="E5" s="44" t="s">
        <v>108</v>
      </c>
      <c r="F5" s="44" t="s">
        <v>109</v>
      </c>
      <c r="G5" s="42" t="s">
        <v>110</v>
      </c>
      <c r="H5" s="42" t="s">
        <v>111</v>
      </c>
      <c r="I5" s="42" t="s">
        <v>112</v>
      </c>
      <c r="J5" s="42" t="s">
        <v>113</v>
      </c>
      <c r="K5" s="42" t="s">
        <v>114</v>
      </c>
      <c r="L5" s="42" t="s">
        <v>115</v>
      </c>
      <c r="M5" s="42" t="s">
        <v>116</v>
      </c>
      <c r="N5" s="45">
        <v>1</v>
      </c>
      <c r="O5" s="45">
        <v>1</v>
      </c>
      <c r="P5" s="45">
        <v>100</v>
      </c>
      <c r="Q5" s="45" t="s">
        <v>117</v>
      </c>
      <c r="R5" s="42">
        <f t="shared" si="0"/>
        <v>100</v>
      </c>
      <c r="S5" s="42">
        <v>2022</v>
      </c>
      <c r="T5" s="42" t="s">
        <v>122</v>
      </c>
      <c r="U5" s="48">
        <v>1680910</v>
      </c>
      <c r="V5" s="47">
        <f t="shared" si="1"/>
        <v>1680910</v>
      </c>
      <c r="W5" s="48">
        <v>1680910</v>
      </c>
      <c r="X5" s="42">
        <v>310</v>
      </c>
      <c r="Y5" s="48">
        <v>521082100</v>
      </c>
      <c r="Z5" s="42">
        <f t="shared" ref="Z5:Z26" si="10">X5*R5</f>
        <v>31000</v>
      </c>
      <c r="AA5" s="47">
        <f t="shared" si="2"/>
        <v>0</v>
      </c>
      <c r="AB5" s="46"/>
      <c r="AC5" s="35" t="s">
        <v>123</v>
      </c>
      <c r="AD5" s="42" t="s">
        <v>117</v>
      </c>
      <c r="AE5" s="42">
        <f t="shared" si="3"/>
        <v>3.4517314330252756E-2</v>
      </c>
      <c r="AF5" s="46">
        <f t="shared" si="4"/>
        <v>16809.099999999999</v>
      </c>
      <c r="AG5" s="47">
        <f t="shared" si="5"/>
        <v>16809.099999999999</v>
      </c>
      <c r="AH5" s="47">
        <f t="shared" si="6"/>
        <v>16809.099999999999</v>
      </c>
      <c r="AI5" s="46">
        <f t="shared" si="7"/>
        <v>580.20498830865154</v>
      </c>
      <c r="AJ5" s="46">
        <f t="shared" si="8"/>
        <v>580.20498830865154</v>
      </c>
      <c r="AK5" s="46">
        <f t="shared" si="9"/>
        <v>580.20498830865154</v>
      </c>
    </row>
    <row r="6" spans="1:37" ht="16" x14ac:dyDescent="0.2">
      <c r="A6" s="42" t="s">
        <v>119</v>
      </c>
      <c r="B6" s="42" t="s">
        <v>51</v>
      </c>
      <c r="C6" s="42" t="s">
        <v>106</v>
      </c>
      <c r="D6" s="42" t="s">
        <v>120</v>
      </c>
      <c r="E6" s="44" t="s">
        <v>108</v>
      </c>
      <c r="F6" s="44" t="s">
        <v>109</v>
      </c>
      <c r="G6" s="42" t="s">
        <v>110</v>
      </c>
      <c r="H6" s="42" t="s">
        <v>111</v>
      </c>
      <c r="I6" s="42" t="s">
        <v>112</v>
      </c>
      <c r="J6" s="42" t="s">
        <v>113</v>
      </c>
      <c r="K6" s="42" t="s">
        <v>114</v>
      </c>
      <c r="L6" s="42" t="s">
        <v>115</v>
      </c>
      <c r="M6" s="42" t="s">
        <v>116</v>
      </c>
      <c r="N6" s="45">
        <v>1</v>
      </c>
      <c r="O6" s="45">
        <v>1</v>
      </c>
      <c r="P6" s="45">
        <v>500</v>
      </c>
      <c r="Q6" s="45" t="s">
        <v>117</v>
      </c>
      <c r="R6" s="42">
        <f t="shared" si="0"/>
        <v>500</v>
      </c>
      <c r="S6" s="42">
        <v>2022</v>
      </c>
      <c r="T6" s="42" t="s">
        <v>122</v>
      </c>
      <c r="U6" s="48">
        <v>8404550</v>
      </c>
      <c r="V6" s="47">
        <f t="shared" si="1"/>
        <v>8404550</v>
      </c>
      <c r="W6" s="48">
        <v>8404550</v>
      </c>
      <c r="X6" s="42">
        <v>75</v>
      </c>
      <c r="Y6" s="48">
        <v>630341250</v>
      </c>
      <c r="Z6" s="42">
        <f t="shared" si="10"/>
        <v>37500</v>
      </c>
      <c r="AA6" s="47"/>
      <c r="AB6" s="46"/>
      <c r="AC6" s="35"/>
      <c r="AD6" s="42"/>
      <c r="AE6" s="42">
        <f t="shared" si="3"/>
        <v>4.1754815722079945E-2</v>
      </c>
      <c r="AF6" s="46">
        <f t="shared" si="4"/>
        <v>16809.099999999999</v>
      </c>
      <c r="AG6" s="47">
        <f t="shared" si="5"/>
        <v>16809.099999999999</v>
      </c>
      <c r="AH6" s="47">
        <f t="shared" si="6"/>
        <v>16809.099999999999</v>
      </c>
      <c r="AI6" s="46">
        <f t="shared" si="7"/>
        <v>701.86087295401398</v>
      </c>
      <c r="AJ6" s="46">
        <f t="shared" si="8"/>
        <v>701.86087295401398</v>
      </c>
      <c r="AK6" s="46">
        <f t="shared" si="9"/>
        <v>701.86087295401398</v>
      </c>
    </row>
    <row r="7" spans="1:37" ht="16" x14ac:dyDescent="0.2">
      <c r="A7" s="42" t="s">
        <v>105</v>
      </c>
      <c r="B7" s="42" t="s">
        <v>51</v>
      </c>
      <c r="C7" s="42" t="s">
        <v>106</v>
      </c>
      <c r="D7" s="43" t="s">
        <v>107</v>
      </c>
      <c r="E7" s="44" t="s">
        <v>108</v>
      </c>
      <c r="F7" s="44" t="s">
        <v>109</v>
      </c>
      <c r="G7" s="42" t="s">
        <v>110</v>
      </c>
      <c r="H7" s="42" t="s">
        <v>111</v>
      </c>
      <c r="I7" s="42" t="s">
        <v>112</v>
      </c>
      <c r="J7" s="42" t="s">
        <v>113</v>
      </c>
      <c r="K7" s="42" t="s">
        <v>114</v>
      </c>
      <c r="L7" s="42" t="s">
        <v>115</v>
      </c>
      <c r="M7" s="42" t="s">
        <v>116</v>
      </c>
      <c r="N7" s="45">
        <v>1</v>
      </c>
      <c r="O7" s="45">
        <v>1</v>
      </c>
      <c r="P7" s="45">
        <v>100</v>
      </c>
      <c r="Q7" s="45" t="s">
        <v>117</v>
      </c>
      <c r="R7" s="42">
        <f t="shared" si="0"/>
        <v>100</v>
      </c>
      <c r="S7" s="42">
        <v>2022</v>
      </c>
      <c r="T7" s="42" t="s">
        <v>124</v>
      </c>
      <c r="U7" s="46">
        <v>1680910</v>
      </c>
      <c r="V7" s="47">
        <f t="shared" si="1"/>
        <v>1680910</v>
      </c>
      <c r="W7" s="46">
        <v>1680910</v>
      </c>
      <c r="X7" s="42">
        <v>213</v>
      </c>
      <c r="Y7" s="46">
        <v>358033830</v>
      </c>
      <c r="Z7" s="42">
        <f t="shared" si="10"/>
        <v>21300</v>
      </c>
      <c r="AA7" s="47">
        <f t="shared" si="2"/>
        <v>0</v>
      </c>
      <c r="AB7" s="46"/>
      <c r="AC7" s="35" t="s">
        <v>125</v>
      </c>
      <c r="AD7" s="42" t="s">
        <v>117</v>
      </c>
      <c r="AE7" s="42">
        <f t="shared" si="3"/>
        <v>2.371673533014141E-2</v>
      </c>
      <c r="AF7" s="46">
        <f t="shared" si="4"/>
        <v>16809.099999999999</v>
      </c>
      <c r="AG7" s="47">
        <f t="shared" si="5"/>
        <v>16809.099999999999</v>
      </c>
      <c r="AH7" s="47">
        <f t="shared" si="6"/>
        <v>16809.099999999999</v>
      </c>
      <c r="AI7" s="46">
        <f t="shared" si="7"/>
        <v>398.65697583787994</v>
      </c>
      <c r="AJ7" s="46">
        <f t="shared" si="8"/>
        <v>398.65697583787994</v>
      </c>
      <c r="AK7" s="46">
        <f t="shared" si="9"/>
        <v>398.65697583787994</v>
      </c>
    </row>
    <row r="8" spans="1:37" ht="16" x14ac:dyDescent="0.2">
      <c r="A8" s="42" t="s">
        <v>119</v>
      </c>
      <c r="B8" s="42" t="s">
        <v>51</v>
      </c>
      <c r="C8" s="42" t="s">
        <v>106</v>
      </c>
      <c r="D8" s="42" t="s">
        <v>120</v>
      </c>
      <c r="E8" s="44" t="s">
        <v>108</v>
      </c>
      <c r="F8" s="44" t="s">
        <v>109</v>
      </c>
      <c r="G8" s="42" t="s">
        <v>110</v>
      </c>
      <c r="H8" s="42" t="s">
        <v>111</v>
      </c>
      <c r="I8" s="42" t="s">
        <v>112</v>
      </c>
      <c r="J8" s="42" t="s">
        <v>113</v>
      </c>
      <c r="K8" s="42" t="s">
        <v>114</v>
      </c>
      <c r="L8" s="42" t="s">
        <v>115</v>
      </c>
      <c r="M8" s="42" t="s">
        <v>116</v>
      </c>
      <c r="N8" s="45">
        <v>1</v>
      </c>
      <c r="O8" s="45">
        <v>1</v>
      </c>
      <c r="P8" s="45">
        <v>500</v>
      </c>
      <c r="Q8" s="45" t="s">
        <v>117</v>
      </c>
      <c r="R8" s="42">
        <f t="shared" si="0"/>
        <v>500</v>
      </c>
      <c r="S8" s="42">
        <v>2022</v>
      </c>
      <c r="T8" s="42" t="s">
        <v>124</v>
      </c>
      <c r="U8" s="46">
        <v>8404550</v>
      </c>
      <c r="V8" s="47">
        <f t="shared" si="1"/>
        <v>8404550</v>
      </c>
      <c r="W8" s="46">
        <v>8404550</v>
      </c>
      <c r="X8" s="42">
        <v>89</v>
      </c>
      <c r="Y8" s="46">
        <v>748004950</v>
      </c>
      <c r="Z8" s="42">
        <f t="shared" si="10"/>
        <v>44500</v>
      </c>
      <c r="AA8" s="47">
        <f t="shared" si="2"/>
        <v>0</v>
      </c>
      <c r="AB8" s="46"/>
      <c r="AC8" s="35" t="s">
        <v>126</v>
      </c>
      <c r="AD8" s="42" t="s">
        <v>117</v>
      </c>
      <c r="AE8" s="42">
        <f t="shared" si="3"/>
        <v>4.9549047990201538E-2</v>
      </c>
      <c r="AF8" s="46">
        <f t="shared" si="4"/>
        <v>16809.099999999999</v>
      </c>
      <c r="AG8" s="47">
        <f t="shared" si="5"/>
        <v>16809.099999999999</v>
      </c>
      <c r="AH8" s="47">
        <f t="shared" si="6"/>
        <v>16809.099999999999</v>
      </c>
      <c r="AI8" s="46">
        <f t="shared" si="7"/>
        <v>832.87490257209663</v>
      </c>
      <c r="AJ8" s="46">
        <f t="shared" si="8"/>
        <v>832.87490257209663</v>
      </c>
      <c r="AK8" s="46">
        <f t="shared" si="9"/>
        <v>832.87490257209663</v>
      </c>
    </row>
    <row r="9" spans="1:37" ht="16" x14ac:dyDescent="0.2">
      <c r="A9" s="42" t="s">
        <v>105</v>
      </c>
      <c r="B9" s="42" t="s">
        <v>51</v>
      </c>
      <c r="C9" s="42" t="s">
        <v>106</v>
      </c>
      <c r="D9" s="43" t="s">
        <v>107</v>
      </c>
      <c r="E9" s="44" t="s">
        <v>108</v>
      </c>
      <c r="F9" s="44" t="s">
        <v>109</v>
      </c>
      <c r="G9" s="42" t="s">
        <v>110</v>
      </c>
      <c r="H9" s="42" t="s">
        <v>111</v>
      </c>
      <c r="I9" s="42" t="s">
        <v>112</v>
      </c>
      <c r="J9" s="42" t="s">
        <v>113</v>
      </c>
      <c r="K9" s="42" t="s">
        <v>114</v>
      </c>
      <c r="L9" s="42" t="s">
        <v>115</v>
      </c>
      <c r="M9" s="42" t="s">
        <v>116</v>
      </c>
      <c r="N9" s="45">
        <v>1</v>
      </c>
      <c r="O9" s="45">
        <v>1</v>
      </c>
      <c r="P9" s="45">
        <v>100</v>
      </c>
      <c r="Q9" s="45" t="s">
        <v>117</v>
      </c>
      <c r="R9" s="42">
        <f t="shared" si="0"/>
        <v>100</v>
      </c>
      <c r="S9" s="42">
        <v>2022</v>
      </c>
      <c r="T9" s="42" t="s">
        <v>127</v>
      </c>
      <c r="U9" s="46">
        <v>1680910</v>
      </c>
      <c r="V9" s="47">
        <f t="shared" si="1"/>
        <v>1680910</v>
      </c>
      <c r="W9" s="46">
        <v>1680910</v>
      </c>
      <c r="X9" s="42">
        <v>240</v>
      </c>
      <c r="Y9" s="46">
        <v>403418400</v>
      </c>
      <c r="Z9" s="42">
        <f t="shared" si="10"/>
        <v>24000</v>
      </c>
      <c r="AA9" s="47">
        <f t="shared" si="2"/>
        <v>0</v>
      </c>
      <c r="AB9" s="46"/>
      <c r="AC9" s="35" t="s">
        <v>128</v>
      </c>
      <c r="AD9" s="42" t="s">
        <v>117</v>
      </c>
      <c r="AE9" s="42">
        <f t="shared" si="3"/>
        <v>2.6723082062131167E-2</v>
      </c>
      <c r="AF9" s="46">
        <f t="shared" si="4"/>
        <v>16809.099999999999</v>
      </c>
      <c r="AG9" s="47">
        <f t="shared" si="5"/>
        <v>16809.099999999999</v>
      </c>
      <c r="AH9" s="47">
        <f t="shared" si="6"/>
        <v>16809.099999999999</v>
      </c>
      <c r="AI9" s="46">
        <f t="shared" si="7"/>
        <v>449.19095869056895</v>
      </c>
      <c r="AJ9" s="46">
        <f t="shared" si="8"/>
        <v>449.19095869056895</v>
      </c>
      <c r="AK9" s="46">
        <f t="shared" si="9"/>
        <v>449.19095869056895</v>
      </c>
    </row>
    <row r="10" spans="1:37" ht="16" x14ac:dyDescent="0.2">
      <c r="A10" s="42" t="s">
        <v>119</v>
      </c>
      <c r="B10" s="42" t="s">
        <v>51</v>
      </c>
      <c r="C10" s="42" t="s">
        <v>106</v>
      </c>
      <c r="D10" s="42" t="s">
        <v>120</v>
      </c>
      <c r="E10" s="44" t="s">
        <v>108</v>
      </c>
      <c r="F10" s="44" t="s">
        <v>109</v>
      </c>
      <c r="G10" s="42" t="s">
        <v>110</v>
      </c>
      <c r="H10" s="42" t="s">
        <v>111</v>
      </c>
      <c r="I10" s="42" t="s">
        <v>112</v>
      </c>
      <c r="J10" s="42" t="s">
        <v>113</v>
      </c>
      <c r="K10" s="42" t="s">
        <v>114</v>
      </c>
      <c r="L10" s="42" t="s">
        <v>115</v>
      </c>
      <c r="M10" s="42" t="s">
        <v>116</v>
      </c>
      <c r="N10" s="45">
        <v>1</v>
      </c>
      <c r="O10" s="45">
        <v>1</v>
      </c>
      <c r="P10" s="45">
        <v>500</v>
      </c>
      <c r="Q10" s="45" t="s">
        <v>117</v>
      </c>
      <c r="R10" s="42">
        <f t="shared" si="0"/>
        <v>500</v>
      </c>
      <c r="S10" s="42">
        <v>2022</v>
      </c>
      <c r="T10" s="42" t="s">
        <v>127</v>
      </c>
      <c r="U10" s="46">
        <v>8404550</v>
      </c>
      <c r="V10" s="47">
        <f t="shared" si="1"/>
        <v>8404550</v>
      </c>
      <c r="W10" s="46">
        <v>8404550</v>
      </c>
      <c r="X10" s="42">
        <v>94</v>
      </c>
      <c r="Y10" s="46">
        <v>790027700</v>
      </c>
      <c r="Z10" s="42">
        <f t="shared" si="10"/>
        <v>47000</v>
      </c>
      <c r="AA10" s="47">
        <f t="shared" si="2"/>
        <v>0</v>
      </c>
      <c r="AB10" s="46"/>
      <c r="AC10" s="35" t="s">
        <v>129</v>
      </c>
      <c r="AD10" s="42" t="s">
        <v>117</v>
      </c>
      <c r="AE10" s="42">
        <f t="shared" si="3"/>
        <v>5.2332702371673534E-2</v>
      </c>
      <c r="AF10" s="46">
        <f t="shared" si="4"/>
        <v>16809.099999999999</v>
      </c>
      <c r="AG10" s="47">
        <f t="shared" si="5"/>
        <v>16809.099999999999</v>
      </c>
      <c r="AH10" s="47">
        <f t="shared" si="6"/>
        <v>16809.099999999999</v>
      </c>
      <c r="AI10" s="46">
        <f t="shared" si="7"/>
        <v>879.6656274356975</v>
      </c>
      <c r="AJ10" s="46">
        <f t="shared" si="8"/>
        <v>879.6656274356975</v>
      </c>
      <c r="AK10" s="46">
        <f t="shared" si="9"/>
        <v>879.6656274356975</v>
      </c>
    </row>
    <row r="11" spans="1:37" ht="16" x14ac:dyDescent="0.2">
      <c r="A11" s="42" t="s">
        <v>105</v>
      </c>
      <c r="B11" s="42" t="s">
        <v>51</v>
      </c>
      <c r="C11" s="42" t="s">
        <v>106</v>
      </c>
      <c r="D11" s="43" t="s">
        <v>107</v>
      </c>
      <c r="E11" s="44" t="s">
        <v>108</v>
      </c>
      <c r="F11" s="44" t="s">
        <v>109</v>
      </c>
      <c r="G11" s="42" t="s">
        <v>110</v>
      </c>
      <c r="H11" s="42" t="s">
        <v>111</v>
      </c>
      <c r="I11" s="42" t="s">
        <v>112</v>
      </c>
      <c r="J11" s="42" t="s">
        <v>113</v>
      </c>
      <c r="K11" s="42" t="s">
        <v>114</v>
      </c>
      <c r="L11" s="42" t="s">
        <v>115</v>
      </c>
      <c r="M11" s="42" t="s">
        <v>116</v>
      </c>
      <c r="N11" s="45">
        <v>1</v>
      </c>
      <c r="O11" s="45">
        <v>1</v>
      </c>
      <c r="P11" s="45">
        <v>100</v>
      </c>
      <c r="Q11" s="45" t="s">
        <v>117</v>
      </c>
      <c r="R11" s="42">
        <f t="shared" si="0"/>
        <v>100</v>
      </c>
      <c r="S11" s="42">
        <v>2022</v>
      </c>
      <c r="T11" s="42" t="s">
        <v>130</v>
      </c>
      <c r="U11" s="46">
        <v>1680910</v>
      </c>
      <c r="V11" s="47">
        <f t="shared" si="1"/>
        <v>1680910</v>
      </c>
      <c r="W11" s="46">
        <v>1680910</v>
      </c>
      <c r="X11" s="42">
        <v>347</v>
      </c>
      <c r="Y11" s="46">
        <v>583275770</v>
      </c>
      <c r="Z11" s="42">
        <f t="shared" si="10"/>
        <v>34700</v>
      </c>
      <c r="AA11" s="47">
        <f t="shared" si="2"/>
        <v>0</v>
      </c>
      <c r="AB11" s="46"/>
      <c r="AC11" s="35" t="s">
        <v>131</v>
      </c>
      <c r="AD11" s="42" t="s">
        <v>117</v>
      </c>
      <c r="AE11" s="42">
        <f t="shared" si="3"/>
        <v>3.863712281483131E-2</v>
      </c>
      <c r="AF11" s="46">
        <f t="shared" si="4"/>
        <v>16809.099999999999</v>
      </c>
      <c r="AG11" s="47">
        <f t="shared" si="5"/>
        <v>16809.099999999999</v>
      </c>
      <c r="AH11" s="47">
        <f t="shared" si="6"/>
        <v>16809.099999999999</v>
      </c>
      <c r="AI11" s="46">
        <f t="shared" si="7"/>
        <v>649.45526110678088</v>
      </c>
      <c r="AJ11" s="46">
        <f t="shared" si="8"/>
        <v>649.45526110678088</v>
      </c>
      <c r="AK11" s="46">
        <f t="shared" si="9"/>
        <v>649.45526110678088</v>
      </c>
    </row>
    <row r="12" spans="1:37" ht="16" x14ac:dyDescent="0.2">
      <c r="A12" s="42" t="s">
        <v>119</v>
      </c>
      <c r="B12" s="42" t="s">
        <v>51</v>
      </c>
      <c r="C12" s="42" t="s">
        <v>106</v>
      </c>
      <c r="D12" s="42" t="s">
        <v>120</v>
      </c>
      <c r="E12" s="44" t="s">
        <v>108</v>
      </c>
      <c r="F12" s="44" t="s">
        <v>109</v>
      </c>
      <c r="G12" s="42" t="s">
        <v>110</v>
      </c>
      <c r="H12" s="42" t="s">
        <v>111</v>
      </c>
      <c r="I12" s="42" t="s">
        <v>112</v>
      </c>
      <c r="J12" s="42" t="s">
        <v>113</v>
      </c>
      <c r="K12" s="42" t="s">
        <v>114</v>
      </c>
      <c r="L12" s="42" t="s">
        <v>115</v>
      </c>
      <c r="M12" s="42" t="s">
        <v>116</v>
      </c>
      <c r="N12" s="45">
        <v>1</v>
      </c>
      <c r="O12" s="45">
        <v>1</v>
      </c>
      <c r="P12" s="45">
        <v>500</v>
      </c>
      <c r="Q12" s="45" t="s">
        <v>117</v>
      </c>
      <c r="R12" s="42">
        <f t="shared" si="0"/>
        <v>500</v>
      </c>
      <c r="S12" s="42">
        <v>2022</v>
      </c>
      <c r="T12" s="42" t="s">
        <v>130</v>
      </c>
      <c r="U12" s="46">
        <v>8404550</v>
      </c>
      <c r="V12" s="47">
        <f t="shared" si="1"/>
        <v>8404550</v>
      </c>
      <c r="W12" s="46">
        <v>8404550</v>
      </c>
      <c r="X12" s="42">
        <v>56</v>
      </c>
      <c r="Y12" s="46">
        <v>470654800</v>
      </c>
      <c r="Z12" s="42">
        <f t="shared" si="10"/>
        <v>28000</v>
      </c>
      <c r="AA12" s="47">
        <f t="shared" si="2"/>
        <v>0</v>
      </c>
      <c r="AB12" s="46"/>
      <c r="AC12" s="35" t="s">
        <v>132</v>
      </c>
      <c r="AD12" s="42" t="s">
        <v>117</v>
      </c>
      <c r="AE12" s="42">
        <f t="shared" si="3"/>
        <v>3.117692907248636E-2</v>
      </c>
      <c r="AF12" s="46">
        <f t="shared" si="4"/>
        <v>16809.099999999999</v>
      </c>
      <c r="AG12" s="47">
        <f t="shared" si="5"/>
        <v>16809.099999999999</v>
      </c>
      <c r="AH12" s="47">
        <f t="shared" si="6"/>
        <v>16809.099999999999</v>
      </c>
      <c r="AI12" s="46">
        <f t="shared" si="7"/>
        <v>524.05611847233047</v>
      </c>
      <c r="AJ12" s="46">
        <f t="shared" si="8"/>
        <v>524.05611847233047</v>
      </c>
      <c r="AK12" s="46">
        <f t="shared" si="9"/>
        <v>524.05611847233047</v>
      </c>
    </row>
    <row r="13" spans="1:37" ht="16" x14ac:dyDescent="0.2">
      <c r="A13" s="42" t="s">
        <v>105</v>
      </c>
      <c r="B13" s="42" t="s">
        <v>51</v>
      </c>
      <c r="C13" s="42" t="s">
        <v>106</v>
      </c>
      <c r="D13" s="43" t="s">
        <v>107</v>
      </c>
      <c r="E13" s="44" t="s">
        <v>108</v>
      </c>
      <c r="F13" s="44" t="s">
        <v>109</v>
      </c>
      <c r="G13" s="42" t="s">
        <v>110</v>
      </c>
      <c r="H13" s="42" t="s">
        <v>111</v>
      </c>
      <c r="I13" s="42" t="s">
        <v>112</v>
      </c>
      <c r="J13" s="42" t="s">
        <v>113</v>
      </c>
      <c r="K13" s="42" t="s">
        <v>114</v>
      </c>
      <c r="L13" s="42" t="s">
        <v>115</v>
      </c>
      <c r="M13" s="42" t="s">
        <v>116</v>
      </c>
      <c r="N13" s="45">
        <v>1</v>
      </c>
      <c r="O13" s="45">
        <v>1</v>
      </c>
      <c r="P13" s="45">
        <v>100</v>
      </c>
      <c r="Q13" s="45" t="s">
        <v>117</v>
      </c>
      <c r="R13" s="42">
        <f t="shared" si="0"/>
        <v>100</v>
      </c>
      <c r="S13" s="42">
        <v>2022</v>
      </c>
      <c r="T13" s="42" t="s">
        <v>133</v>
      </c>
      <c r="U13" s="46">
        <v>1680910</v>
      </c>
      <c r="V13" s="47">
        <f t="shared" si="1"/>
        <v>1680910</v>
      </c>
      <c r="W13" s="46">
        <v>1680910</v>
      </c>
      <c r="X13" s="42">
        <v>383</v>
      </c>
      <c r="Y13" s="46">
        <v>643788530</v>
      </c>
      <c r="Z13" s="42">
        <f t="shared" si="10"/>
        <v>38300</v>
      </c>
      <c r="AA13" s="47">
        <f t="shared" si="2"/>
        <v>0</v>
      </c>
      <c r="AB13" s="46"/>
      <c r="AC13" s="35" t="s">
        <v>134</v>
      </c>
      <c r="AD13" s="42" t="s">
        <v>117</v>
      </c>
      <c r="AE13" s="42">
        <f t="shared" si="3"/>
        <v>4.2645585124150988E-2</v>
      </c>
      <c r="AF13" s="46">
        <f t="shared" si="4"/>
        <v>16809.099999999999</v>
      </c>
      <c r="AG13" s="47">
        <f t="shared" si="5"/>
        <v>16809.099999999999</v>
      </c>
      <c r="AH13" s="47">
        <f t="shared" si="6"/>
        <v>16809.099999999999</v>
      </c>
      <c r="AI13" s="46">
        <f t="shared" si="7"/>
        <v>716.8339049103663</v>
      </c>
      <c r="AJ13" s="46">
        <f t="shared" si="8"/>
        <v>716.8339049103663</v>
      </c>
      <c r="AK13" s="46">
        <f t="shared" si="9"/>
        <v>716.8339049103663</v>
      </c>
    </row>
    <row r="14" spans="1:37" ht="16" x14ac:dyDescent="0.2">
      <c r="A14" s="42" t="s">
        <v>119</v>
      </c>
      <c r="B14" s="42" t="s">
        <v>51</v>
      </c>
      <c r="C14" s="42" t="s">
        <v>106</v>
      </c>
      <c r="D14" s="42" t="s">
        <v>120</v>
      </c>
      <c r="E14" s="44" t="s">
        <v>108</v>
      </c>
      <c r="F14" s="44" t="s">
        <v>109</v>
      </c>
      <c r="G14" s="42" t="s">
        <v>110</v>
      </c>
      <c r="H14" s="42" t="s">
        <v>111</v>
      </c>
      <c r="I14" s="42" t="s">
        <v>112</v>
      </c>
      <c r="J14" s="42" t="s">
        <v>113</v>
      </c>
      <c r="K14" s="42" t="s">
        <v>114</v>
      </c>
      <c r="L14" s="42" t="s">
        <v>115</v>
      </c>
      <c r="M14" s="42" t="s">
        <v>116</v>
      </c>
      <c r="N14" s="45">
        <v>1</v>
      </c>
      <c r="O14" s="45">
        <v>1</v>
      </c>
      <c r="P14" s="45">
        <v>500</v>
      </c>
      <c r="Q14" s="45" t="s">
        <v>117</v>
      </c>
      <c r="R14" s="42">
        <f t="shared" si="0"/>
        <v>500</v>
      </c>
      <c r="S14" s="42">
        <v>2022</v>
      </c>
      <c r="T14" s="42" t="s">
        <v>133</v>
      </c>
      <c r="U14" s="46">
        <v>8404550</v>
      </c>
      <c r="V14" s="47">
        <f t="shared" si="1"/>
        <v>8404550</v>
      </c>
      <c r="W14" s="46">
        <v>8404550</v>
      </c>
      <c r="X14" s="42">
        <v>82</v>
      </c>
      <c r="Y14" s="46">
        <v>689173100</v>
      </c>
      <c r="Z14" s="42">
        <f t="shared" si="10"/>
        <v>41000</v>
      </c>
      <c r="AA14" s="47">
        <f t="shared" si="2"/>
        <v>0</v>
      </c>
      <c r="AB14" s="46"/>
      <c r="AC14" s="35" t="s">
        <v>135</v>
      </c>
      <c r="AD14" s="42" t="s">
        <v>117</v>
      </c>
      <c r="AE14" s="42">
        <f t="shared" si="3"/>
        <v>4.5651931856140741E-2</v>
      </c>
      <c r="AF14" s="46">
        <f t="shared" si="4"/>
        <v>16809.099999999999</v>
      </c>
      <c r="AG14" s="47">
        <f t="shared" si="5"/>
        <v>16809.099999999999</v>
      </c>
      <c r="AH14" s="47">
        <f t="shared" si="6"/>
        <v>16809.099999999999</v>
      </c>
      <c r="AI14" s="46">
        <f t="shared" si="7"/>
        <v>767.36788776305525</v>
      </c>
      <c r="AJ14" s="46">
        <f t="shared" si="8"/>
        <v>767.36788776305525</v>
      </c>
      <c r="AK14" s="46">
        <f t="shared" si="9"/>
        <v>767.36788776305525</v>
      </c>
    </row>
    <row r="15" spans="1:37" s="54" customFormat="1" ht="16" x14ac:dyDescent="0.2">
      <c r="A15" s="42" t="s">
        <v>105</v>
      </c>
      <c r="B15" s="42" t="s">
        <v>51</v>
      </c>
      <c r="C15" s="42" t="s">
        <v>106</v>
      </c>
      <c r="D15" s="43" t="s">
        <v>107</v>
      </c>
      <c r="E15" s="49" t="s">
        <v>108</v>
      </c>
      <c r="F15" s="49" t="s">
        <v>109</v>
      </c>
      <c r="G15" s="50" t="s">
        <v>110</v>
      </c>
      <c r="H15" s="50" t="s">
        <v>111</v>
      </c>
      <c r="I15" s="50" t="s">
        <v>112</v>
      </c>
      <c r="J15" s="50" t="s">
        <v>113</v>
      </c>
      <c r="K15" s="50" t="s">
        <v>114</v>
      </c>
      <c r="L15" s="50" t="s">
        <v>115</v>
      </c>
      <c r="M15" s="50" t="s">
        <v>116</v>
      </c>
      <c r="N15" s="45">
        <v>1</v>
      </c>
      <c r="O15" s="45">
        <v>1</v>
      </c>
      <c r="P15" s="45">
        <v>100</v>
      </c>
      <c r="Q15" s="45" t="s">
        <v>117</v>
      </c>
      <c r="R15" s="42">
        <f t="shared" si="0"/>
        <v>100</v>
      </c>
      <c r="S15" s="50">
        <v>2022</v>
      </c>
      <c r="T15" s="50" t="s">
        <v>136</v>
      </c>
      <c r="U15" s="51">
        <v>1680910</v>
      </c>
      <c r="V15" s="47">
        <f t="shared" si="1"/>
        <v>1680910</v>
      </c>
      <c r="W15" s="51">
        <v>1680910</v>
      </c>
      <c r="X15" s="50">
        <v>431</v>
      </c>
      <c r="Y15" s="51">
        <v>724472210</v>
      </c>
      <c r="Z15" s="42">
        <f t="shared" si="10"/>
        <v>43100</v>
      </c>
      <c r="AA15" s="52">
        <f t="shared" si="2"/>
        <v>0</v>
      </c>
      <c r="AB15" s="51"/>
      <c r="AC15" s="53" t="s">
        <v>137</v>
      </c>
      <c r="AD15" s="50" t="s">
        <v>117</v>
      </c>
      <c r="AE15" s="42">
        <f t="shared" si="3"/>
        <v>4.7990201536577216E-2</v>
      </c>
      <c r="AF15" s="46">
        <f t="shared" si="4"/>
        <v>16809.099999999999</v>
      </c>
      <c r="AG15" s="47">
        <f t="shared" si="5"/>
        <v>16809.099999999999</v>
      </c>
      <c r="AH15" s="47">
        <f t="shared" si="6"/>
        <v>16809.099999999999</v>
      </c>
      <c r="AI15" s="46">
        <f t="shared" si="7"/>
        <v>806.67209664847996</v>
      </c>
      <c r="AJ15" s="46">
        <f t="shared" si="8"/>
        <v>806.67209664847996</v>
      </c>
      <c r="AK15" s="46">
        <f t="shared" si="9"/>
        <v>806.67209664847996</v>
      </c>
    </row>
    <row r="16" spans="1:37" ht="16" x14ac:dyDescent="0.2">
      <c r="A16" s="42" t="s">
        <v>119</v>
      </c>
      <c r="B16" s="42" t="s">
        <v>51</v>
      </c>
      <c r="C16" s="42" t="s">
        <v>106</v>
      </c>
      <c r="D16" s="42" t="s">
        <v>120</v>
      </c>
      <c r="E16" s="44" t="s">
        <v>108</v>
      </c>
      <c r="F16" s="44" t="s">
        <v>109</v>
      </c>
      <c r="G16" s="42" t="s">
        <v>110</v>
      </c>
      <c r="H16" s="42" t="s">
        <v>111</v>
      </c>
      <c r="I16" s="42" t="s">
        <v>112</v>
      </c>
      <c r="J16" s="42" t="s">
        <v>113</v>
      </c>
      <c r="K16" s="42" t="s">
        <v>114</v>
      </c>
      <c r="L16" s="42" t="s">
        <v>115</v>
      </c>
      <c r="M16" s="42" t="s">
        <v>116</v>
      </c>
      <c r="N16" s="45">
        <v>1</v>
      </c>
      <c r="O16" s="45">
        <v>1</v>
      </c>
      <c r="P16" s="45">
        <v>500</v>
      </c>
      <c r="Q16" s="45" t="s">
        <v>117</v>
      </c>
      <c r="R16" s="42">
        <f t="shared" si="0"/>
        <v>500</v>
      </c>
      <c r="S16" s="42">
        <v>2022</v>
      </c>
      <c r="T16" s="42" t="s">
        <v>136</v>
      </c>
      <c r="U16" s="46">
        <v>8404550</v>
      </c>
      <c r="V16" s="47">
        <f t="shared" si="1"/>
        <v>8404550</v>
      </c>
      <c r="W16" s="46">
        <v>8404550</v>
      </c>
      <c r="X16" s="42">
        <v>116</v>
      </c>
      <c r="Y16" s="46">
        <v>974927800</v>
      </c>
      <c r="Z16" s="42">
        <f t="shared" si="10"/>
        <v>58000</v>
      </c>
      <c r="AA16" s="42">
        <f t="shared" si="2"/>
        <v>0</v>
      </c>
      <c r="AB16" s="42"/>
      <c r="AC16" s="42"/>
      <c r="AD16" s="42"/>
      <c r="AE16" s="42">
        <f t="shared" si="3"/>
        <v>6.4580781650150312E-2</v>
      </c>
      <c r="AF16" s="46">
        <f t="shared" si="4"/>
        <v>16809.099999999999</v>
      </c>
      <c r="AG16" s="47">
        <f t="shared" si="5"/>
        <v>16809.099999999999</v>
      </c>
      <c r="AH16" s="47">
        <f t="shared" si="6"/>
        <v>16809.099999999999</v>
      </c>
      <c r="AI16" s="46">
        <f t="shared" si="7"/>
        <v>1085.5448168355415</v>
      </c>
      <c r="AJ16" s="46">
        <f t="shared" si="8"/>
        <v>1085.5448168355415</v>
      </c>
      <c r="AK16" s="46">
        <f t="shared" si="9"/>
        <v>1085.5448168355415</v>
      </c>
    </row>
    <row r="17" spans="1:37" ht="16" x14ac:dyDescent="0.2">
      <c r="A17" s="42" t="s">
        <v>105</v>
      </c>
      <c r="B17" s="42" t="s">
        <v>51</v>
      </c>
      <c r="C17" s="42" t="s">
        <v>106</v>
      </c>
      <c r="D17" s="43" t="s">
        <v>107</v>
      </c>
      <c r="E17" s="49" t="s">
        <v>108</v>
      </c>
      <c r="F17" s="49" t="s">
        <v>109</v>
      </c>
      <c r="G17" s="50" t="s">
        <v>110</v>
      </c>
      <c r="H17" s="50" t="s">
        <v>111</v>
      </c>
      <c r="I17" s="50" t="s">
        <v>112</v>
      </c>
      <c r="J17" s="50" t="s">
        <v>113</v>
      </c>
      <c r="K17" s="50" t="s">
        <v>114</v>
      </c>
      <c r="L17" s="50" t="s">
        <v>115</v>
      </c>
      <c r="M17" s="50" t="s">
        <v>116</v>
      </c>
      <c r="N17" s="45">
        <v>1</v>
      </c>
      <c r="O17" s="45">
        <v>1</v>
      </c>
      <c r="P17" s="45">
        <v>100</v>
      </c>
      <c r="Q17" s="45" t="s">
        <v>117</v>
      </c>
      <c r="R17" s="42">
        <f t="shared" si="0"/>
        <v>100</v>
      </c>
      <c r="S17" s="42">
        <v>2022</v>
      </c>
      <c r="T17" s="42" t="s">
        <v>138</v>
      </c>
      <c r="U17" s="46">
        <v>1680910</v>
      </c>
      <c r="V17" s="47">
        <f t="shared" si="1"/>
        <v>1680910</v>
      </c>
      <c r="W17" s="46">
        <v>1680910</v>
      </c>
      <c r="X17" s="42">
        <v>212</v>
      </c>
      <c r="Y17" s="46">
        <v>356352920</v>
      </c>
      <c r="Z17" s="42">
        <f t="shared" si="10"/>
        <v>21200</v>
      </c>
      <c r="AA17" s="42"/>
      <c r="AB17" s="42"/>
      <c r="AC17" s="42"/>
      <c r="AD17" s="42"/>
      <c r="AE17" s="42">
        <f t="shared" si="3"/>
        <v>2.3605389154882531E-2</v>
      </c>
      <c r="AF17" s="46">
        <f t="shared" si="4"/>
        <v>16809.099999999999</v>
      </c>
      <c r="AG17" s="47">
        <f t="shared" si="5"/>
        <v>16809.099999999999</v>
      </c>
      <c r="AH17" s="47">
        <f t="shared" si="6"/>
        <v>16809.099999999999</v>
      </c>
      <c r="AI17" s="46">
        <f t="shared" si="7"/>
        <v>396.7853468433359</v>
      </c>
      <c r="AJ17" s="46">
        <f t="shared" si="8"/>
        <v>396.7853468433359</v>
      </c>
      <c r="AK17" s="46">
        <f t="shared" si="9"/>
        <v>396.7853468433359</v>
      </c>
    </row>
    <row r="18" spans="1:37" ht="16" x14ac:dyDescent="0.2">
      <c r="A18" s="42" t="s">
        <v>119</v>
      </c>
      <c r="B18" s="42" t="s">
        <v>51</v>
      </c>
      <c r="C18" s="42" t="s">
        <v>106</v>
      </c>
      <c r="D18" s="42" t="s">
        <v>120</v>
      </c>
      <c r="E18" s="44" t="s">
        <v>108</v>
      </c>
      <c r="F18" s="44" t="s">
        <v>109</v>
      </c>
      <c r="G18" s="42" t="s">
        <v>110</v>
      </c>
      <c r="H18" s="42" t="s">
        <v>111</v>
      </c>
      <c r="I18" s="42" t="s">
        <v>112</v>
      </c>
      <c r="J18" s="42" t="s">
        <v>113</v>
      </c>
      <c r="K18" s="42" t="s">
        <v>114</v>
      </c>
      <c r="L18" s="42" t="s">
        <v>115</v>
      </c>
      <c r="M18" s="42" t="s">
        <v>116</v>
      </c>
      <c r="N18" s="45">
        <v>1</v>
      </c>
      <c r="O18" s="45">
        <v>1</v>
      </c>
      <c r="P18" s="45">
        <v>500</v>
      </c>
      <c r="Q18" s="45" t="s">
        <v>117</v>
      </c>
      <c r="R18" s="42">
        <f t="shared" si="0"/>
        <v>500</v>
      </c>
      <c r="S18" s="42">
        <v>2022</v>
      </c>
      <c r="T18" s="42" t="s">
        <v>138</v>
      </c>
      <c r="U18" s="46">
        <v>8404550</v>
      </c>
      <c r="V18" s="47">
        <f t="shared" si="1"/>
        <v>8404550</v>
      </c>
      <c r="W18" s="46">
        <v>8404550</v>
      </c>
      <c r="X18" s="42">
        <v>168</v>
      </c>
      <c r="Y18" s="46">
        <v>1411964400</v>
      </c>
      <c r="Z18" s="42">
        <f t="shared" si="10"/>
        <v>84000</v>
      </c>
      <c r="AA18" s="42"/>
      <c r="AB18" s="42"/>
      <c r="AC18" s="42"/>
      <c r="AD18" s="42"/>
      <c r="AE18" s="42">
        <f t="shared" si="3"/>
        <v>9.3530787217459083E-2</v>
      </c>
      <c r="AF18" s="46">
        <f t="shared" si="4"/>
        <v>16809.099999999999</v>
      </c>
      <c r="AG18" s="47">
        <f t="shared" si="5"/>
        <v>16809.099999999999</v>
      </c>
      <c r="AH18" s="47">
        <f t="shared" si="6"/>
        <v>16809.099999999999</v>
      </c>
      <c r="AI18" s="46">
        <f t="shared" si="7"/>
        <v>1572.1683554169913</v>
      </c>
      <c r="AJ18" s="46">
        <f t="shared" si="8"/>
        <v>1572.1683554169913</v>
      </c>
      <c r="AK18" s="46">
        <f t="shared" si="9"/>
        <v>1572.1683554169913</v>
      </c>
    </row>
    <row r="19" spans="1:37" ht="16" x14ac:dyDescent="0.2">
      <c r="A19" s="42" t="s">
        <v>105</v>
      </c>
      <c r="B19" s="42" t="s">
        <v>51</v>
      </c>
      <c r="C19" s="42" t="s">
        <v>106</v>
      </c>
      <c r="D19" s="43" t="s">
        <v>107</v>
      </c>
      <c r="E19" s="49" t="s">
        <v>108</v>
      </c>
      <c r="F19" s="49" t="s">
        <v>109</v>
      </c>
      <c r="G19" s="50" t="s">
        <v>110</v>
      </c>
      <c r="H19" s="50" t="s">
        <v>111</v>
      </c>
      <c r="I19" s="50" t="s">
        <v>112</v>
      </c>
      <c r="J19" s="50" t="s">
        <v>113</v>
      </c>
      <c r="K19" s="50" t="s">
        <v>114</v>
      </c>
      <c r="L19" s="50" t="s">
        <v>115</v>
      </c>
      <c r="M19" s="50" t="s">
        <v>116</v>
      </c>
      <c r="N19" s="45">
        <v>1</v>
      </c>
      <c r="O19" s="45">
        <v>1</v>
      </c>
      <c r="P19" s="45">
        <v>100</v>
      </c>
      <c r="Q19" s="45" t="s">
        <v>117</v>
      </c>
      <c r="R19" s="42">
        <f t="shared" si="0"/>
        <v>100</v>
      </c>
      <c r="S19" s="50">
        <v>2022</v>
      </c>
      <c r="T19" s="42" t="s">
        <v>139</v>
      </c>
      <c r="U19" s="46">
        <v>1680910</v>
      </c>
      <c r="V19" s="47">
        <f t="shared" si="1"/>
        <v>1680910</v>
      </c>
      <c r="W19" s="46">
        <v>1680910</v>
      </c>
      <c r="X19" s="42">
        <v>371</v>
      </c>
      <c r="Y19" s="46">
        <v>623617610</v>
      </c>
      <c r="Z19" s="42">
        <f t="shared" si="10"/>
        <v>37100</v>
      </c>
      <c r="AA19" s="42"/>
      <c r="AB19" s="42"/>
      <c r="AC19" s="42"/>
      <c r="AD19" s="42"/>
      <c r="AE19" s="42">
        <f t="shared" si="3"/>
        <v>4.1309431021044424E-2</v>
      </c>
      <c r="AF19" s="46">
        <f t="shared" si="4"/>
        <v>16809.099999999999</v>
      </c>
      <c r="AG19" s="47">
        <f t="shared" si="5"/>
        <v>16809.099999999999</v>
      </c>
      <c r="AH19" s="47">
        <f t="shared" si="6"/>
        <v>16809.099999999999</v>
      </c>
      <c r="AI19" s="46">
        <f t="shared" si="7"/>
        <v>694.37435697583771</v>
      </c>
      <c r="AJ19" s="46">
        <f t="shared" si="8"/>
        <v>694.37435697583771</v>
      </c>
      <c r="AK19" s="46">
        <f t="shared" si="9"/>
        <v>694.37435697583771</v>
      </c>
    </row>
    <row r="20" spans="1:37" ht="16" x14ac:dyDescent="0.2">
      <c r="A20" s="42" t="s">
        <v>119</v>
      </c>
      <c r="B20" s="42" t="s">
        <v>51</v>
      </c>
      <c r="C20" s="42" t="s">
        <v>106</v>
      </c>
      <c r="D20" s="42" t="s">
        <v>120</v>
      </c>
      <c r="E20" s="44" t="s">
        <v>108</v>
      </c>
      <c r="F20" s="44" t="s">
        <v>109</v>
      </c>
      <c r="G20" s="42" t="s">
        <v>110</v>
      </c>
      <c r="H20" s="42" t="s">
        <v>111</v>
      </c>
      <c r="I20" s="42" t="s">
        <v>112</v>
      </c>
      <c r="J20" s="42" t="s">
        <v>113</v>
      </c>
      <c r="K20" s="42" t="s">
        <v>114</v>
      </c>
      <c r="L20" s="42" t="s">
        <v>115</v>
      </c>
      <c r="M20" s="42" t="s">
        <v>116</v>
      </c>
      <c r="N20" s="45">
        <v>1</v>
      </c>
      <c r="O20" s="45">
        <v>1</v>
      </c>
      <c r="P20" s="45">
        <v>500</v>
      </c>
      <c r="Q20" s="45" t="s">
        <v>117</v>
      </c>
      <c r="R20" s="42">
        <f t="shared" si="0"/>
        <v>500</v>
      </c>
      <c r="S20" s="42">
        <v>2022</v>
      </c>
      <c r="T20" s="42" t="s">
        <v>139</v>
      </c>
      <c r="U20" s="46">
        <v>8404550</v>
      </c>
      <c r="V20" s="47">
        <f t="shared" si="1"/>
        <v>8404550</v>
      </c>
      <c r="W20" s="46">
        <v>8404550</v>
      </c>
      <c r="X20" s="42">
        <v>55</v>
      </c>
      <c r="Y20" s="46">
        <v>462250250</v>
      </c>
      <c r="Z20" s="42">
        <f t="shared" si="10"/>
        <v>27500</v>
      </c>
      <c r="AA20" s="42"/>
      <c r="AB20" s="42"/>
      <c r="AC20" s="42"/>
      <c r="AD20" s="42"/>
      <c r="AE20" s="42">
        <f t="shared" si="3"/>
        <v>3.062019819619196E-2</v>
      </c>
      <c r="AF20" s="46">
        <f t="shared" si="4"/>
        <v>16809.099999999999</v>
      </c>
      <c r="AG20" s="47">
        <f t="shared" si="5"/>
        <v>16809.099999999999</v>
      </c>
      <c r="AH20" s="47">
        <f t="shared" si="6"/>
        <v>16809.099999999999</v>
      </c>
      <c r="AI20" s="46">
        <f t="shared" si="7"/>
        <v>514.69797349961027</v>
      </c>
      <c r="AJ20" s="46">
        <f t="shared" si="8"/>
        <v>514.69797349961027</v>
      </c>
      <c r="AK20" s="46">
        <f t="shared" si="9"/>
        <v>514.69797349961027</v>
      </c>
    </row>
    <row r="21" spans="1:37" ht="16" x14ac:dyDescent="0.2">
      <c r="A21" s="42" t="s">
        <v>105</v>
      </c>
      <c r="B21" s="42" t="s">
        <v>51</v>
      </c>
      <c r="C21" s="42" t="s">
        <v>106</v>
      </c>
      <c r="D21" s="43" t="s">
        <v>107</v>
      </c>
      <c r="E21" s="49" t="s">
        <v>108</v>
      </c>
      <c r="F21" s="49" t="s">
        <v>109</v>
      </c>
      <c r="G21" s="50" t="s">
        <v>110</v>
      </c>
      <c r="H21" s="50" t="s">
        <v>111</v>
      </c>
      <c r="I21" s="50" t="s">
        <v>112</v>
      </c>
      <c r="J21" s="50" t="s">
        <v>113</v>
      </c>
      <c r="K21" s="50" t="s">
        <v>114</v>
      </c>
      <c r="L21" s="50" t="s">
        <v>115</v>
      </c>
      <c r="M21" s="50" t="s">
        <v>116</v>
      </c>
      <c r="N21" s="45">
        <v>1</v>
      </c>
      <c r="O21" s="45">
        <v>1</v>
      </c>
      <c r="P21" s="45">
        <v>100</v>
      </c>
      <c r="Q21" s="45" t="s">
        <v>117</v>
      </c>
      <c r="R21" s="42">
        <f t="shared" si="0"/>
        <v>100</v>
      </c>
      <c r="S21" s="42">
        <v>2022</v>
      </c>
      <c r="T21" s="42" t="s">
        <v>140</v>
      </c>
      <c r="U21" s="46">
        <v>1680910</v>
      </c>
      <c r="V21" s="47">
        <f t="shared" si="1"/>
        <v>1680910</v>
      </c>
      <c r="W21" s="46">
        <v>1680910</v>
      </c>
      <c r="X21" s="42">
        <v>76</v>
      </c>
      <c r="Y21" s="46">
        <v>127749160</v>
      </c>
      <c r="Z21" s="42">
        <f t="shared" si="10"/>
        <v>7600</v>
      </c>
      <c r="AA21" s="42"/>
      <c r="AB21" s="42"/>
      <c r="AC21" s="42"/>
      <c r="AD21" s="42"/>
      <c r="AE21" s="42">
        <f t="shared" si="3"/>
        <v>8.4623093196748694E-3</v>
      </c>
      <c r="AF21" s="46">
        <f t="shared" si="4"/>
        <v>16809.099999999999</v>
      </c>
      <c r="AG21" s="47">
        <f t="shared" si="5"/>
        <v>16809.099999999999</v>
      </c>
      <c r="AH21" s="47">
        <f t="shared" si="6"/>
        <v>16809.099999999999</v>
      </c>
      <c r="AI21" s="46">
        <f t="shared" si="7"/>
        <v>142.24380358534683</v>
      </c>
      <c r="AJ21" s="46">
        <f t="shared" si="8"/>
        <v>142.24380358534683</v>
      </c>
      <c r="AK21" s="46">
        <f t="shared" si="9"/>
        <v>142.24380358534683</v>
      </c>
    </row>
    <row r="22" spans="1:37" ht="16" x14ac:dyDescent="0.2">
      <c r="A22" s="42" t="s">
        <v>119</v>
      </c>
      <c r="B22" s="42" t="s">
        <v>51</v>
      </c>
      <c r="C22" s="42" t="s">
        <v>106</v>
      </c>
      <c r="D22" s="42" t="s">
        <v>120</v>
      </c>
      <c r="E22" s="44" t="s">
        <v>108</v>
      </c>
      <c r="F22" s="44" t="s">
        <v>109</v>
      </c>
      <c r="G22" s="42" t="s">
        <v>110</v>
      </c>
      <c r="H22" s="42" t="s">
        <v>111</v>
      </c>
      <c r="I22" s="42" t="s">
        <v>112</v>
      </c>
      <c r="J22" s="42" t="s">
        <v>113</v>
      </c>
      <c r="K22" s="42" t="s">
        <v>114</v>
      </c>
      <c r="L22" s="42" t="s">
        <v>115</v>
      </c>
      <c r="M22" s="42" t="s">
        <v>116</v>
      </c>
      <c r="N22" s="45">
        <v>1</v>
      </c>
      <c r="O22" s="45">
        <v>1</v>
      </c>
      <c r="P22" s="45">
        <v>500</v>
      </c>
      <c r="Q22" s="45" t="s">
        <v>117</v>
      </c>
      <c r="R22" s="42">
        <f t="shared" si="0"/>
        <v>500</v>
      </c>
      <c r="S22" s="42">
        <v>2022</v>
      </c>
      <c r="T22" s="42" t="s">
        <v>140</v>
      </c>
      <c r="U22" s="46">
        <v>8404550</v>
      </c>
      <c r="V22" s="47">
        <f t="shared" si="1"/>
        <v>8404550</v>
      </c>
      <c r="W22" s="46">
        <v>8404550</v>
      </c>
      <c r="X22" s="42">
        <v>87</v>
      </c>
      <c r="Y22" s="46">
        <v>731195850</v>
      </c>
      <c r="Z22" s="42">
        <f t="shared" si="10"/>
        <v>43500</v>
      </c>
      <c r="AA22" s="42"/>
      <c r="AB22" s="42"/>
      <c r="AC22" s="42"/>
      <c r="AD22" s="42"/>
      <c r="AE22" s="42">
        <f t="shared" si="3"/>
        <v>4.8435586237612738E-2</v>
      </c>
      <c r="AF22" s="46">
        <f t="shared" si="4"/>
        <v>16809.099999999999</v>
      </c>
      <c r="AG22" s="47">
        <f t="shared" si="5"/>
        <v>16809.099999999999</v>
      </c>
      <c r="AH22" s="47">
        <f t="shared" si="6"/>
        <v>16809.099999999999</v>
      </c>
      <c r="AI22" s="46">
        <f t="shared" si="7"/>
        <v>814.15861262665624</v>
      </c>
      <c r="AJ22" s="46">
        <f t="shared" si="8"/>
        <v>814.15861262665624</v>
      </c>
      <c r="AK22" s="46">
        <f t="shared" si="9"/>
        <v>814.15861262665624</v>
      </c>
    </row>
    <row r="23" spans="1:37" ht="16" x14ac:dyDescent="0.2">
      <c r="A23" s="42" t="s">
        <v>105</v>
      </c>
      <c r="B23" s="42" t="s">
        <v>51</v>
      </c>
      <c r="C23" s="42" t="s">
        <v>106</v>
      </c>
      <c r="D23" s="43" t="s">
        <v>107</v>
      </c>
      <c r="E23" s="49" t="s">
        <v>108</v>
      </c>
      <c r="F23" s="49" t="s">
        <v>109</v>
      </c>
      <c r="G23" s="50" t="s">
        <v>110</v>
      </c>
      <c r="H23" s="50" t="s">
        <v>111</v>
      </c>
      <c r="I23" s="50" t="s">
        <v>112</v>
      </c>
      <c r="J23" s="50" t="s">
        <v>113</v>
      </c>
      <c r="K23" s="50" t="s">
        <v>114</v>
      </c>
      <c r="L23" s="50" t="s">
        <v>115</v>
      </c>
      <c r="M23" s="50" t="s">
        <v>116</v>
      </c>
      <c r="N23" s="45">
        <v>1</v>
      </c>
      <c r="O23" s="45">
        <v>1</v>
      </c>
      <c r="P23" s="45">
        <v>100</v>
      </c>
      <c r="Q23" s="45" t="s">
        <v>117</v>
      </c>
      <c r="R23" s="42">
        <f t="shared" si="0"/>
        <v>100</v>
      </c>
      <c r="S23" s="50">
        <v>2022</v>
      </c>
      <c r="T23" s="42" t="s">
        <v>141</v>
      </c>
      <c r="U23" s="46">
        <v>1680910</v>
      </c>
      <c r="V23" s="47">
        <f t="shared" si="1"/>
        <v>1680910</v>
      </c>
      <c r="W23" s="46">
        <v>1680910</v>
      </c>
      <c r="X23" s="42">
        <v>363</v>
      </c>
      <c r="Y23" s="46">
        <v>610170330</v>
      </c>
      <c r="Z23" s="42">
        <f t="shared" si="10"/>
        <v>36300</v>
      </c>
      <c r="AA23" s="42"/>
      <c r="AB23" s="42"/>
      <c r="AC23" s="42"/>
      <c r="AD23" s="42"/>
      <c r="AE23" s="42">
        <f t="shared" si="3"/>
        <v>4.0418661618973388E-2</v>
      </c>
      <c r="AF23" s="46">
        <f t="shared" si="4"/>
        <v>16809.099999999999</v>
      </c>
      <c r="AG23" s="47">
        <f t="shared" si="5"/>
        <v>16809.099999999999</v>
      </c>
      <c r="AH23" s="47">
        <f t="shared" si="6"/>
        <v>16809.099999999999</v>
      </c>
      <c r="AI23" s="46">
        <f t="shared" si="7"/>
        <v>679.40132501948551</v>
      </c>
      <c r="AJ23" s="46">
        <f t="shared" si="8"/>
        <v>679.40132501948551</v>
      </c>
      <c r="AK23" s="46">
        <f t="shared" si="9"/>
        <v>679.40132501948551</v>
      </c>
    </row>
    <row r="24" spans="1:37" ht="16" x14ac:dyDescent="0.2">
      <c r="A24" s="42" t="s">
        <v>119</v>
      </c>
      <c r="B24" s="42" t="s">
        <v>51</v>
      </c>
      <c r="C24" s="42" t="s">
        <v>106</v>
      </c>
      <c r="D24" s="42" t="s">
        <v>120</v>
      </c>
      <c r="E24" s="44" t="s">
        <v>108</v>
      </c>
      <c r="F24" s="44" t="s">
        <v>109</v>
      </c>
      <c r="G24" s="42" t="s">
        <v>110</v>
      </c>
      <c r="H24" s="42" t="s">
        <v>111</v>
      </c>
      <c r="I24" s="42" t="s">
        <v>112</v>
      </c>
      <c r="J24" s="42" t="s">
        <v>113</v>
      </c>
      <c r="K24" s="42" t="s">
        <v>114</v>
      </c>
      <c r="L24" s="42" t="s">
        <v>115</v>
      </c>
      <c r="M24" s="42" t="s">
        <v>116</v>
      </c>
      <c r="N24" s="45">
        <v>1</v>
      </c>
      <c r="O24" s="45">
        <v>1</v>
      </c>
      <c r="P24" s="45">
        <v>500</v>
      </c>
      <c r="Q24" s="45" t="s">
        <v>117</v>
      </c>
      <c r="R24" s="42">
        <f t="shared" si="0"/>
        <v>500</v>
      </c>
      <c r="S24" s="42">
        <v>2022</v>
      </c>
      <c r="T24" s="42" t="s">
        <v>141</v>
      </c>
      <c r="U24" s="46">
        <v>8404550</v>
      </c>
      <c r="V24" s="47">
        <f t="shared" si="1"/>
        <v>8404550</v>
      </c>
      <c r="W24" s="46">
        <v>8404550</v>
      </c>
      <c r="X24" s="42">
        <v>124</v>
      </c>
      <c r="Y24" s="46">
        <v>1042164200</v>
      </c>
      <c r="Z24" s="42">
        <f t="shared" si="10"/>
        <v>62000</v>
      </c>
      <c r="AA24" s="42"/>
      <c r="AB24" s="42"/>
      <c r="AC24" s="42"/>
      <c r="AD24" s="42"/>
      <c r="AE24" s="42">
        <f t="shared" si="3"/>
        <v>6.9034628660505512E-2</v>
      </c>
      <c r="AF24" s="46">
        <f t="shared" si="4"/>
        <v>16809.099999999999</v>
      </c>
      <c r="AG24" s="47">
        <f t="shared" si="5"/>
        <v>16809.099999999999</v>
      </c>
      <c r="AH24" s="47">
        <f t="shared" si="6"/>
        <v>16809.099999999999</v>
      </c>
      <c r="AI24" s="46">
        <f t="shared" si="7"/>
        <v>1160.4099766173031</v>
      </c>
      <c r="AJ24" s="46">
        <f t="shared" si="8"/>
        <v>1160.4099766173031</v>
      </c>
      <c r="AK24" s="46">
        <f t="shared" si="9"/>
        <v>1160.4099766173031</v>
      </c>
    </row>
    <row r="25" spans="1:37" ht="16" x14ac:dyDescent="0.2">
      <c r="A25" s="42" t="s">
        <v>105</v>
      </c>
      <c r="B25" s="42" t="s">
        <v>51</v>
      </c>
      <c r="C25" s="42" t="s">
        <v>106</v>
      </c>
      <c r="D25" s="43" t="s">
        <v>107</v>
      </c>
      <c r="E25" s="49" t="s">
        <v>108</v>
      </c>
      <c r="F25" s="49" t="s">
        <v>109</v>
      </c>
      <c r="G25" s="50" t="s">
        <v>110</v>
      </c>
      <c r="H25" s="50" t="s">
        <v>111</v>
      </c>
      <c r="I25" s="50" t="s">
        <v>112</v>
      </c>
      <c r="J25" s="50" t="s">
        <v>113</v>
      </c>
      <c r="K25" s="50" t="s">
        <v>114</v>
      </c>
      <c r="L25" s="50" t="s">
        <v>115</v>
      </c>
      <c r="M25" s="50" t="s">
        <v>116</v>
      </c>
      <c r="N25" s="45">
        <v>1</v>
      </c>
      <c r="O25" s="45">
        <v>1</v>
      </c>
      <c r="P25" s="45">
        <v>100</v>
      </c>
      <c r="Q25" s="45" t="s">
        <v>117</v>
      </c>
      <c r="R25" s="42">
        <f t="shared" si="0"/>
        <v>100</v>
      </c>
      <c r="S25" s="42">
        <v>2022</v>
      </c>
      <c r="T25" s="42" t="s">
        <v>142</v>
      </c>
      <c r="U25" s="46">
        <v>1680910</v>
      </c>
      <c r="V25" s="47">
        <f t="shared" si="1"/>
        <v>1680910</v>
      </c>
      <c r="W25" s="46">
        <v>1680910</v>
      </c>
      <c r="X25" s="42">
        <v>352</v>
      </c>
      <c r="Y25" s="46">
        <v>591680320</v>
      </c>
      <c r="Z25" s="42">
        <f t="shared" si="10"/>
        <v>35200</v>
      </c>
      <c r="AA25" s="42"/>
      <c r="AB25" s="42"/>
      <c r="AC25" s="42"/>
      <c r="AD25" s="42"/>
      <c r="AE25" s="42">
        <f t="shared" si="3"/>
        <v>3.9193853691125713E-2</v>
      </c>
      <c r="AF25" s="46">
        <f t="shared" si="4"/>
        <v>16809.099999999999</v>
      </c>
      <c r="AG25" s="47">
        <f t="shared" si="5"/>
        <v>16809.099999999999</v>
      </c>
      <c r="AH25" s="47">
        <f t="shared" si="6"/>
        <v>16809.099999999999</v>
      </c>
      <c r="AI25" s="46">
        <f t="shared" si="7"/>
        <v>658.81340607950119</v>
      </c>
      <c r="AJ25" s="46">
        <f t="shared" si="8"/>
        <v>658.81340607950119</v>
      </c>
      <c r="AK25" s="46">
        <f t="shared" si="9"/>
        <v>658.81340607950119</v>
      </c>
    </row>
    <row r="26" spans="1:37" ht="16" x14ac:dyDescent="0.2">
      <c r="A26" s="42" t="s">
        <v>119</v>
      </c>
      <c r="B26" s="42" t="s">
        <v>51</v>
      </c>
      <c r="C26" s="42" t="s">
        <v>106</v>
      </c>
      <c r="D26" s="42" t="s">
        <v>120</v>
      </c>
      <c r="E26" s="44" t="s">
        <v>108</v>
      </c>
      <c r="F26" s="44" t="s">
        <v>109</v>
      </c>
      <c r="G26" s="42" t="s">
        <v>110</v>
      </c>
      <c r="H26" s="42" t="s">
        <v>111</v>
      </c>
      <c r="I26" s="42" t="s">
        <v>112</v>
      </c>
      <c r="J26" s="42" t="s">
        <v>113</v>
      </c>
      <c r="K26" s="42" t="s">
        <v>114</v>
      </c>
      <c r="L26" s="42" t="s">
        <v>115</v>
      </c>
      <c r="M26" s="42" t="s">
        <v>116</v>
      </c>
      <c r="N26" s="45">
        <v>1</v>
      </c>
      <c r="O26" s="45">
        <v>1</v>
      </c>
      <c r="P26" s="45">
        <v>500</v>
      </c>
      <c r="Q26" s="45" t="s">
        <v>117</v>
      </c>
      <c r="R26" s="42">
        <f t="shared" si="0"/>
        <v>500</v>
      </c>
      <c r="S26" s="42">
        <v>2022</v>
      </c>
      <c r="T26" s="42" t="s">
        <v>142</v>
      </c>
      <c r="U26" s="46">
        <v>8404550</v>
      </c>
      <c r="V26" s="47">
        <f t="shared" si="1"/>
        <v>8404550</v>
      </c>
      <c r="W26" s="46">
        <v>8404550</v>
      </c>
      <c r="X26" s="42">
        <v>111</v>
      </c>
      <c r="Y26" s="46">
        <v>932905050</v>
      </c>
      <c r="Z26" s="42">
        <f t="shared" si="10"/>
        <v>55500</v>
      </c>
      <c r="AA26" s="42"/>
      <c r="AB26" s="42"/>
      <c r="AC26" s="42"/>
      <c r="AD26" s="42"/>
      <c r="AE26" s="42">
        <f t="shared" si="3"/>
        <v>6.1797127268678323E-2</v>
      </c>
      <c r="AF26" s="46">
        <f t="shared" si="4"/>
        <v>16809.099999999999</v>
      </c>
      <c r="AG26" s="47">
        <f t="shared" si="5"/>
        <v>16809.099999999999</v>
      </c>
      <c r="AH26" s="47">
        <f t="shared" si="6"/>
        <v>16809.099999999999</v>
      </c>
      <c r="AI26" s="46">
        <f t="shared" si="7"/>
        <v>1038.7540919719406</v>
      </c>
      <c r="AJ26" s="46">
        <f t="shared" si="8"/>
        <v>1038.7540919719406</v>
      </c>
      <c r="AK26" s="46">
        <f t="shared" si="9"/>
        <v>1038.7540919719406</v>
      </c>
    </row>
    <row r="27" spans="1:37" x14ac:dyDescent="0.2">
      <c r="AF27" s="55" t="s">
        <v>143</v>
      </c>
      <c r="AG27" s="56"/>
      <c r="AH27" s="57"/>
      <c r="AI27" s="58">
        <f>SUM(AI3:AI26)</f>
        <v>16809.099999999995</v>
      </c>
      <c r="AJ27" s="58">
        <f t="shared" ref="AJ27:AK27" si="11">SUM(AJ3:AJ26)</f>
        <v>16809.099999999995</v>
      </c>
      <c r="AK27" s="58">
        <f t="shared" si="11"/>
        <v>16809.099999999995</v>
      </c>
    </row>
  </sheetData>
  <mergeCells count="1">
    <mergeCell ref="AF27:AH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17A9-9EB6-7140-B69E-37AA1DE71FA3}">
  <dimension ref="A1:G3"/>
  <sheetViews>
    <sheetView zoomScale="150" zoomScaleNormal="150" workbookViewId="0">
      <selection activeCell="A2" sqref="A2"/>
    </sheetView>
  </sheetViews>
  <sheetFormatPr baseColWidth="10" defaultRowHeight="16" x14ac:dyDescent="0.2"/>
  <cols>
    <col min="1" max="1" width="75" customWidth="1"/>
    <col min="3" max="3" width="12.5" bestFit="1" customWidth="1"/>
    <col min="5" max="7" width="19.6640625" bestFit="1" customWidth="1"/>
  </cols>
  <sheetData>
    <row r="1" spans="1:7" x14ac:dyDescent="0.2">
      <c r="A1" s="14" t="s">
        <v>10</v>
      </c>
      <c r="B1" s="15"/>
      <c r="C1" s="15"/>
      <c r="D1" s="15"/>
      <c r="E1" s="15"/>
      <c r="F1" s="15"/>
      <c r="G1" s="15"/>
    </row>
    <row r="2" spans="1:7" x14ac:dyDescent="0.2">
      <c r="A2" s="2" t="s">
        <v>4</v>
      </c>
      <c r="B2" s="4"/>
      <c r="C2" s="4"/>
      <c r="D2" s="11"/>
      <c r="E2" s="13"/>
      <c r="F2" s="13"/>
      <c r="G2" s="13"/>
    </row>
    <row r="3" spans="1:7" x14ac:dyDescent="0.2">
      <c r="A3" s="3" t="s">
        <v>8</v>
      </c>
      <c r="B3" s="5">
        <v>881202</v>
      </c>
      <c r="C3" s="5">
        <v>1</v>
      </c>
      <c r="D3" s="10">
        <v>1</v>
      </c>
      <c r="E3" s="12">
        <v>191151</v>
      </c>
      <c r="F3" s="12">
        <f>E3*C3*D3</f>
        <v>191151</v>
      </c>
      <c r="G3" s="12">
        <f>F3*(126.03/111.41)</f>
        <v>216235.17215689793</v>
      </c>
    </row>
  </sheetData>
  <mergeCells count="1">
    <mergeCell ref="A1:G1"/>
  </mergeCells>
  <conditionalFormatting sqref="B3:F3">
    <cfRule type="containsBlanks" dxfId="1" priority="3">
      <formula>LEN(TRIM(B3))=0</formula>
    </cfRule>
  </conditionalFormatting>
  <conditionalFormatting sqref="G3">
    <cfRule type="containsBlanks" dxfId="0" priority="1">
      <formula>LEN(TRIM(G3))=0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DA8E-95B2-C441-B2E0-93B9F40C935D}">
  <dimension ref="A1:J32"/>
  <sheetViews>
    <sheetView zoomScale="150" zoomScaleNormal="150" workbookViewId="0">
      <selection activeCell="H19" sqref="H19"/>
    </sheetView>
  </sheetViews>
  <sheetFormatPr baseColWidth="10" defaultRowHeight="16" x14ac:dyDescent="0.2"/>
  <cols>
    <col min="1" max="1" width="26.6640625" customWidth="1"/>
    <col min="2" max="2" width="21.33203125" customWidth="1"/>
    <col min="3" max="3" width="18" customWidth="1"/>
    <col min="4" max="4" width="18.83203125" customWidth="1"/>
    <col min="5" max="5" width="20.1640625" customWidth="1"/>
    <col min="6" max="6" width="19.1640625" customWidth="1"/>
    <col min="7" max="7" width="25.33203125" customWidth="1"/>
    <col min="8" max="11" width="19.1640625" customWidth="1"/>
  </cols>
  <sheetData>
    <row r="1" spans="1:10" x14ac:dyDescent="0.2">
      <c r="A1" s="20" t="s">
        <v>45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">
      <c r="A2" s="23" t="s">
        <v>0</v>
      </c>
      <c r="B2" s="24" t="s">
        <v>12</v>
      </c>
      <c r="C2" s="24" t="s">
        <v>13</v>
      </c>
      <c r="D2" s="24" t="s">
        <v>14</v>
      </c>
      <c r="E2" s="24" t="s">
        <v>15</v>
      </c>
      <c r="F2" s="24" t="s">
        <v>16</v>
      </c>
      <c r="G2" s="24" t="s">
        <v>17</v>
      </c>
      <c r="H2" s="24" t="s">
        <v>18</v>
      </c>
      <c r="I2" s="24" t="s">
        <v>19</v>
      </c>
      <c r="J2" s="24" t="s">
        <v>20</v>
      </c>
    </row>
    <row r="3" spans="1:10" x14ac:dyDescent="0.2">
      <c r="A3" s="25" t="s">
        <v>46</v>
      </c>
      <c r="B3" s="26" t="s">
        <v>47</v>
      </c>
      <c r="C3" s="26" t="s">
        <v>23</v>
      </c>
      <c r="D3" s="26">
        <v>362.42142684010662</v>
      </c>
      <c r="E3" s="26">
        <v>429.79100771592471</v>
      </c>
      <c r="F3" s="26">
        <v>472.84897834693385</v>
      </c>
      <c r="G3" s="27">
        <v>507.72</v>
      </c>
      <c r="H3" s="28" t="s">
        <v>48</v>
      </c>
      <c r="I3" s="28" t="s">
        <v>49</v>
      </c>
      <c r="J3" s="29" t="s">
        <v>50</v>
      </c>
    </row>
    <row r="4" spans="1:10" x14ac:dyDescent="0.2">
      <c r="A4" s="20" t="s">
        <v>45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x14ac:dyDescent="0.2">
      <c r="A5" s="23" t="s">
        <v>0</v>
      </c>
      <c r="B5" s="24" t="s">
        <v>12</v>
      </c>
      <c r="C5" s="24" t="s">
        <v>13</v>
      </c>
      <c r="D5" s="24"/>
      <c r="E5" s="24"/>
      <c r="F5" s="24"/>
      <c r="G5" s="24" t="s">
        <v>17</v>
      </c>
      <c r="H5" s="24" t="s">
        <v>18</v>
      </c>
      <c r="I5" s="24"/>
      <c r="J5" s="24" t="s">
        <v>20</v>
      </c>
    </row>
    <row r="6" spans="1:10" x14ac:dyDescent="0.2">
      <c r="A6" s="25" t="s">
        <v>51</v>
      </c>
      <c r="B6" s="26" t="s">
        <v>47</v>
      </c>
      <c r="C6" s="26" t="s">
        <v>23</v>
      </c>
      <c r="D6" s="26">
        <v>16809.099999999995</v>
      </c>
      <c r="E6" s="26">
        <v>16809.099999999995</v>
      </c>
      <c r="F6" s="26">
        <v>16809.099999999995</v>
      </c>
      <c r="G6" s="27">
        <v>21124.5</v>
      </c>
      <c r="H6" s="28" t="s">
        <v>52</v>
      </c>
      <c r="I6" s="28" t="s">
        <v>53</v>
      </c>
      <c r="J6" s="29" t="s">
        <v>54</v>
      </c>
    </row>
    <row r="7" spans="1:10" x14ac:dyDescent="0.2">
      <c r="A7" s="20" t="s">
        <v>45</v>
      </c>
      <c r="B7" s="21"/>
      <c r="C7" s="21"/>
      <c r="D7" s="21"/>
      <c r="E7" s="21"/>
      <c r="F7" s="21"/>
      <c r="G7" s="21"/>
      <c r="H7" s="21"/>
      <c r="I7" s="21"/>
      <c r="J7" s="22"/>
    </row>
    <row r="8" spans="1:10" x14ac:dyDescent="0.2">
      <c r="A8" s="23" t="s">
        <v>0</v>
      </c>
      <c r="B8" s="24" t="s">
        <v>12</v>
      </c>
      <c r="C8" s="24" t="s">
        <v>13</v>
      </c>
      <c r="D8" s="24"/>
      <c r="E8" s="24"/>
      <c r="F8" s="24"/>
      <c r="G8" s="24" t="s">
        <v>17</v>
      </c>
      <c r="H8" s="24" t="s">
        <v>18</v>
      </c>
      <c r="I8" s="24"/>
      <c r="J8" s="24" t="s">
        <v>20</v>
      </c>
    </row>
    <row r="9" spans="1:10" x14ac:dyDescent="0.2">
      <c r="A9" s="25" t="s">
        <v>55</v>
      </c>
      <c r="B9" s="26" t="s">
        <v>47</v>
      </c>
      <c r="C9" s="26" t="s">
        <v>23</v>
      </c>
      <c r="D9" s="26">
        <v>111.9552009073234</v>
      </c>
      <c r="E9" s="26">
        <v>147.17004212572908</v>
      </c>
      <c r="F9" s="26">
        <v>152.5276247569669</v>
      </c>
      <c r="G9" s="27" t="s">
        <v>56</v>
      </c>
      <c r="H9" s="28" t="s">
        <v>57</v>
      </c>
      <c r="I9" s="28" t="s">
        <v>49</v>
      </c>
      <c r="J9" s="29" t="s">
        <v>50</v>
      </c>
    </row>
    <row r="10" spans="1:10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2">
      <c r="A11" s="31" t="s">
        <v>31</v>
      </c>
      <c r="B11" s="32" t="s">
        <v>32</v>
      </c>
      <c r="C11" s="32" t="s">
        <v>33</v>
      </c>
      <c r="D11" s="32" t="s">
        <v>34</v>
      </c>
      <c r="E11" s="30"/>
      <c r="F11" s="30"/>
      <c r="G11" s="30"/>
      <c r="H11" s="30"/>
      <c r="I11" s="30"/>
      <c r="J11" s="30"/>
    </row>
    <row r="12" spans="1:10" x14ac:dyDescent="0.2">
      <c r="A12" s="25" t="str">
        <f>A3</f>
        <v>Paclitaxel</v>
      </c>
      <c r="B12" s="33">
        <f>(((80*1.72)*E3)*3)</f>
        <v>177417.72798513371</v>
      </c>
      <c r="C12" s="33">
        <f>(((80*1.72)*D3)*3)</f>
        <v>149607.56499959601</v>
      </c>
      <c r="D12" s="33">
        <f>(((80*1.72)*F3)*3)</f>
        <v>195192.05826161429</v>
      </c>
      <c r="E12" s="30"/>
      <c r="F12" s="30"/>
      <c r="G12" s="30"/>
      <c r="H12" s="30"/>
      <c r="I12" s="30"/>
      <c r="J12" s="30"/>
    </row>
    <row r="13" spans="1:10" x14ac:dyDescent="0.2">
      <c r="A13" s="25" t="str">
        <f>A6</f>
        <v>Ramucirumab</v>
      </c>
      <c r="B13" s="33">
        <f>(((8*65)*E6)*2)</f>
        <v>17481463.999999996</v>
      </c>
      <c r="C13" s="33">
        <f>(((8*65)*D6)*2)</f>
        <v>17481463.999999996</v>
      </c>
      <c r="D13" s="33">
        <f>(((8*65)*F6)*2)</f>
        <v>17481463.999999996</v>
      </c>
      <c r="E13" s="30"/>
      <c r="F13" s="30"/>
      <c r="G13" s="30"/>
      <c r="H13" s="30"/>
      <c r="I13" s="30"/>
      <c r="J13" s="30"/>
    </row>
    <row r="14" spans="1:10" x14ac:dyDescent="0.2">
      <c r="A14" s="34" t="str">
        <f>A9</f>
        <v>Dexametasona</v>
      </c>
      <c r="B14" s="33">
        <f>(20*E9)*3</f>
        <v>8830.2025275437445</v>
      </c>
      <c r="C14" s="33">
        <f>(20*D9)*3</f>
        <v>6717.3120544394042</v>
      </c>
      <c r="D14" s="33">
        <f>(20*F9)*3</f>
        <v>9151.6574854180144</v>
      </c>
      <c r="E14" s="30"/>
      <c r="F14" s="30"/>
      <c r="G14" s="30"/>
      <c r="H14" s="30"/>
      <c r="I14" s="30"/>
      <c r="J14" s="30"/>
    </row>
    <row r="15" spans="1:10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A16" s="9" t="s">
        <v>37</v>
      </c>
      <c r="B16" s="9"/>
      <c r="C16" s="9"/>
      <c r="D16" s="9"/>
      <c r="E16" s="9"/>
      <c r="F16" s="30"/>
      <c r="G16" s="30"/>
      <c r="H16" s="30"/>
      <c r="I16" s="30"/>
      <c r="J16" s="30"/>
    </row>
    <row r="17" spans="1:10" x14ac:dyDescent="0.2">
      <c r="A17" s="9"/>
      <c r="B17" s="9"/>
      <c r="C17" s="9"/>
      <c r="D17" s="9"/>
      <c r="E17" s="9"/>
      <c r="F17" s="30"/>
      <c r="G17" s="30"/>
      <c r="H17" s="30"/>
      <c r="I17" s="30"/>
      <c r="J17" s="30"/>
    </row>
    <row r="18" spans="1:10" x14ac:dyDescent="0.2">
      <c r="A18" s="31" t="s">
        <v>31</v>
      </c>
      <c r="B18" s="32" t="s">
        <v>32</v>
      </c>
      <c r="C18" s="32" t="s">
        <v>33</v>
      </c>
      <c r="D18" s="32" t="s">
        <v>34</v>
      </c>
      <c r="E18" s="9"/>
      <c r="F18" s="30"/>
      <c r="G18" s="30"/>
      <c r="H18" s="30"/>
      <c r="I18" s="30"/>
      <c r="J18" s="30"/>
    </row>
    <row r="19" spans="1:10" x14ac:dyDescent="0.2">
      <c r="A19" s="25" t="s">
        <v>58</v>
      </c>
      <c r="B19" s="33">
        <v>1716747</v>
      </c>
      <c r="C19" s="33">
        <v>1716747</v>
      </c>
      <c r="D19" s="33">
        <v>1716747</v>
      </c>
      <c r="E19" s="9" t="s">
        <v>59</v>
      </c>
      <c r="F19" s="30"/>
      <c r="G19" s="30"/>
      <c r="H19" s="30"/>
      <c r="I19" s="30"/>
      <c r="J19" s="30"/>
    </row>
    <row r="20" spans="1:10" x14ac:dyDescent="0.2">
      <c r="A20" s="25" t="s">
        <v>60</v>
      </c>
      <c r="B20" s="33">
        <v>396709</v>
      </c>
      <c r="C20" s="33">
        <v>396709</v>
      </c>
      <c r="D20" s="33">
        <v>396709</v>
      </c>
      <c r="E20" s="9" t="s">
        <v>59</v>
      </c>
      <c r="F20" s="30"/>
      <c r="G20" s="30"/>
      <c r="H20" s="30"/>
      <c r="I20" s="30"/>
      <c r="J20" s="30"/>
    </row>
    <row r="21" spans="1:10" x14ac:dyDescent="0.2">
      <c r="A21" s="30"/>
      <c r="B21" s="33"/>
      <c r="C21" s="33"/>
      <c r="D21" s="33"/>
      <c r="E21" s="30"/>
      <c r="F21" s="30"/>
      <c r="G21" s="30"/>
      <c r="H21" s="30"/>
      <c r="I21" s="30"/>
      <c r="J21" s="30"/>
    </row>
    <row r="22" spans="1:10" x14ac:dyDescent="0.2">
      <c r="A22" s="31" t="s">
        <v>31</v>
      </c>
      <c r="B22" s="32" t="s">
        <v>32</v>
      </c>
      <c r="C22" s="32" t="s">
        <v>33</v>
      </c>
      <c r="D22" s="32" t="s">
        <v>34</v>
      </c>
      <c r="E22" s="30"/>
      <c r="F22" s="30"/>
      <c r="G22" s="30"/>
      <c r="H22" s="30"/>
      <c r="I22" s="30"/>
      <c r="J22" s="30"/>
    </row>
    <row r="23" spans="1:10" x14ac:dyDescent="0.2">
      <c r="A23" s="25" t="s">
        <v>61</v>
      </c>
      <c r="B23" s="33">
        <f>(SUM(B12:B14)+(B19*2)+B20)</f>
        <v>21497914.930512674</v>
      </c>
      <c r="C23" s="33">
        <f>(SUM(C12:C14)+(C19*2)+C20)</f>
        <v>21467991.877054032</v>
      </c>
      <c r="D23" s="33">
        <f>(SUM(D12:D14)+(D19*2)+D20)</f>
        <v>21516010.715747029</v>
      </c>
      <c r="E23" s="30" t="s">
        <v>62</v>
      </c>
      <c r="F23" s="30"/>
      <c r="G23" s="30"/>
      <c r="H23" s="30"/>
      <c r="I23" s="30"/>
      <c r="J23" s="30"/>
    </row>
    <row r="24" spans="1:10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2">
      <c r="A26" s="31" t="s">
        <v>38</v>
      </c>
      <c r="B26" s="32" t="s">
        <v>32</v>
      </c>
      <c r="C26" s="32" t="s">
        <v>33</v>
      </c>
      <c r="D26" s="32" t="s">
        <v>34</v>
      </c>
      <c r="E26" s="30"/>
      <c r="F26" s="30"/>
      <c r="G26" s="30"/>
      <c r="H26" s="30"/>
      <c r="I26" s="30"/>
      <c r="J26" s="30"/>
    </row>
    <row r="27" spans="1:10" x14ac:dyDescent="0.2">
      <c r="A27" s="25" t="s">
        <v>39</v>
      </c>
      <c r="B27" s="33">
        <f>B23*3</f>
        <v>64493744.791538022</v>
      </c>
      <c r="C27" s="33">
        <f t="shared" ref="C27:D27" si="0">C23*3</f>
        <v>64403975.631162092</v>
      </c>
      <c r="D27" s="33">
        <f t="shared" si="0"/>
        <v>64548032.147241086</v>
      </c>
      <c r="E27" s="30" t="s">
        <v>63</v>
      </c>
      <c r="F27" s="30"/>
      <c r="G27" s="30"/>
      <c r="H27" s="30"/>
      <c r="I27" s="30"/>
      <c r="J27" s="30"/>
    </row>
    <row r="28" spans="1:10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</row>
  </sheetData>
  <mergeCells count="3">
    <mergeCell ref="A1:J1"/>
    <mergeCell ref="A4:J4"/>
    <mergeCell ref="A7:J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53A7-4C1C-2B42-AD97-2C6554CBE6BA}">
  <dimension ref="A1:D9"/>
  <sheetViews>
    <sheetView zoomScale="130" zoomScaleNormal="130" workbookViewId="0">
      <selection activeCell="C21" sqref="C21"/>
    </sheetView>
  </sheetViews>
  <sheetFormatPr baseColWidth="10" defaultRowHeight="16" x14ac:dyDescent="0.2"/>
  <cols>
    <col min="1" max="1" width="13" bestFit="1" customWidth="1"/>
    <col min="2" max="2" width="12.5" customWidth="1"/>
    <col min="3" max="3" width="20.83203125" customWidth="1"/>
    <col min="4" max="4" width="19.83203125" bestFit="1" customWidth="1"/>
  </cols>
  <sheetData>
    <row r="1" spans="1:4" x14ac:dyDescent="0.2">
      <c r="A1" s="16" t="s">
        <v>1</v>
      </c>
      <c r="B1" s="16"/>
      <c r="C1" s="16"/>
      <c r="D1" s="16"/>
    </row>
    <row r="2" spans="1:4" x14ac:dyDescent="0.2">
      <c r="A2" s="2" t="s">
        <v>0</v>
      </c>
      <c r="B2" s="4" t="s">
        <v>5</v>
      </c>
      <c r="C2" s="4" t="s">
        <v>7</v>
      </c>
      <c r="D2" s="4" t="s">
        <v>9</v>
      </c>
    </row>
    <row r="3" spans="1:4" x14ac:dyDescent="0.2">
      <c r="A3" s="3" t="s">
        <v>2</v>
      </c>
      <c r="B3" s="1"/>
      <c r="C3" s="1"/>
      <c r="D3" s="8"/>
    </row>
    <row r="4" spans="1:4" x14ac:dyDescent="0.2">
      <c r="A4" s="6" t="s">
        <v>6</v>
      </c>
      <c r="B4" s="1">
        <v>992505</v>
      </c>
      <c r="C4" s="8">
        <v>1517597.3766543216</v>
      </c>
      <c r="D4" s="8">
        <f>C4*(126.03/111.41)</f>
        <v>1716747.1266470167</v>
      </c>
    </row>
    <row r="6" spans="1:4" x14ac:dyDescent="0.2">
      <c r="A6" s="7">
        <v>992505</v>
      </c>
      <c r="B6" s="6" t="s">
        <v>3</v>
      </c>
      <c r="C6" s="6"/>
      <c r="D6" s="6"/>
    </row>
    <row r="9" spans="1:4" x14ac:dyDescent="0.2">
      <c r="A9" s="9"/>
    </row>
  </sheetData>
  <mergeCells count="1">
    <mergeCell ref="A1:D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11305-5351-6447-AA5E-FD0A52900E19}">
  <sheetPr filterMode="1"/>
  <dimension ref="A1:AK14"/>
  <sheetViews>
    <sheetView topLeftCell="O1" zoomScale="90" zoomScaleNormal="90" workbookViewId="0">
      <selection activeCell="AI3" sqref="AI3"/>
    </sheetView>
  </sheetViews>
  <sheetFormatPr baseColWidth="10" defaultColWidth="11" defaultRowHeight="16" x14ac:dyDescent="0.2"/>
  <cols>
    <col min="1" max="1" width="16.6640625" customWidth="1"/>
    <col min="5" max="5" width="31.1640625" bestFit="1" customWidth="1"/>
    <col min="25" max="29" width="11" style="70"/>
    <col min="31" max="31" width="11.1640625" customWidth="1"/>
    <col min="32" max="34" width="12.33203125" bestFit="1" customWidth="1"/>
  </cols>
  <sheetData>
    <row r="1" spans="1:37" x14ac:dyDescent="0.2">
      <c r="A1" s="63" t="s">
        <v>161</v>
      </c>
      <c r="B1" s="63" t="s">
        <v>162</v>
      </c>
      <c r="C1" s="63" t="s">
        <v>163</v>
      </c>
      <c r="D1" s="63" t="s">
        <v>164</v>
      </c>
      <c r="E1" s="64" t="s">
        <v>165</v>
      </c>
      <c r="F1" s="64" t="s">
        <v>166</v>
      </c>
      <c r="G1" s="63" t="s">
        <v>167</v>
      </c>
      <c r="H1" s="63" t="s">
        <v>168</v>
      </c>
      <c r="I1" s="63" t="s">
        <v>169</v>
      </c>
      <c r="J1" s="63" t="s">
        <v>170</v>
      </c>
      <c r="K1" s="63" t="s">
        <v>171</v>
      </c>
      <c r="L1" s="63" t="s">
        <v>172</v>
      </c>
      <c r="M1" s="63" t="s">
        <v>173</v>
      </c>
      <c r="N1" s="63" t="s">
        <v>174</v>
      </c>
      <c r="O1" s="63" t="s">
        <v>175</v>
      </c>
      <c r="P1" s="64" t="s">
        <v>176</v>
      </c>
      <c r="Q1" s="63" t="s">
        <v>177</v>
      </c>
      <c r="R1" s="63" t="s">
        <v>178</v>
      </c>
      <c r="S1" s="63" t="s">
        <v>179</v>
      </c>
      <c r="T1" s="63" t="s">
        <v>180</v>
      </c>
      <c r="U1" s="63" t="s">
        <v>181</v>
      </c>
      <c r="V1" s="63" t="s">
        <v>182</v>
      </c>
      <c r="W1" s="63" t="s">
        <v>183</v>
      </c>
      <c r="X1" s="63" t="s">
        <v>184</v>
      </c>
      <c r="Y1" s="65" t="s">
        <v>185</v>
      </c>
      <c r="Z1" s="66" t="s">
        <v>186</v>
      </c>
      <c r="AA1" s="65" t="s">
        <v>187</v>
      </c>
      <c r="AB1" s="65" t="s">
        <v>188</v>
      </c>
      <c r="AC1" s="65" t="s">
        <v>189</v>
      </c>
      <c r="AD1" s="67" t="s">
        <v>190</v>
      </c>
      <c r="AE1" s="67" t="s">
        <v>191</v>
      </c>
      <c r="AF1" s="67" t="s">
        <v>192</v>
      </c>
      <c r="AG1" s="67" t="s">
        <v>193</v>
      </c>
      <c r="AH1" s="67" t="s">
        <v>194</v>
      </c>
      <c r="AI1" s="68" t="s">
        <v>195</v>
      </c>
      <c r="AJ1" s="68" t="s">
        <v>196</v>
      </c>
      <c r="AK1" s="68" t="s">
        <v>197</v>
      </c>
    </row>
    <row r="2" spans="1:37" x14ac:dyDescent="0.2">
      <c r="A2" s="74" t="s">
        <v>242</v>
      </c>
      <c r="B2" s="75" t="s">
        <v>199</v>
      </c>
      <c r="C2" s="75" t="s">
        <v>201</v>
      </c>
      <c r="D2" s="74" t="s">
        <v>201</v>
      </c>
      <c r="E2" s="74" t="s">
        <v>202</v>
      </c>
      <c r="F2" s="74" t="s">
        <v>203</v>
      </c>
      <c r="G2" s="74" t="s">
        <v>204</v>
      </c>
      <c r="H2" s="74" t="s">
        <v>201</v>
      </c>
      <c r="I2" s="74" t="s">
        <v>205</v>
      </c>
      <c r="J2" s="74" t="s">
        <v>233</v>
      </c>
      <c r="K2" s="74" t="s">
        <v>233</v>
      </c>
      <c r="L2" s="74" t="s">
        <v>233</v>
      </c>
      <c r="M2" s="75" t="s">
        <v>306</v>
      </c>
      <c r="N2" s="75" t="s">
        <v>201</v>
      </c>
      <c r="O2" s="74" t="s">
        <v>307</v>
      </c>
      <c r="P2">
        <v>600</v>
      </c>
      <c r="Q2" s="74" t="s">
        <v>308</v>
      </c>
      <c r="R2" s="74" t="s">
        <v>212</v>
      </c>
      <c r="S2" s="74" t="s">
        <v>213</v>
      </c>
      <c r="T2" s="74" t="s">
        <v>213</v>
      </c>
      <c r="U2" s="74" t="s">
        <v>309</v>
      </c>
      <c r="V2" s="74" t="s">
        <v>310</v>
      </c>
      <c r="W2" s="74" t="s">
        <v>216</v>
      </c>
      <c r="X2" s="74" t="s">
        <v>116</v>
      </c>
      <c r="Y2" s="70" t="s">
        <v>311</v>
      </c>
      <c r="Z2" s="71" t="e">
        <f t="shared" ref="Z2:Z13" si="0">AB2/AC2</f>
        <v>#VALUE!</v>
      </c>
      <c r="AA2" s="70" t="s">
        <v>311</v>
      </c>
      <c r="AB2" s="70" t="s">
        <v>312</v>
      </c>
      <c r="AC2" s="70">
        <v>1132</v>
      </c>
      <c r="AD2" s="72">
        <f>AC2*P2</f>
        <v>679200</v>
      </c>
      <c r="AE2" s="73">
        <f t="shared" ref="AE2:AE13" si="1">AC2/SUM($AC$2:$AC$13)</f>
        <v>7.3967590172503914E-2</v>
      </c>
      <c r="AF2" s="72" t="e">
        <f t="shared" ref="AF2:AH13" si="2">Y2/$P2</f>
        <v>#VALUE!</v>
      </c>
      <c r="AG2" s="72" t="e">
        <f t="shared" si="2"/>
        <v>#VALUE!</v>
      </c>
      <c r="AH2" s="72" t="e">
        <f t="shared" si="2"/>
        <v>#VALUE!</v>
      </c>
      <c r="AI2" t="e">
        <f>AF2*AE2</f>
        <v>#VALUE!</v>
      </c>
      <c r="AJ2" t="e">
        <f t="shared" ref="AJ2:AJ13" si="3">AG2*AE2</f>
        <v>#VALUE!</v>
      </c>
      <c r="AK2" t="e">
        <f t="shared" ref="AK2:AK13" si="4">AH2*AE2</f>
        <v>#VALUE!</v>
      </c>
    </row>
    <row r="3" spans="1:37" x14ac:dyDescent="0.2">
      <c r="A3" t="s">
        <v>242</v>
      </c>
      <c r="B3" s="69" t="s">
        <v>199</v>
      </c>
      <c r="C3" s="69" t="s">
        <v>245</v>
      </c>
      <c r="D3" t="s">
        <v>201</v>
      </c>
      <c r="E3" t="s">
        <v>202</v>
      </c>
      <c r="F3" t="s">
        <v>203</v>
      </c>
      <c r="G3" t="s">
        <v>204</v>
      </c>
      <c r="H3" t="s">
        <v>201</v>
      </c>
      <c r="I3" t="s">
        <v>205</v>
      </c>
      <c r="J3" t="s">
        <v>233</v>
      </c>
      <c r="K3" t="s">
        <v>233</v>
      </c>
      <c r="L3" t="s">
        <v>233</v>
      </c>
      <c r="M3" s="69" t="s">
        <v>306</v>
      </c>
      <c r="N3" s="69" t="s">
        <v>201</v>
      </c>
      <c r="O3" t="s">
        <v>307</v>
      </c>
      <c r="P3">
        <v>600</v>
      </c>
      <c r="Q3" t="s">
        <v>308</v>
      </c>
      <c r="R3" t="s">
        <v>212</v>
      </c>
      <c r="S3" t="s">
        <v>213</v>
      </c>
      <c r="T3" t="s">
        <v>213</v>
      </c>
      <c r="U3" t="s">
        <v>309</v>
      </c>
      <c r="V3" t="s">
        <v>310</v>
      </c>
      <c r="W3" t="s">
        <v>216</v>
      </c>
      <c r="X3" t="s">
        <v>116</v>
      </c>
      <c r="Y3" s="70" t="s">
        <v>311</v>
      </c>
      <c r="Z3" s="71" t="e">
        <f t="shared" si="0"/>
        <v>#VALUE!</v>
      </c>
      <c r="AA3" s="70" t="s">
        <v>311</v>
      </c>
      <c r="AB3" s="70" t="s">
        <v>313</v>
      </c>
      <c r="AC3" s="70">
        <v>1065</v>
      </c>
      <c r="AD3" s="72">
        <f t="shared" ref="AD3:AD13" si="5">AC3*P3</f>
        <v>639000</v>
      </c>
      <c r="AE3" s="73">
        <f t="shared" si="1"/>
        <v>6.9589649764767378E-2</v>
      </c>
      <c r="AF3" s="72" t="e">
        <f t="shared" si="2"/>
        <v>#VALUE!</v>
      </c>
      <c r="AG3" s="72" t="e">
        <f t="shared" si="2"/>
        <v>#VALUE!</v>
      </c>
      <c r="AH3" s="72" t="e">
        <f t="shared" si="2"/>
        <v>#VALUE!</v>
      </c>
      <c r="AI3" t="e">
        <f t="shared" ref="AI3:AI13" si="6">AF3*AE3</f>
        <v>#VALUE!</v>
      </c>
      <c r="AJ3" t="e">
        <f t="shared" si="3"/>
        <v>#VALUE!</v>
      </c>
      <c r="AK3" t="e">
        <f t="shared" si="4"/>
        <v>#VALUE!</v>
      </c>
    </row>
    <row r="4" spans="1:37" x14ac:dyDescent="0.2">
      <c r="A4" t="s">
        <v>242</v>
      </c>
      <c r="B4" s="69" t="s">
        <v>199</v>
      </c>
      <c r="C4" s="69" t="s">
        <v>259</v>
      </c>
      <c r="D4" t="s">
        <v>201</v>
      </c>
      <c r="E4" t="s">
        <v>202</v>
      </c>
      <c r="F4" t="s">
        <v>203</v>
      </c>
      <c r="G4" t="s">
        <v>204</v>
      </c>
      <c r="H4" t="s">
        <v>201</v>
      </c>
      <c r="I4" t="s">
        <v>205</v>
      </c>
      <c r="J4" t="s">
        <v>233</v>
      </c>
      <c r="K4" t="s">
        <v>233</v>
      </c>
      <c r="L4" t="s">
        <v>233</v>
      </c>
      <c r="M4" s="69" t="s">
        <v>306</v>
      </c>
      <c r="N4" s="69" t="s">
        <v>201</v>
      </c>
      <c r="O4" t="s">
        <v>307</v>
      </c>
      <c r="P4">
        <v>600</v>
      </c>
      <c r="Q4" t="s">
        <v>308</v>
      </c>
      <c r="R4" t="s">
        <v>212</v>
      </c>
      <c r="S4" t="s">
        <v>213</v>
      </c>
      <c r="T4" t="s">
        <v>213</v>
      </c>
      <c r="U4" t="s">
        <v>309</v>
      </c>
      <c r="V4" t="s">
        <v>310</v>
      </c>
      <c r="W4" t="s">
        <v>216</v>
      </c>
      <c r="X4" t="s">
        <v>116</v>
      </c>
      <c r="Y4" s="70" t="s">
        <v>311</v>
      </c>
      <c r="Z4" s="71" t="e">
        <f t="shared" si="0"/>
        <v>#VALUE!</v>
      </c>
      <c r="AA4" s="70" t="s">
        <v>311</v>
      </c>
      <c r="AB4" s="70" t="s">
        <v>314</v>
      </c>
      <c r="AC4" s="70">
        <v>1498</v>
      </c>
      <c r="AD4" s="72">
        <f t="shared" si="5"/>
        <v>898800</v>
      </c>
      <c r="AE4" s="73">
        <f t="shared" si="1"/>
        <v>9.788290642969158E-2</v>
      </c>
      <c r="AF4" s="72" t="e">
        <f t="shared" si="2"/>
        <v>#VALUE!</v>
      </c>
      <c r="AG4" s="72" t="e">
        <f t="shared" si="2"/>
        <v>#VALUE!</v>
      </c>
      <c r="AH4" s="72" t="e">
        <f t="shared" si="2"/>
        <v>#VALUE!</v>
      </c>
      <c r="AI4" t="e">
        <f t="shared" si="6"/>
        <v>#VALUE!</v>
      </c>
      <c r="AJ4" t="e">
        <f t="shared" si="3"/>
        <v>#VALUE!</v>
      </c>
      <c r="AK4" t="e">
        <f t="shared" si="4"/>
        <v>#VALUE!</v>
      </c>
    </row>
    <row r="5" spans="1:37" x14ac:dyDescent="0.2">
      <c r="A5" t="s">
        <v>252</v>
      </c>
      <c r="B5" s="69" t="s">
        <v>199</v>
      </c>
      <c r="C5" s="69" t="s">
        <v>262</v>
      </c>
      <c r="D5" t="s">
        <v>201</v>
      </c>
      <c r="E5" t="s">
        <v>202</v>
      </c>
      <c r="F5" t="s">
        <v>203</v>
      </c>
      <c r="G5" t="s">
        <v>204</v>
      </c>
      <c r="H5" t="s">
        <v>201</v>
      </c>
      <c r="I5" t="s">
        <v>205</v>
      </c>
      <c r="J5" t="s">
        <v>233</v>
      </c>
      <c r="K5" t="s">
        <v>233</v>
      </c>
      <c r="L5" t="s">
        <v>233</v>
      </c>
      <c r="M5" s="69" t="s">
        <v>306</v>
      </c>
      <c r="N5" s="69" t="s">
        <v>201</v>
      </c>
      <c r="O5" t="s">
        <v>307</v>
      </c>
      <c r="P5">
        <v>600</v>
      </c>
      <c r="Q5" t="s">
        <v>308</v>
      </c>
      <c r="R5" t="s">
        <v>212</v>
      </c>
      <c r="S5" t="s">
        <v>213</v>
      </c>
      <c r="T5" t="s">
        <v>213</v>
      </c>
      <c r="U5" t="s">
        <v>309</v>
      </c>
      <c r="V5" t="s">
        <v>310</v>
      </c>
      <c r="W5" t="s">
        <v>216</v>
      </c>
      <c r="X5" t="s">
        <v>116</v>
      </c>
      <c r="Y5" s="70" t="s">
        <v>311</v>
      </c>
      <c r="Z5" s="71" t="e">
        <f t="shared" si="0"/>
        <v>#VALUE!</v>
      </c>
      <c r="AA5" s="70" t="s">
        <v>311</v>
      </c>
      <c r="AB5" s="70" t="s">
        <v>315</v>
      </c>
      <c r="AC5" s="70">
        <v>1541</v>
      </c>
      <c r="AD5" s="72">
        <f t="shared" si="5"/>
        <v>924600</v>
      </c>
      <c r="AE5" s="73">
        <f t="shared" si="1"/>
        <v>0.10069262937794041</v>
      </c>
      <c r="AF5" s="72" t="e">
        <f t="shared" si="2"/>
        <v>#VALUE!</v>
      </c>
      <c r="AG5" s="72" t="e">
        <f t="shared" si="2"/>
        <v>#VALUE!</v>
      </c>
      <c r="AH5" s="72" t="e">
        <f t="shared" si="2"/>
        <v>#VALUE!</v>
      </c>
      <c r="AI5" t="e">
        <f t="shared" si="6"/>
        <v>#VALUE!</v>
      </c>
      <c r="AJ5" t="e">
        <f t="shared" si="3"/>
        <v>#VALUE!</v>
      </c>
      <c r="AK5" t="e">
        <f t="shared" si="4"/>
        <v>#VALUE!</v>
      </c>
    </row>
    <row r="6" spans="1:37" x14ac:dyDescent="0.2">
      <c r="A6" s="74" t="s">
        <v>252</v>
      </c>
      <c r="B6" s="75" t="s">
        <v>199</v>
      </c>
      <c r="C6" s="75" t="s">
        <v>253</v>
      </c>
      <c r="D6" s="74" t="s">
        <v>201</v>
      </c>
      <c r="E6" s="74" t="s">
        <v>202</v>
      </c>
      <c r="F6" s="74" t="s">
        <v>203</v>
      </c>
      <c r="G6" s="74" t="s">
        <v>204</v>
      </c>
      <c r="H6" s="74" t="s">
        <v>201</v>
      </c>
      <c r="I6" s="74" t="s">
        <v>205</v>
      </c>
      <c r="J6" s="74" t="s">
        <v>233</v>
      </c>
      <c r="K6" s="74" t="s">
        <v>233</v>
      </c>
      <c r="L6" s="74" t="s">
        <v>233</v>
      </c>
      <c r="M6" s="75" t="s">
        <v>306</v>
      </c>
      <c r="N6" s="75" t="s">
        <v>201</v>
      </c>
      <c r="O6" s="74" t="s">
        <v>307</v>
      </c>
      <c r="P6">
        <v>600</v>
      </c>
      <c r="Q6" s="74" t="s">
        <v>308</v>
      </c>
      <c r="R6" s="74" t="s">
        <v>212</v>
      </c>
      <c r="S6" s="74" t="s">
        <v>213</v>
      </c>
      <c r="T6" s="74" t="s">
        <v>213</v>
      </c>
      <c r="U6" s="74" t="s">
        <v>309</v>
      </c>
      <c r="V6" s="74" t="s">
        <v>310</v>
      </c>
      <c r="W6" s="74" t="s">
        <v>216</v>
      </c>
      <c r="X6" s="74" t="s">
        <v>116</v>
      </c>
      <c r="Y6" s="70" t="s">
        <v>311</v>
      </c>
      <c r="Z6" s="71" t="e">
        <f t="shared" si="0"/>
        <v>#VALUE!</v>
      </c>
      <c r="AA6" s="70" t="s">
        <v>311</v>
      </c>
      <c r="AB6" s="70" t="s">
        <v>316</v>
      </c>
      <c r="AC6" s="70">
        <v>1139</v>
      </c>
      <c r="AD6" s="72">
        <f t="shared" si="5"/>
        <v>683400</v>
      </c>
      <c r="AE6" s="73">
        <f t="shared" si="1"/>
        <v>7.4424986931521164E-2</v>
      </c>
      <c r="AF6" s="72" t="e">
        <f t="shared" si="2"/>
        <v>#VALUE!</v>
      </c>
      <c r="AG6" s="72" t="e">
        <f t="shared" si="2"/>
        <v>#VALUE!</v>
      </c>
      <c r="AH6" s="72" t="e">
        <f t="shared" si="2"/>
        <v>#VALUE!</v>
      </c>
      <c r="AI6" t="e">
        <f t="shared" si="6"/>
        <v>#VALUE!</v>
      </c>
      <c r="AJ6" t="e">
        <f t="shared" si="3"/>
        <v>#VALUE!</v>
      </c>
      <c r="AK6" t="e">
        <f t="shared" si="4"/>
        <v>#VALUE!</v>
      </c>
    </row>
    <row r="7" spans="1:37" x14ac:dyDescent="0.2">
      <c r="A7" s="74" t="s">
        <v>252</v>
      </c>
      <c r="B7" s="75" t="s">
        <v>199</v>
      </c>
      <c r="C7" s="75" t="s">
        <v>256</v>
      </c>
      <c r="D7" s="74" t="s">
        <v>201</v>
      </c>
      <c r="E7" s="74" t="s">
        <v>202</v>
      </c>
      <c r="F7" s="74" t="s">
        <v>203</v>
      </c>
      <c r="G7" s="74" t="s">
        <v>204</v>
      </c>
      <c r="H7" s="74" t="s">
        <v>201</v>
      </c>
      <c r="I7" s="74" t="s">
        <v>205</v>
      </c>
      <c r="J7" s="74" t="s">
        <v>233</v>
      </c>
      <c r="K7" s="74" t="s">
        <v>233</v>
      </c>
      <c r="L7" s="74" t="s">
        <v>233</v>
      </c>
      <c r="M7" s="75" t="s">
        <v>306</v>
      </c>
      <c r="N7" s="75" t="s">
        <v>201</v>
      </c>
      <c r="O7" s="74" t="s">
        <v>307</v>
      </c>
      <c r="P7">
        <v>600</v>
      </c>
      <c r="Q7" s="74" t="s">
        <v>308</v>
      </c>
      <c r="R7" s="74" t="s">
        <v>212</v>
      </c>
      <c r="S7" s="74" t="s">
        <v>213</v>
      </c>
      <c r="T7" s="74" t="s">
        <v>213</v>
      </c>
      <c r="U7" s="74" t="s">
        <v>309</v>
      </c>
      <c r="V7" s="74" t="s">
        <v>310</v>
      </c>
      <c r="W7" s="74" t="s">
        <v>216</v>
      </c>
      <c r="X7" s="74" t="s">
        <v>116</v>
      </c>
      <c r="Y7" s="70" t="s">
        <v>311</v>
      </c>
      <c r="Z7" s="71" t="e">
        <f t="shared" si="0"/>
        <v>#VALUE!</v>
      </c>
      <c r="AA7" s="70" t="s">
        <v>311</v>
      </c>
      <c r="AB7" s="70" t="s">
        <v>317</v>
      </c>
      <c r="AC7" s="70">
        <v>1669</v>
      </c>
      <c r="AD7" s="72">
        <f t="shared" si="5"/>
        <v>1001400</v>
      </c>
      <c r="AE7" s="73">
        <f t="shared" si="1"/>
        <v>0.10905645582854155</v>
      </c>
      <c r="AF7" s="72" t="e">
        <f t="shared" si="2"/>
        <v>#VALUE!</v>
      </c>
      <c r="AG7" s="72" t="e">
        <f t="shared" si="2"/>
        <v>#VALUE!</v>
      </c>
      <c r="AH7" s="72" t="e">
        <f t="shared" si="2"/>
        <v>#VALUE!</v>
      </c>
      <c r="AI7" t="e">
        <f t="shared" si="6"/>
        <v>#VALUE!</v>
      </c>
      <c r="AJ7" t="e">
        <f t="shared" si="3"/>
        <v>#VALUE!</v>
      </c>
      <c r="AK7" t="e">
        <f t="shared" si="4"/>
        <v>#VALUE!</v>
      </c>
    </row>
    <row r="8" spans="1:37" x14ac:dyDescent="0.2">
      <c r="A8" t="s">
        <v>222</v>
      </c>
      <c r="B8" s="69" t="s">
        <v>199</v>
      </c>
      <c r="C8" s="69" t="s">
        <v>223</v>
      </c>
      <c r="D8" t="s">
        <v>201</v>
      </c>
      <c r="E8" t="s">
        <v>202</v>
      </c>
      <c r="F8" t="s">
        <v>203</v>
      </c>
      <c r="G8" t="s">
        <v>204</v>
      </c>
      <c r="H8" t="s">
        <v>201</v>
      </c>
      <c r="I8" t="s">
        <v>205</v>
      </c>
      <c r="J8" t="s">
        <v>233</v>
      </c>
      <c r="K8" t="s">
        <v>233</v>
      </c>
      <c r="L8" t="s">
        <v>233</v>
      </c>
      <c r="M8" s="69" t="s">
        <v>306</v>
      </c>
      <c r="N8" s="69" t="s">
        <v>201</v>
      </c>
      <c r="O8" t="s">
        <v>307</v>
      </c>
      <c r="P8">
        <v>600</v>
      </c>
      <c r="Q8" t="s">
        <v>308</v>
      </c>
      <c r="R8" t="s">
        <v>212</v>
      </c>
      <c r="S8" t="s">
        <v>213</v>
      </c>
      <c r="T8" t="s">
        <v>213</v>
      </c>
      <c r="U8" t="s">
        <v>309</v>
      </c>
      <c r="V8" t="s">
        <v>310</v>
      </c>
      <c r="W8" t="s">
        <v>216</v>
      </c>
      <c r="X8" t="s">
        <v>116</v>
      </c>
      <c r="Y8" s="70" t="s">
        <v>311</v>
      </c>
      <c r="Z8" s="71" t="e">
        <f t="shared" si="0"/>
        <v>#VALUE!</v>
      </c>
      <c r="AA8" s="70" t="s">
        <v>311</v>
      </c>
      <c r="AB8" s="70" t="s">
        <v>318</v>
      </c>
      <c r="AC8" s="70">
        <v>1207</v>
      </c>
      <c r="AD8" s="72">
        <f t="shared" si="5"/>
        <v>724200</v>
      </c>
      <c r="AE8" s="73">
        <f t="shared" si="1"/>
        <v>7.8868269733403037E-2</v>
      </c>
      <c r="AF8" s="72" t="e">
        <f t="shared" si="2"/>
        <v>#VALUE!</v>
      </c>
      <c r="AG8" s="72" t="e">
        <f t="shared" si="2"/>
        <v>#VALUE!</v>
      </c>
      <c r="AH8" s="72" t="e">
        <f t="shared" si="2"/>
        <v>#VALUE!</v>
      </c>
      <c r="AI8" t="e">
        <f t="shared" si="6"/>
        <v>#VALUE!</v>
      </c>
      <c r="AJ8" t="e">
        <f t="shared" si="3"/>
        <v>#VALUE!</v>
      </c>
      <c r="AK8" t="e">
        <f t="shared" si="4"/>
        <v>#VALUE!</v>
      </c>
    </row>
    <row r="9" spans="1:37" x14ac:dyDescent="0.2">
      <c r="A9" t="s">
        <v>222</v>
      </c>
      <c r="B9" s="69" t="s">
        <v>199</v>
      </c>
      <c r="C9" s="69" t="s">
        <v>226</v>
      </c>
      <c r="D9" t="s">
        <v>201</v>
      </c>
      <c r="E9" t="s">
        <v>202</v>
      </c>
      <c r="F9" t="s">
        <v>203</v>
      </c>
      <c r="G9" t="s">
        <v>204</v>
      </c>
      <c r="H9" t="s">
        <v>201</v>
      </c>
      <c r="I9" t="s">
        <v>205</v>
      </c>
      <c r="J9" t="s">
        <v>233</v>
      </c>
      <c r="K9" t="s">
        <v>233</v>
      </c>
      <c r="L9" t="s">
        <v>233</v>
      </c>
      <c r="M9" s="69" t="s">
        <v>306</v>
      </c>
      <c r="N9" s="69" t="s">
        <v>201</v>
      </c>
      <c r="O9" t="s">
        <v>307</v>
      </c>
      <c r="P9">
        <v>600</v>
      </c>
      <c r="Q9" t="s">
        <v>308</v>
      </c>
      <c r="R9" t="s">
        <v>212</v>
      </c>
      <c r="S9" t="s">
        <v>213</v>
      </c>
      <c r="T9" t="s">
        <v>213</v>
      </c>
      <c r="U9" t="s">
        <v>309</v>
      </c>
      <c r="V9" t="s">
        <v>310</v>
      </c>
      <c r="W9" t="s">
        <v>216</v>
      </c>
      <c r="X9" t="s">
        <v>116</v>
      </c>
      <c r="Y9" s="70" t="s">
        <v>311</v>
      </c>
      <c r="Z9" s="71" t="e">
        <f t="shared" si="0"/>
        <v>#VALUE!</v>
      </c>
      <c r="AA9" s="70" t="s">
        <v>311</v>
      </c>
      <c r="AB9" s="70" t="s">
        <v>319</v>
      </c>
      <c r="AC9" s="70">
        <v>1169</v>
      </c>
      <c r="AD9" s="72">
        <f t="shared" si="5"/>
        <v>701400</v>
      </c>
      <c r="AE9" s="73">
        <f t="shared" si="1"/>
        <v>7.6385258755880814E-2</v>
      </c>
      <c r="AF9" s="72" t="e">
        <f t="shared" si="2"/>
        <v>#VALUE!</v>
      </c>
      <c r="AG9" s="72" t="e">
        <f t="shared" si="2"/>
        <v>#VALUE!</v>
      </c>
      <c r="AH9" s="72" t="e">
        <f t="shared" si="2"/>
        <v>#VALUE!</v>
      </c>
      <c r="AI9" t="e">
        <f t="shared" si="6"/>
        <v>#VALUE!</v>
      </c>
      <c r="AJ9" t="e">
        <f t="shared" si="3"/>
        <v>#VALUE!</v>
      </c>
      <c r="AK9" t="e">
        <f t="shared" si="4"/>
        <v>#VALUE!</v>
      </c>
    </row>
    <row r="10" spans="1:37" x14ac:dyDescent="0.2">
      <c r="A10" t="s">
        <v>222</v>
      </c>
      <c r="B10" s="69" t="s">
        <v>199</v>
      </c>
      <c r="C10" s="69" t="s">
        <v>229</v>
      </c>
      <c r="D10" t="s">
        <v>201</v>
      </c>
      <c r="E10" t="s">
        <v>202</v>
      </c>
      <c r="F10" t="s">
        <v>203</v>
      </c>
      <c r="G10" t="s">
        <v>204</v>
      </c>
      <c r="H10" t="s">
        <v>201</v>
      </c>
      <c r="I10" t="s">
        <v>205</v>
      </c>
      <c r="J10" t="s">
        <v>233</v>
      </c>
      <c r="K10" t="s">
        <v>233</v>
      </c>
      <c r="L10" t="s">
        <v>233</v>
      </c>
      <c r="M10" s="69" t="s">
        <v>306</v>
      </c>
      <c r="N10" s="69" t="s">
        <v>201</v>
      </c>
      <c r="O10" t="s">
        <v>307</v>
      </c>
      <c r="P10">
        <v>600</v>
      </c>
      <c r="Q10" t="s">
        <v>308</v>
      </c>
      <c r="R10" t="s">
        <v>212</v>
      </c>
      <c r="S10" t="s">
        <v>213</v>
      </c>
      <c r="T10" t="s">
        <v>213</v>
      </c>
      <c r="U10" t="s">
        <v>309</v>
      </c>
      <c r="V10" t="s">
        <v>310</v>
      </c>
      <c r="W10" t="s">
        <v>216</v>
      </c>
      <c r="X10" t="s">
        <v>116</v>
      </c>
      <c r="Y10" s="70" t="s">
        <v>311</v>
      </c>
      <c r="Z10" s="71" t="e">
        <f t="shared" si="0"/>
        <v>#VALUE!</v>
      </c>
      <c r="AA10" s="70" t="s">
        <v>311</v>
      </c>
      <c r="AB10" s="70" t="s">
        <v>320</v>
      </c>
      <c r="AC10" s="70">
        <v>1419</v>
      </c>
      <c r="AD10" s="72">
        <f t="shared" si="5"/>
        <v>851400</v>
      </c>
      <c r="AE10" s="73">
        <f t="shared" si="1"/>
        <v>9.272085729221119E-2</v>
      </c>
      <c r="AF10" s="72" t="e">
        <f t="shared" si="2"/>
        <v>#VALUE!</v>
      </c>
      <c r="AG10" s="72" t="e">
        <f t="shared" si="2"/>
        <v>#VALUE!</v>
      </c>
      <c r="AH10" s="72" t="e">
        <f t="shared" si="2"/>
        <v>#VALUE!</v>
      </c>
      <c r="AI10" t="e">
        <f t="shared" si="6"/>
        <v>#VALUE!</v>
      </c>
      <c r="AJ10" t="e">
        <f t="shared" si="3"/>
        <v>#VALUE!</v>
      </c>
      <c r="AK10" t="e">
        <f t="shared" si="4"/>
        <v>#VALUE!</v>
      </c>
    </row>
    <row r="11" spans="1:37" x14ac:dyDescent="0.2">
      <c r="A11" t="s">
        <v>198</v>
      </c>
      <c r="B11" s="69" t="s">
        <v>199</v>
      </c>
      <c r="C11" s="69" t="s">
        <v>231</v>
      </c>
      <c r="D11" t="s">
        <v>201</v>
      </c>
      <c r="E11" t="s">
        <v>202</v>
      </c>
      <c r="F11" t="s">
        <v>203</v>
      </c>
      <c r="G11" t="s">
        <v>204</v>
      </c>
      <c r="H11" t="s">
        <v>201</v>
      </c>
      <c r="I11" t="s">
        <v>205</v>
      </c>
      <c r="J11" t="s">
        <v>233</v>
      </c>
      <c r="K11" t="s">
        <v>233</v>
      </c>
      <c r="L11" t="s">
        <v>233</v>
      </c>
      <c r="M11" s="69" t="s">
        <v>306</v>
      </c>
      <c r="N11" s="69" t="s">
        <v>201</v>
      </c>
      <c r="O11" t="s">
        <v>307</v>
      </c>
      <c r="P11">
        <v>600</v>
      </c>
      <c r="Q11" t="s">
        <v>308</v>
      </c>
      <c r="R11" t="s">
        <v>212</v>
      </c>
      <c r="S11" t="s">
        <v>213</v>
      </c>
      <c r="T11" t="s">
        <v>213</v>
      </c>
      <c r="U11" t="s">
        <v>309</v>
      </c>
      <c r="V11" t="s">
        <v>310</v>
      </c>
      <c r="W11" t="s">
        <v>216</v>
      </c>
      <c r="X11" t="s">
        <v>116</v>
      </c>
      <c r="Y11" s="70" t="s">
        <v>311</v>
      </c>
      <c r="Z11" s="71" t="e">
        <f t="shared" si="0"/>
        <v>#VALUE!</v>
      </c>
      <c r="AA11" s="70" t="s">
        <v>311</v>
      </c>
      <c r="AB11" s="70" t="s">
        <v>321</v>
      </c>
      <c r="AC11" s="70">
        <v>997</v>
      </c>
      <c r="AD11" s="72">
        <f t="shared" si="5"/>
        <v>598200</v>
      </c>
      <c r="AE11" s="73">
        <f t="shared" si="1"/>
        <v>6.5146366962885519E-2</v>
      </c>
      <c r="AF11" s="72" t="e">
        <f t="shared" si="2"/>
        <v>#VALUE!</v>
      </c>
      <c r="AG11" s="72" t="e">
        <f t="shared" si="2"/>
        <v>#VALUE!</v>
      </c>
      <c r="AH11" s="72" t="e">
        <f t="shared" si="2"/>
        <v>#VALUE!</v>
      </c>
      <c r="AI11" t="e">
        <f t="shared" si="6"/>
        <v>#VALUE!</v>
      </c>
      <c r="AJ11" t="e">
        <f t="shared" si="3"/>
        <v>#VALUE!</v>
      </c>
      <c r="AK11" t="e">
        <f t="shared" si="4"/>
        <v>#VALUE!</v>
      </c>
    </row>
    <row r="12" spans="1:37" x14ac:dyDescent="0.2">
      <c r="A12" t="s">
        <v>198</v>
      </c>
      <c r="B12" s="69" t="s">
        <v>199</v>
      </c>
      <c r="C12" s="69" t="s">
        <v>200</v>
      </c>
      <c r="D12" t="s">
        <v>201</v>
      </c>
      <c r="E12" t="s">
        <v>202</v>
      </c>
      <c r="F12" t="s">
        <v>203</v>
      </c>
      <c r="G12" t="s">
        <v>204</v>
      </c>
      <c r="H12" t="s">
        <v>201</v>
      </c>
      <c r="I12" t="s">
        <v>205</v>
      </c>
      <c r="J12" t="s">
        <v>233</v>
      </c>
      <c r="K12" t="s">
        <v>233</v>
      </c>
      <c r="L12" t="s">
        <v>233</v>
      </c>
      <c r="M12" s="69" t="s">
        <v>306</v>
      </c>
      <c r="N12" s="69" t="s">
        <v>201</v>
      </c>
      <c r="O12" t="s">
        <v>307</v>
      </c>
      <c r="P12">
        <v>600</v>
      </c>
      <c r="Q12" t="s">
        <v>308</v>
      </c>
      <c r="R12" t="s">
        <v>212</v>
      </c>
      <c r="S12" t="s">
        <v>213</v>
      </c>
      <c r="T12" t="s">
        <v>213</v>
      </c>
      <c r="U12" t="s">
        <v>309</v>
      </c>
      <c r="V12" t="s">
        <v>310</v>
      </c>
      <c r="W12" t="s">
        <v>216</v>
      </c>
      <c r="X12" t="s">
        <v>116</v>
      </c>
      <c r="Y12" s="70" t="s">
        <v>311</v>
      </c>
      <c r="Z12" s="71" t="e">
        <f t="shared" si="0"/>
        <v>#VALUE!</v>
      </c>
      <c r="AA12" s="70" t="s">
        <v>311</v>
      </c>
      <c r="AB12" s="70" t="s">
        <v>322</v>
      </c>
      <c r="AC12" s="70">
        <v>1089</v>
      </c>
      <c r="AD12" s="72">
        <f t="shared" si="5"/>
        <v>653400</v>
      </c>
      <c r="AE12" s="73">
        <f t="shared" si="1"/>
        <v>7.11578672242551E-2</v>
      </c>
      <c r="AF12" s="72" t="e">
        <f t="shared" si="2"/>
        <v>#VALUE!</v>
      </c>
      <c r="AG12" s="72" t="e">
        <f t="shared" si="2"/>
        <v>#VALUE!</v>
      </c>
      <c r="AH12" s="72" t="e">
        <f t="shared" si="2"/>
        <v>#VALUE!</v>
      </c>
      <c r="AI12" t="e">
        <f t="shared" si="6"/>
        <v>#VALUE!</v>
      </c>
      <c r="AJ12" t="e">
        <f t="shared" si="3"/>
        <v>#VALUE!</v>
      </c>
      <c r="AK12" t="e">
        <f t="shared" si="4"/>
        <v>#VALUE!</v>
      </c>
    </row>
    <row r="13" spans="1:37" x14ac:dyDescent="0.2">
      <c r="A13" t="s">
        <v>198</v>
      </c>
      <c r="B13" s="69" t="s">
        <v>199</v>
      </c>
      <c r="C13" s="69" t="s">
        <v>220</v>
      </c>
      <c r="D13" t="s">
        <v>201</v>
      </c>
      <c r="E13" t="s">
        <v>202</v>
      </c>
      <c r="F13" t="s">
        <v>203</v>
      </c>
      <c r="G13" t="s">
        <v>204</v>
      </c>
      <c r="H13" t="s">
        <v>201</v>
      </c>
      <c r="I13" t="s">
        <v>205</v>
      </c>
      <c r="J13" t="s">
        <v>233</v>
      </c>
      <c r="K13" t="s">
        <v>233</v>
      </c>
      <c r="L13" t="s">
        <v>233</v>
      </c>
      <c r="M13" s="69" t="s">
        <v>306</v>
      </c>
      <c r="N13" s="69" t="s">
        <v>201</v>
      </c>
      <c r="O13" t="s">
        <v>307</v>
      </c>
      <c r="P13">
        <v>600</v>
      </c>
      <c r="Q13" t="s">
        <v>308</v>
      </c>
      <c r="R13" t="s">
        <v>212</v>
      </c>
      <c r="S13" t="s">
        <v>213</v>
      </c>
      <c r="T13" t="s">
        <v>213</v>
      </c>
      <c r="U13" t="s">
        <v>309</v>
      </c>
      <c r="V13" t="s">
        <v>310</v>
      </c>
      <c r="W13" t="s">
        <v>216</v>
      </c>
      <c r="X13" t="s">
        <v>116</v>
      </c>
      <c r="Y13" s="70" t="s">
        <v>311</v>
      </c>
      <c r="Z13" s="71" t="e">
        <f t="shared" si="0"/>
        <v>#VALUE!</v>
      </c>
      <c r="AA13" s="70" t="s">
        <v>311</v>
      </c>
      <c r="AB13" s="70" t="s">
        <v>323</v>
      </c>
      <c r="AC13" s="70">
        <v>1379</v>
      </c>
      <c r="AD13" s="72">
        <f t="shared" si="5"/>
        <v>827400</v>
      </c>
      <c r="AE13" s="73">
        <f t="shared" si="1"/>
        <v>9.0107161526398333E-2</v>
      </c>
      <c r="AF13" s="72" t="e">
        <f t="shared" si="2"/>
        <v>#VALUE!</v>
      </c>
      <c r="AG13" s="72" t="e">
        <f t="shared" si="2"/>
        <v>#VALUE!</v>
      </c>
      <c r="AH13" s="72" t="e">
        <f t="shared" si="2"/>
        <v>#VALUE!</v>
      </c>
      <c r="AI13" t="e">
        <f t="shared" si="6"/>
        <v>#VALUE!</v>
      </c>
      <c r="AJ13" t="e">
        <f t="shared" si="3"/>
        <v>#VALUE!</v>
      </c>
      <c r="AK13" t="e">
        <f t="shared" si="4"/>
        <v>#VALUE!</v>
      </c>
    </row>
    <row r="14" spans="1:37" hidden="1" x14ac:dyDescent="0.2">
      <c r="AD14" s="72"/>
    </row>
  </sheetData>
  <autoFilter ref="A1:AK14" xr:uid="{427D7304-6206-994F-8F28-158DFF1B4081}">
    <filterColumn colId="23">
      <customFilters>
        <customFilter operator="notEqual" val=" "/>
      </customFilters>
    </filterColumn>
    <sortState xmlns:xlrd2="http://schemas.microsoft.com/office/spreadsheetml/2017/richdata2" ref="A2:AK13">
      <sortCondition ref="AF1:AF14"/>
    </sortState>
  </autoFilter>
  <conditionalFormatting sqref="AE2:AE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DBDFD-9F95-D649-AA00-4B864A689961}">
  <sheetPr filterMode="1"/>
  <dimension ref="A1:AK45"/>
  <sheetViews>
    <sheetView topLeftCell="O1" zoomScale="90" zoomScaleNormal="90" workbookViewId="0">
      <selection activeCell="AH1" sqref="AH1:AH1048576"/>
    </sheetView>
  </sheetViews>
  <sheetFormatPr baseColWidth="10" defaultColWidth="11" defaultRowHeight="16" x14ac:dyDescent="0.2"/>
  <cols>
    <col min="1" max="1" width="16.6640625" customWidth="1"/>
    <col min="5" max="5" width="31.1640625" bestFit="1" customWidth="1"/>
    <col min="25" max="29" width="11" style="70"/>
    <col min="31" max="31" width="11.1640625" customWidth="1"/>
    <col min="32" max="34" width="12.33203125" bestFit="1" customWidth="1"/>
  </cols>
  <sheetData>
    <row r="1" spans="1:37" x14ac:dyDescent="0.2">
      <c r="A1" s="63" t="s">
        <v>161</v>
      </c>
      <c r="B1" s="63" t="s">
        <v>162</v>
      </c>
      <c r="C1" s="63" t="s">
        <v>163</v>
      </c>
      <c r="D1" s="63" t="s">
        <v>164</v>
      </c>
      <c r="E1" s="64" t="s">
        <v>165</v>
      </c>
      <c r="F1" s="64" t="s">
        <v>166</v>
      </c>
      <c r="G1" s="63" t="s">
        <v>167</v>
      </c>
      <c r="H1" s="63" t="s">
        <v>168</v>
      </c>
      <c r="I1" s="63" t="s">
        <v>169</v>
      </c>
      <c r="J1" s="63" t="s">
        <v>170</v>
      </c>
      <c r="K1" s="63" t="s">
        <v>171</v>
      </c>
      <c r="L1" s="63" t="s">
        <v>172</v>
      </c>
      <c r="M1" s="63" t="s">
        <v>173</v>
      </c>
      <c r="N1" s="63" t="s">
        <v>174</v>
      </c>
      <c r="O1" s="63" t="s">
        <v>175</v>
      </c>
      <c r="P1" s="64" t="s">
        <v>176</v>
      </c>
      <c r="Q1" s="63" t="s">
        <v>177</v>
      </c>
      <c r="R1" s="63" t="s">
        <v>178</v>
      </c>
      <c r="S1" s="63" t="s">
        <v>179</v>
      </c>
      <c r="T1" s="63" t="s">
        <v>180</v>
      </c>
      <c r="U1" s="63" t="s">
        <v>181</v>
      </c>
      <c r="V1" s="63" t="s">
        <v>182</v>
      </c>
      <c r="W1" s="63" t="s">
        <v>183</v>
      </c>
      <c r="X1" s="63" t="s">
        <v>184</v>
      </c>
      <c r="Y1" s="65" t="s">
        <v>185</v>
      </c>
      <c r="Z1" s="66" t="s">
        <v>186</v>
      </c>
      <c r="AA1" s="65" t="s">
        <v>187</v>
      </c>
      <c r="AB1" s="65" t="s">
        <v>188</v>
      </c>
      <c r="AC1" s="65" t="s">
        <v>189</v>
      </c>
      <c r="AD1" s="67" t="s">
        <v>190</v>
      </c>
      <c r="AE1" s="67" t="s">
        <v>191</v>
      </c>
      <c r="AF1" s="67" t="s">
        <v>192</v>
      </c>
      <c r="AG1" s="67" t="s">
        <v>193</v>
      </c>
      <c r="AH1" s="67" t="s">
        <v>194</v>
      </c>
      <c r="AI1" s="68" t="s">
        <v>195</v>
      </c>
      <c r="AJ1" s="68" t="s">
        <v>196</v>
      </c>
      <c r="AK1" s="68" t="s">
        <v>197</v>
      </c>
    </row>
    <row r="2" spans="1:37" x14ac:dyDescent="0.2">
      <c r="A2" t="s">
        <v>198</v>
      </c>
      <c r="B2" s="69" t="s">
        <v>199</v>
      </c>
      <c r="C2" s="69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201</v>
      </c>
      <c r="I2" t="s">
        <v>205</v>
      </c>
      <c r="J2" t="s">
        <v>206</v>
      </c>
      <c r="K2" t="s">
        <v>207</v>
      </c>
      <c r="L2" t="s">
        <v>208</v>
      </c>
      <c r="M2" s="69" t="s">
        <v>209</v>
      </c>
      <c r="N2" s="69" t="s">
        <v>201</v>
      </c>
      <c r="O2" t="s">
        <v>210</v>
      </c>
      <c r="P2">
        <v>440</v>
      </c>
      <c r="Q2" t="s">
        <v>211</v>
      </c>
      <c r="R2" t="s">
        <v>212</v>
      </c>
      <c r="S2" t="s">
        <v>213</v>
      </c>
      <c r="T2" t="s">
        <v>213</v>
      </c>
      <c r="U2" t="s">
        <v>214</v>
      </c>
      <c r="V2" t="s">
        <v>215</v>
      </c>
      <c r="W2" t="s">
        <v>216</v>
      </c>
      <c r="X2" t="s">
        <v>116</v>
      </c>
      <c r="Y2" s="70" t="s">
        <v>217</v>
      </c>
      <c r="Z2" s="71" t="e">
        <f t="shared" ref="Z2:Z44" si="0">AB2/AC2</f>
        <v>#VALUE!</v>
      </c>
      <c r="AA2" s="70" t="s">
        <v>218</v>
      </c>
      <c r="AB2" s="70" t="s">
        <v>219</v>
      </c>
      <c r="AC2" s="70">
        <v>408</v>
      </c>
      <c r="AD2" s="72">
        <f>AC2*P2</f>
        <v>179520</v>
      </c>
      <c r="AE2" s="73">
        <f t="shared" ref="AE2:AE44" si="1">AC2/SUM($AC$2:$AC$44)</f>
        <v>1.7272034544069087E-2</v>
      </c>
      <c r="AF2" s="72" t="e">
        <f>Y2/$P2</f>
        <v>#VALUE!</v>
      </c>
      <c r="AG2" s="72" t="e">
        <f>Z2/$P2</f>
        <v>#VALUE!</v>
      </c>
      <c r="AH2" s="72" t="e">
        <f>AA2/$P2</f>
        <v>#VALUE!</v>
      </c>
      <c r="AI2" t="e">
        <f>AF2*AE2</f>
        <v>#VALUE!</v>
      </c>
      <c r="AJ2" t="e">
        <f t="shared" ref="AJ2:AJ44" si="2">AG2*AE2</f>
        <v>#VALUE!</v>
      </c>
      <c r="AK2" t="e">
        <f t="shared" ref="AK2:AK44" si="3">AH2*AE2</f>
        <v>#VALUE!</v>
      </c>
    </row>
    <row r="3" spans="1:37" x14ac:dyDescent="0.2">
      <c r="A3" t="s">
        <v>198</v>
      </c>
      <c r="B3" s="69" t="s">
        <v>199</v>
      </c>
      <c r="C3" s="69" t="s">
        <v>220</v>
      </c>
      <c r="D3" t="s">
        <v>201</v>
      </c>
      <c r="E3" t="s">
        <v>202</v>
      </c>
      <c r="F3" t="s">
        <v>203</v>
      </c>
      <c r="G3" t="s">
        <v>204</v>
      </c>
      <c r="H3" t="s">
        <v>201</v>
      </c>
      <c r="I3" t="s">
        <v>205</v>
      </c>
      <c r="J3" t="s">
        <v>206</v>
      </c>
      <c r="K3" t="s">
        <v>207</v>
      </c>
      <c r="L3" t="s">
        <v>208</v>
      </c>
      <c r="M3" s="69" t="s">
        <v>209</v>
      </c>
      <c r="N3" s="69" t="s">
        <v>201</v>
      </c>
      <c r="O3" t="s">
        <v>210</v>
      </c>
      <c r="P3">
        <v>440</v>
      </c>
      <c r="Q3" t="s">
        <v>211</v>
      </c>
      <c r="R3" t="s">
        <v>212</v>
      </c>
      <c r="S3" t="s">
        <v>213</v>
      </c>
      <c r="T3" t="s">
        <v>213</v>
      </c>
      <c r="U3" t="s">
        <v>214</v>
      </c>
      <c r="V3" t="s">
        <v>215</v>
      </c>
      <c r="W3" t="s">
        <v>216</v>
      </c>
      <c r="X3" t="s">
        <v>116</v>
      </c>
      <c r="Y3" s="70" t="s">
        <v>217</v>
      </c>
      <c r="Z3" s="71" t="e">
        <f t="shared" si="0"/>
        <v>#VALUE!</v>
      </c>
      <c r="AA3" s="70" t="s">
        <v>218</v>
      </c>
      <c r="AB3" s="70" t="s">
        <v>221</v>
      </c>
      <c r="AC3" s="70">
        <v>371</v>
      </c>
      <c r="AD3" s="72">
        <f t="shared" ref="AD3:AD44" si="4">AC3*P3</f>
        <v>163240</v>
      </c>
      <c r="AE3" s="73">
        <f t="shared" si="1"/>
        <v>1.5705698078062824E-2</v>
      </c>
      <c r="AF3" s="72" t="e">
        <f t="shared" ref="AF3:AH21" si="5">Y3/$P3</f>
        <v>#VALUE!</v>
      </c>
      <c r="AG3" s="72" t="e">
        <f t="shared" si="5"/>
        <v>#VALUE!</v>
      </c>
      <c r="AH3" s="72" t="e">
        <f t="shared" si="5"/>
        <v>#VALUE!</v>
      </c>
      <c r="AI3" t="e">
        <f t="shared" ref="AI3:AI44" si="6">AF3*AE3</f>
        <v>#VALUE!</v>
      </c>
      <c r="AJ3" t="e">
        <f t="shared" si="2"/>
        <v>#VALUE!</v>
      </c>
      <c r="AK3" t="e">
        <f t="shared" si="3"/>
        <v>#VALUE!</v>
      </c>
    </row>
    <row r="4" spans="1:37" x14ac:dyDescent="0.2">
      <c r="A4" t="s">
        <v>222</v>
      </c>
      <c r="B4" s="69" t="s">
        <v>199</v>
      </c>
      <c r="C4" s="69" t="s">
        <v>223</v>
      </c>
      <c r="D4" t="s">
        <v>201</v>
      </c>
      <c r="E4" t="s">
        <v>202</v>
      </c>
      <c r="F4" t="s">
        <v>203</v>
      </c>
      <c r="G4" t="s">
        <v>204</v>
      </c>
      <c r="H4" t="s">
        <v>201</v>
      </c>
      <c r="I4" t="s">
        <v>205</v>
      </c>
      <c r="J4" t="s">
        <v>206</v>
      </c>
      <c r="K4" t="s">
        <v>207</v>
      </c>
      <c r="L4" t="s">
        <v>208</v>
      </c>
      <c r="M4" s="69" t="s">
        <v>209</v>
      </c>
      <c r="N4" s="69" t="s">
        <v>201</v>
      </c>
      <c r="O4" t="s">
        <v>210</v>
      </c>
      <c r="P4">
        <v>440</v>
      </c>
      <c r="Q4" t="s">
        <v>211</v>
      </c>
      <c r="R4" t="s">
        <v>212</v>
      </c>
      <c r="S4" t="s">
        <v>213</v>
      </c>
      <c r="T4" t="s">
        <v>213</v>
      </c>
      <c r="U4" t="s">
        <v>214</v>
      </c>
      <c r="V4" t="s">
        <v>215</v>
      </c>
      <c r="W4" t="s">
        <v>216</v>
      </c>
      <c r="X4" t="s">
        <v>116</v>
      </c>
      <c r="Y4" s="70" t="s">
        <v>224</v>
      </c>
      <c r="Z4" s="71" t="e">
        <f t="shared" si="0"/>
        <v>#VALUE!</v>
      </c>
      <c r="AA4" s="70" t="s">
        <v>218</v>
      </c>
      <c r="AB4" s="70" t="s">
        <v>225</v>
      </c>
      <c r="AC4" s="70">
        <v>224</v>
      </c>
      <c r="AD4" s="72">
        <f t="shared" si="4"/>
        <v>98560</v>
      </c>
      <c r="AE4" s="73">
        <f t="shared" si="1"/>
        <v>9.4826856320379301E-3</v>
      </c>
      <c r="AF4" s="72" t="e">
        <f t="shared" si="5"/>
        <v>#VALUE!</v>
      </c>
      <c r="AG4" s="72" t="e">
        <f t="shared" si="5"/>
        <v>#VALUE!</v>
      </c>
      <c r="AH4" s="72" t="e">
        <f t="shared" si="5"/>
        <v>#VALUE!</v>
      </c>
      <c r="AI4" t="e">
        <f t="shared" si="6"/>
        <v>#VALUE!</v>
      </c>
      <c r="AJ4" t="e">
        <f t="shared" si="2"/>
        <v>#VALUE!</v>
      </c>
      <c r="AK4" t="e">
        <f t="shared" si="3"/>
        <v>#VALUE!</v>
      </c>
    </row>
    <row r="5" spans="1:37" x14ac:dyDescent="0.2">
      <c r="A5" t="s">
        <v>222</v>
      </c>
      <c r="B5" s="69" t="s">
        <v>199</v>
      </c>
      <c r="C5" s="69" t="s">
        <v>226</v>
      </c>
      <c r="D5" t="s">
        <v>201</v>
      </c>
      <c r="E5" t="s">
        <v>202</v>
      </c>
      <c r="F5" t="s">
        <v>203</v>
      </c>
      <c r="G5" t="s">
        <v>204</v>
      </c>
      <c r="H5" t="s">
        <v>201</v>
      </c>
      <c r="I5" t="s">
        <v>205</v>
      </c>
      <c r="J5" t="s">
        <v>206</v>
      </c>
      <c r="K5" t="s">
        <v>207</v>
      </c>
      <c r="L5" t="s">
        <v>208</v>
      </c>
      <c r="M5" s="69" t="s">
        <v>209</v>
      </c>
      <c r="N5" s="69" t="s">
        <v>201</v>
      </c>
      <c r="O5" t="s">
        <v>210</v>
      </c>
      <c r="P5">
        <v>440</v>
      </c>
      <c r="Q5" t="s">
        <v>211</v>
      </c>
      <c r="R5" t="s">
        <v>212</v>
      </c>
      <c r="S5" t="s">
        <v>213</v>
      </c>
      <c r="T5" t="s">
        <v>213</v>
      </c>
      <c r="U5" t="s">
        <v>214</v>
      </c>
      <c r="V5" t="s">
        <v>215</v>
      </c>
      <c r="W5" t="s">
        <v>216</v>
      </c>
      <c r="X5" t="s">
        <v>116</v>
      </c>
      <c r="Y5" s="70" t="s">
        <v>224</v>
      </c>
      <c r="Z5" s="71" t="e">
        <f t="shared" si="0"/>
        <v>#VALUE!</v>
      </c>
      <c r="AA5" s="70" t="s">
        <v>227</v>
      </c>
      <c r="AB5" s="70" t="s">
        <v>228</v>
      </c>
      <c r="AC5" s="70">
        <v>244</v>
      </c>
      <c r="AD5" s="72">
        <f t="shared" si="4"/>
        <v>107360</v>
      </c>
      <c r="AE5" s="73">
        <f t="shared" si="1"/>
        <v>1.0329353992041317E-2</v>
      </c>
      <c r="AF5" s="72" t="e">
        <f t="shared" si="5"/>
        <v>#VALUE!</v>
      </c>
      <c r="AG5" s="72" t="e">
        <f t="shared" si="5"/>
        <v>#VALUE!</v>
      </c>
      <c r="AH5" s="72" t="e">
        <f t="shared" si="5"/>
        <v>#VALUE!</v>
      </c>
      <c r="AI5" t="e">
        <f t="shared" si="6"/>
        <v>#VALUE!</v>
      </c>
      <c r="AJ5" t="e">
        <f t="shared" si="2"/>
        <v>#VALUE!</v>
      </c>
      <c r="AK5" t="e">
        <f t="shared" si="3"/>
        <v>#VALUE!</v>
      </c>
    </row>
    <row r="6" spans="1:37" x14ac:dyDescent="0.2">
      <c r="A6" t="s">
        <v>222</v>
      </c>
      <c r="B6" s="69" t="s">
        <v>199</v>
      </c>
      <c r="C6" s="69" t="s">
        <v>229</v>
      </c>
      <c r="D6" t="s">
        <v>201</v>
      </c>
      <c r="E6" t="s">
        <v>202</v>
      </c>
      <c r="F6" t="s">
        <v>203</v>
      </c>
      <c r="G6" t="s">
        <v>204</v>
      </c>
      <c r="H6" t="s">
        <v>201</v>
      </c>
      <c r="I6" t="s">
        <v>205</v>
      </c>
      <c r="J6" t="s">
        <v>206</v>
      </c>
      <c r="K6" t="s">
        <v>207</v>
      </c>
      <c r="L6" t="s">
        <v>208</v>
      </c>
      <c r="M6" s="69" t="s">
        <v>209</v>
      </c>
      <c r="N6" s="69" t="s">
        <v>201</v>
      </c>
      <c r="O6" t="s">
        <v>210</v>
      </c>
      <c r="P6">
        <v>440</v>
      </c>
      <c r="Q6" t="s">
        <v>211</v>
      </c>
      <c r="R6" t="s">
        <v>212</v>
      </c>
      <c r="S6" t="s">
        <v>213</v>
      </c>
      <c r="T6" t="s">
        <v>213</v>
      </c>
      <c r="U6" t="s">
        <v>214</v>
      </c>
      <c r="V6" t="s">
        <v>215</v>
      </c>
      <c r="W6" t="s">
        <v>216</v>
      </c>
      <c r="X6" t="s">
        <v>116</v>
      </c>
      <c r="Y6" s="70" t="s">
        <v>224</v>
      </c>
      <c r="Z6" s="71" t="e">
        <f t="shared" si="0"/>
        <v>#VALUE!</v>
      </c>
      <c r="AA6" s="70" t="s">
        <v>218</v>
      </c>
      <c r="AB6" s="70" t="s">
        <v>230</v>
      </c>
      <c r="AC6" s="70">
        <v>124</v>
      </c>
      <c r="AD6" s="72">
        <f t="shared" si="4"/>
        <v>54560</v>
      </c>
      <c r="AE6" s="73">
        <f t="shared" si="1"/>
        <v>5.2493438320209973E-3</v>
      </c>
      <c r="AF6" s="72" t="e">
        <f t="shared" si="5"/>
        <v>#VALUE!</v>
      </c>
      <c r="AG6" s="72" t="e">
        <f t="shared" si="5"/>
        <v>#VALUE!</v>
      </c>
      <c r="AH6" s="72" t="e">
        <f t="shared" si="5"/>
        <v>#VALUE!</v>
      </c>
      <c r="AI6" t="e">
        <f t="shared" si="6"/>
        <v>#VALUE!</v>
      </c>
      <c r="AJ6" t="e">
        <f t="shared" si="2"/>
        <v>#VALUE!</v>
      </c>
      <c r="AK6" t="e">
        <f t="shared" si="3"/>
        <v>#VALUE!</v>
      </c>
    </row>
    <row r="7" spans="1:37" x14ac:dyDescent="0.2">
      <c r="A7" t="s">
        <v>198</v>
      </c>
      <c r="B7" s="69" t="s">
        <v>199</v>
      </c>
      <c r="C7" s="69" t="s">
        <v>231</v>
      </c>
      <c r="D7" t="s">
        <v>201</v>
      </c>
      <c r="E7" t="s">
        <v>202</v>
      </c>
      <c r="F7" t="s">
        <v>203</v>
      </c>
      <c r="G7" t="s">
        <v>204</v>
      </c>
      <c r="H7" t="s">
        <v>201</v>
      </c>
      <c r="I7" t="s">
        <v>205</v>
      </c>
      <c r="J7" t="s">
        <v>206</v>
      </c>
      <c r="K7" t="s">
        <v>207</v>
      </c>
      <c r="L7" t="s">
        <v>208</v>
      </c>
      <c r="M7" s="69" t="s">
        <v>209</v>
      </c>
      <c r="N7" s="69" t="s">
        <v>201</v>
      </c>
      <c r="O7" t="s">
        <v>210</v>
      </c>
      <c r="P7">
        <v>440</v>
      </c>
      <c r="Q7" t="s">
        <v>211</v>
      </c>
      <c r="R7" t="s">
        <v>212</v>
      </c>
      <c r="S7" t="s">
        <v>213</v>
      </c>
      <c r="T7" t="s">
        <v>213</v>
      </c>
      <c r="U7" t="s">
        <v>214</v>
      </c>
      <c r="V7" t="s">
        <v>215</v>
      </c>
      <c r="W7" t="s">
        <v>216</v>
      </c>
      <c r="X7" t="s">
        <v>116</v>
      </c>
      <c r="Y7" s="70" t="s">
        <v>224</v>
      </c>
      <c r="Z7" s="71" t="e">
        <f t="shared" si="0"/>
        <v>#VALUE!</v>
      </c>
      <c r="AA7" s="70" t="s">
        <v>218</v>
      </c>
      <c r="AB7" s="70" t="s">
        <v>232</v>
      </c>
      <c r="AC7" s="70">
        <v>167</v>
      </c>
      <c r="AD7" s="72">
        <f t="shared" si="4"/>
        <v>73480</v>
      </c>
      <c r="AE7" s="73">
        <f t="shared" si="1"/>
        <v>7.0696808060282789E-3</v>
      </c>
      <c r="AF7" s="72" t="e">
        <f t="shared" si="5"/>
        <v>#VALUE!</v>
      </c>
      <c r="AG7" s="72" t="e">
        <f t="shared" si="5"/>
        <v>#VALUE!</v>
      </c>
      <c r="AH7" s="72" t="e">
        <f t="shared" si="5"/>
        <v>#VALUE!</v>
      </c>
      <c r="AI7" t="e">
        <f t="shared" si="6"/>
        <v>#VALUE!</v>
      </c>
      <c r="AJ7" t="e">
        <f t="shared" si="2"/>
        <v>#VALUE!</v>
      </c>
      <c r="AK7" t="e">
        <f t="shared" si="3"/>
        <v>#VALUE!</v>
      </c>
    </row>
    <row r="8" spans="1:37" x14ac:dyDescent="0.2">
      <c r="A8" t="s">
        <v>198</v>
      </c>
      <c r="B8" s="69" t="s">
        <v>199</v>
      </c>
      <c r="C8" s="69" t="s">
        <v>220</v>
      </c>
      <c r="D8" t="s">
        <v>201</v>
      </c>
      <c r="E8" t="s">
        <v>202</v>
      </c>
      <c r="F8" t="s">
        <v>203</v>
      </c>
      <c r="G8" t="s">
        <v>204</v>
      </c>
      <c r="H8" t="s">
        <v>201</v>
      </c>
      <c r="I8" t="s">
        <v>205</v>
      </c>
      <c r="J8" t="s">
        <v>233</v>
      </c>
      <c r="K8" t="s">
        <v>233</v>
      </c>
      <c r="L8" t="s">
        <v>233</v>
      </c>
      <c r="M8" s="69" t="s">
        <v>234</v>
      </c>
      <c r="N8" s="69" t="s">
        <v>201</v>
      </c>
      <c r="O8" t="s">
        <v>235</v>
      </c>
      <c r="P8" s="74">
        <v>440</v>
      </c>
      <c r="Q8" t="s">
        <v>236</v>
      </c>
      <c r="R8" t="s">
        <v>212</v>
      </c>
      <c r="S8" t="s">
        <v>213</v>
      </c>
      <c r="T8" t="s">
        <v>213</v>
      </c>
      <c r="U8" t="s">
        <v>214</v>
      </c>
      <c r="V8" t="s">
        <v>215</v>
      </c>
      <c r="W8" t="s">
        <v>216</v>
      </c>
      <c r="X8" t="s">
        <v>116</v>
      </c>
      <c r="Y8" s="71" t="s">
        <v>237</v>
      </c>
      <c r="Z8" s="71" t="e">
        <f t="shared" si="0"/>
        <v>#VALUE!</v>
      </c>
      <c r="AA8" s="71" t="s">
        <v>238</v>
      </c>
      <c r="AB8" s="71" t="s">
        <v>239</v>
      </c>
      <c r="AC8" s="71">
        <v>548</v>
      </c>
      <c r="AD8" s="72">
        <f t="shared" si="4"/>
        <v>241120</v>
      </c>
      <c r="AE8" s="73">
        <f t="shared" si="1"/>
        <v>2.3198713064092796E-2</v>
      </c>
      <c r="AF8" s="72" t="e">
        <f t="shared" si="5"/>
        <v>#VALUE!</v>
      </c>
      <c r="AG8" s="72" t="e">
        <f t="shared" si="5"/>
        <v>#VALUE!</v>
      </c>
      <c r="AH8" s="72" t="e">
        <f t="shared" si="5"/>
        <v>#VALUE!</v>
      </c>
      <c r="AI8" t="e">
        <f t="shared" si="6"/>
        <v>#VALUE!</v>
      </c>
      <c r="AJ8" t="e">
        <f t="shared" si="2"/>
        <v>#VALUE!</v>
      </c>
      <c r="AK8" t="e">
        <f t="shared" si="3"/>
        <v>#VALUE!</v>
      </c>
    </row>
    <row r="9" spans="1:37" x14ac:dyDescent="0.2">
      <c r="A9" t="s">
        <v>198</v>
      </c>
      <c r="B9" s="69" t="s">
        <v>199</v>
      </c>
      <c r="C9" s="69" t="s">
        <v>200</v>
      </c>
      <c r="D9" t="s">
        <v>201</v>
      </c>
      <c r="E9" t="s">
        <v>202</v>
      </c>
      <c r="F9" t="s">
        <v>203</v>
      </c>
      <c r="G9" t="s">
        <v>204</v>
      </c>
      <c r="H9" t="s">
        <v>201</v>
      </c>
      <c r="I9" t="s">
        <v>205</v>
      </c>
      <c r="J9" t="s">
        <v>233</v>
      </c>
      <c r="K9" t="s">
        <v>233</v>
      </c>
      <c r="L9" t="s">
        <v>233</v>
      </c>
      <c r="M9" s="69" t="s">
        <v>234</v>
      </c>
      <c r="N9" s="69" t="s">
        <v>201</v>
      </c>
      <c r="O9" t="s">
        <v>235</v>
      </c>
      <c r="P9" s="74">
        <v>440</v>
      </c>
      <c r="Q9" t="s">
        <v>236</v>
      </c>
      <c r="R9" t="s">
        <v>212</v>
      </c>
      <c r="S9" t="s">
        <v>213</v>
      </c>
      <c r="T9" t="s">
        <v>213</v>
      </c>
      <c r="U9" t="s">
        <v>214</v>
      </c>
      <c r="V9" t="s">
        <v>215</v>
      </c>
      <c r="W9" t="s">
        <v>216</v>
      </c>
      <c r="X9" t="s">
        <v>116</v>
      </c>
      <c r="Y9" s="71" t="s">
        <v>240</v>
      </c>
      <c r="Z9" s="71" t="e">
        <f t="shared" si="0"/>
        <v>#VALUE!</v>
      </c>
      <c r="AA9" s="71" t="s">
        <v>238</v>
      </c>
      <c r="AB9" s="71" t="s">
        <v>241</v>
      </c>
      <c r="AC9" s="71">
        <v>502</v>
      </c>
      <c r="AD9" s="72">
        <f t="shared" si="4"/>
        <v>220880</v>
      </c>
      <c r="AE9" s="73">
        <f t="shared" si="1"/>
        <v>2.1251375836085006E-2</v>
      </c>
      <c r="AF9" s="72" t="e">
        <f t="shared" si="5"/>
        <v>#VALUE!</v>
      </c>
      <c r="AG9" s="72" t="e">
        <f t="shared" si="5"/>
        <v>#VALUE!</v>
      </c>
      <c r="AH9" s="72" t="e">
        <f t="shared" si="5"/>
        <v>#VALUE!</v>
      </c>
      <c r="AI9" t="e">
        <f t="shared" si="6"/>
        <v>#VALUE!</v>
      </c>
      <c r="AJ9" t="e">
        <f t="shared" si="2"/>
        <v>#VALUE!</v>
      </c>
      <c r="AK9" t="e">
        <f t="shared" si="3"/>
        <v>#VALUE!</v>
      </c>
    </row>
    <row r="10" spans="1:37" x14ac:dyDescent="0.2">
      <c r="A10" s="74" t="s">
        <v>242</v>
      </c>
      <c r="B10" s="75" t="s">
        <v>199</v>
      </c>
      <c r="C10" s="75" t="s">
        <v>201</v>
      </c>
      <c r="D10" s="74" t="s">
        <v>201</v>
      </c>
      <c r="E10" s="74" t="s">
        <v>202</v>
      </c>
      <c r="F10" s="74" t="s">
        <v>203</v>
      </c>
      <c r="G10" s="74" t="s">
        <v>204</v>
      </c>
      <c r="H10" s="74" t="s">
        <v>201</v>
      </c>
      <c r="I10" s="74" t="s">
        <v>205</v>
      </c>
      <c r="J10" s="74" t="s">
        <v>233</v>
      </c>
      <c r="K10" s="74" t="s">
        <v>233</v>
      </c>
      <c r="L10" s="74" t="s">
        <v>233</v>
      </c>
      <c r="M10" s="75" t="s">
        <v>234</v>
      </c>
      <c r="N10" s="75" t="s">
        <v>201</v>
      </c>
      <c r="O10" s="74" t="s">
        <v>235</v>
      </c>
      <c r="P10" s="74">
        <v>440</v>
      </c>
      <c r="Q10" s="74" t="s">
        <v>233</v>
      </c>
      <c r="R10" s="74" t="s">
        <v>212</v>
      </c>
      <c r="S10" s="74" t="s">
        <v>213</v>
      </c>
      <c r="T10" s="74" t="s">
        <v>213</v>
      </c>
      <c r="U10" s="74" t="s">
        <v>214</v>
      </c>
      <c r="V10" s="74" t="s">
        <v>215</v>
      </c>
      <c r="W10" s="74" t="s">
        <v>216</v>
      </c>
      <c r="X10" s="74" t="s">
        <v>116</v>
      </c>
      <c r="Y10" s="71" t="s">
        <v>243</v>
      </c>
      <c r="Z10" s="71" t="e">
        <f t="shared" si="0"/>
        <v>#VALUE!</v>
      </c>
      <c r="AA10" s="71" t="s">
        <v>238</v>
      </c>
      <c r="AB10" s="71" t="s">
        <v>244</v>
      </c>
      <c r="AC10" s="71">
        <v>340</v>
      </c>
      <c r="AD10" s="72">
        <f t="shared" si="4"/>
        <v>149600</v>
      </c>
      <c r="AE10" s="73">
        <f t="shared" si="1"/>
        <v>1.4393362120057573E-2</v>
      </c>
      <c r="AF10" s="72" t="e">
        <f t="shared" si="5"/>
        <v>#VALUE!</v>
      </c>
      <c r="AG10" s="72" t="e">
        <f t="shared" si="5"/>
        <v>#VALUE!</v>
      </c>
      <c r="AH10" s="72" t="e">
        <f t="shared" si="5"/>
        <v>#VALUE!</v>
      </c>
      <c r="AI10" t="e">
        <f t="shared" si="6"/>
        <v>#VALUE!</v>
      </c>
      <c r="AJ10" t="e">
        <f t="shared" si="2"/>
        <v>#VALUE!</v>
      </c>
      <c r="AK10" t="e">
        <f t="shared" si="3"/>
        <v>#VALUE!</v>
      </c>
    </row>
    <row r="11" spans="1:37" x14ac:dyDescent="0.2">
      <c r="A11" t="s">
        <v>242</v>
      </c>
      <c r="B11" s="69" t="s">
        <v>199</v>
      </c>
      <c r="C11" s="69" t="s">
        <v>245</v>
      </c>
      <c r="D11" t="s">
        <v>201</v>
      </c>
      <c r="E11" t="s">
        <v>202</v>
      </c>
      <c r="F11" t="s">
        <v>203</v>
      </c>
      <c r="G11" t="s">
        <v>204</v>
      </c>
      <c r="H11" t="s">
        <v>201</v>
      </c>
      <c r="I11" t="s">
        <v>205</v>
      </c>
      <c r="J11" t="s">
        <v>233</v>
      </c>
      <c r="K11" t="s">
        <v>233</v>
      </c>
      <c r="L11" t="s">
        <v>233</v>
      </c>
      <c r="M11" s="69" t="s">
        <v>234</v>
      </c>
      <c r="N11" s="69" t="s">
        <v>201</v>
      </c>
      <c r="O11" t="s">
        <v>235</v>
      </c>
      <c r="P11" s="74">
        <v>440</v>
      </c>
      <c r="Q11" t="s">
        <v>233</v>
      </c>
      <c r="R11" t="s">
        <v>212</v>
      </c>
      <c r="S11" t="s">
        <v>213</v>
      </c>
      <c r="T11" t="s">
        <v>213</v>
      </c>
      <c r="U11" t="s">
        <v>214</v>
      </c>
      <c r="V11" t="s">
        <v>215</v>
      </c>
      <c r="W11" t="s">
        <v>216</v>
      </c>
      <c r="X11" t="s">
        <v>116</v>
      </c>
      <c r="Y11" s="71">
        <v>2083222</v>
      </c>
      <c r="Z11" s="71">
        <f t="shared" si="0"/>
        <v>2083221.476510067</v>
      </c>
      <c r="AA11" s="71">
        <v>3300000</v>
      </c>
      <c r="AB11" s="71">
        <v>620800000</v>
      </c>
      <c r="AC11" s="71">
        <v>298</v>
      </c>
      <c r="AD11" s="72">
        <f t="shared" si="4"/>
        <v>131120</v>
      </c>
      <c r="AE11" s="73">
        <f t="shared" si="1"/>
        <v>1.2615358564050461E-2</v>
      </c>
      <c r="AF11" s="72">
        <f t="shared" si="5"/>
        <v>4734.5954545454542</v>
      </c>
      <c r="AG11" s="72">
        <f t="shared" si="5"/>
        <v>4734.5942647956072</v>
      </c>
      <c r="AH11" s="72">
        <f t="shared" si="5"/>
        <v>7500</v>
      </c>
      <c r="AI11">
        <f t="shared" si="6"/>
        <v>59.728619314814381</v>
      </c>
      <c r="AJ11">
        <f t="shared" si="2"/>
        <v>59.728604305693459</v>
      </c>
      <c r="AK11">
        <f t="shared" si="3"/>
        <v>94.615189230378462</v>
      </c>
    </row>
    <row r="12" spans="1:37" x14ac:dyDescent="0.2">
      <c r="A12" t="s">
        <v>222</v>
      </c>
      <c r="B12" s="69" t="s">
        <v>199</v>
      </c>
      <c r="C12" s="69" t="s">
        <v>226</v>
      </c>
      <c r="D12" t="s">
        <v>201</v>
      </c>
      <c r="E12" t="s">
        <v>202</v>
      </c>
      <c r="F12" t="s">
        <v>203</v>
      </c>
      <c r="G12" t="s">
        <v>204</v>
      </c>
      <c r="H12" t="s">
        <v>201</v>
      </c>
      <c r="I12" t="s">
        <v>205</v>
      </c>
      <c r="J12" t="s">
        <v>233</v>
      </c>
      <c r="K12" t="s">
        <v>233</v>
      </c>
      <c r="L12" t="s">
        <v>233</v>
      </c>
      <c r="M12" s="69" t="s">
        <v>234</v>
      </c>
      <c r="N12" s="69" t="s">
        <v>201</v>
      </c>
      <c r="O12" t="s">
        <v>235</v>
      </c>
      <c r="P12" s="74">
        <v>440</v>
      </c>
      <c r="Q12" t="s">
        <v>236</v>
      </c>
      <c r="R12" t="s">
        <v>212</v>
      </c>
      <c r="S12" t="s">
        <v>213</v>
      </c>
      <c r="T12" t="s">
        <v>213</v>
      </c>
      <c r="U12" t="s">
        <v>214</v>
      </c>
      <c r="V12" t="s">
        <v>215</v>
      </c>
      <c r="W12" t="s">
        <v>216</v>
      </c>
      <c r="X12" t="s">
        <v>116</v>
      </c>
      <c r="Y12" s="71" t="s">
        <v>246</v>
      </c>
      <c r="Z12" s="71" t="e">
        <f t="shared" si="0"/>
        <v>#VALUE!</v>
      </c>
      <c r="AA12" s="71" t="s">
        <v>238</v>
      </c>
      <c r="AB12" s="71" t="s">
        <v>247</v>
      </c>
      <c r="AC12" s="71">
        <v>555</v>
      </c>
      <c r="AD12" s="72">
        <f t="shared" si="4"/>
        <v>244200</v>
      </c>
      <c r="AE12" s="73">
        <f t="shared" si="1"/>
        <v>2.3495046990093981E-2</v>
      </c>
      <c r="AF12" s="72" t="e">
        <f t="shared" si="5"/>
        <v>#VALUE!</v>
      </c>
      <c r="AG12" s="72" t="e">
        <f t="shared" si="5"/>
        <v>#VALUE!</v>
      </c>
      <c r="AH12" s="72" t="e">
        <f t="shared" si="5"/>
        <v>#VALUE!</v>
      </c>
      <c r="AI12" t="e">
        <f t="shared" si="6"/>
        <v>#VALUE!</v>
      </c>
      <c r="AJ12" t="e">
        <f t="shared" si="2"/>
        <v>#VALUE!</v>
      </c>
      <c r="AK12" t="e">
        <f t="shared" si="3"/>
        <v>#VALUE!</v>
      </c>
    </row>
    <row r="13" spans="1:37" x14ac:dyDescent="0.2">
      <c r="A13" t="s">
        <v>198</v>
      </c>
      <c r="B13" s="69" t="s">
        <v>199</v>
      </c>
      <c r="C13" s="69" t="s">
        <v>231</v>
      </c>
      <c r="D13" t="s">
        <v>201</v>
      </c>
      <c r="E13" t="s">
        <v>202</v>
      </c>
      <c r="F13" t="s">
        <v>203</v>
      </c>
      <c r="G13" t="s">
        <v>204</v>
      </c>
      <c r="H13" t="s">
        <v>201</v>
      </c>
      <c r="I13" t="s">
        <v>205</v>
      </c>
      <c r="J13" t="s">
        <v>233</v>
      </c>
      <c r="K13" t="s">
        <v>233</v>
      </c>
      <c r="L13" t="s">
        <v>233</v>
      </c>
      <c r="M13" s="69" t="s">
        <v>234</v>
      </c>
      <c r="N13" s="69" t="s">
        <v>201</v>
      </c>
      <c r="O13" t="s">
        <v>235</v>
      </c>
      <c r="P13" s="74">
        <v>440</v>
      </c>
      <c r="Q13" t="s">
        <v>236</v>
      </c>
      <c r="R13" t="s">
        <v>212</v>
      </c>
      <c r="S13" t="s">
        <v>213</v>
      </c>
      <c r="T13" t="s">
        <v>213</v>
      </c>
      <c r="U13" t="s">
        <v>214</v>
      </c>
      <c r="V13" t="s">
        <v>215</v>
      </c>
      <c r="W13" t="s">
        <v>216</v>
      </c>
      <c r="X13" t="s">
        <v>116</v>
      </c>
      <c r="Y13" s="71" t="s">
        <v>248</v>
      </c>
      <c r="Z13" s="71" t="e">
        <f t="shared" si="0"/>
        <v>#VALUE!</v>
      </c>
      <c r="AA13" s="71" t="s">
        <v>238</v>
      </c>
      <c r="AB13" s="71" t="s">
        <v>249</v>
      </c>
      <c r="AC13" s="71">
        <v>481</v>
      </c>
      <c r="AD13" s="72">
        <f t="shared" si="4"/>
        <v>211640</v>
      </c>
      <c r="AE13" s="73">
        <f t="shared" si="1"/>
        <v>2.0362374058081448E-2</v>
      </c>
      <c r="AF13" s="72" t="e">
        <f t="shared" si="5"/>
        <v>#VALUE!</v>
      </c>
      <c r="AG13" s="72" t="e">
        <f t="shared" si="5"/>
        <v>#VALUE!</v>
      </c>
      <c r="AH13" s="72" t="e">
        <f t="shared" si="5"/>
        <v>#VALUE!</v>
      </c>
      <c r="AI13" t="e">
        <f t="shared" si="6"/>
        <v>#VALUE!</v>
      </c>
      <c r="AJ13" t="e">
        <f t="shared" si="2"/>
        <v>#VALUE!</v>
      </c>
      <c r="AK13" t="e">
        <f t="shared" si="3"/>
        <v>#VALUE!</v>
      </c>
    </row>
    <row r="14" spans="1:37" x14ac:dyDescent="0.2">
      <c r="A14" t="s">
        <v>222</v>
      </c>
      <c r="B14" s="69" t="s">
        <v>199</v>
      </c>
      <c r="C14" s="69" t="s">
        <v>229</v>
      </c>
      <c r="D14" t="s">
        <v>201</v>
      </c>
      <c r="E14" t="s">
        <v>202</v>
      </c>
      <c r="F14" t="s">
        <v>203</v>
      </c>
      <c r="G14" t="s">
        <v>204</v>
      </c>
      <c r="H14" t="s">
        <v>201</v>
      </c>
      <c r="I14" t="s">
        <v>205</v>
      </c>
      <c r="J14" t="s">
        <v>233</v>
      </c>
      <c r="K14" t="s">
        <v>233</v>
      </c>
      <c r="L14" t="s">
        <v>233</v>
      </c>
      <c r="M14" s="69" t="s">
        <v>234</v>
      </c>
      <c r="N14" s="69" t="s">
        <v>201</v>
      </c>
      <c r="O14" t="s">
        <v>235</v>
      </c>
      <c r="P14" s="74">
        <v>440</v>
      </c>
      <c r="Q14" t="s">
        <v>236</v>
      </c>
      <c r="R14" t="s">
        <v>212</v>
      </c>
      <c r="S14" t="s">
        <v>213</v>
      </c>
      <c r="T14" t="s">
        <v>213</v>
      </c>
      <c r="U14" t="s">
        <v>214</v>
      </c>
      <c r="V14" t="s">
        <v>215</v>
      </c>
      <c r="W14" t="s">
        <v>216</v>
      </c>
      <c r="X14" t="s">
        <v>116</v>
      </c>
      <c r="Y14" s="71" t="s">
        <v>250</v>
      </c>
      <c r="Z14" s="71" t="e">
        <f t="shared" si="0"/>
        <v>#VALUE!</v>
      </c>
      <c r="AA14" s="71" t="s">
        <v>238</v>
      </c>
      <c r="AB14" s="71" t="s">
        <v>251</v>
      </c>
      <c r="AC14" s="71">
        <v>708</v>
      </c>
      <c r="AD14" s="72">
        <f t="shared" si="4"/>
        <v>311520</v>
      </c>
      <c r="AE14" s="73">
        <f t="shared" si="1"/>
        <v>2.9972059944119889E-2</v>
      </c>
      <c r="AF14" s="72" t="e">
        <f t="shared" si="5"/>
        <v>#VALUE!</v>
      </c>
      <c r="AG14" s="72" t="e">
        <f t="shared" si="5"/>
        <v>#VALUE!</v>
      </c>
      <c r="AH14" s="72" t="e">
        <f t="shared" si="5"/>
        <v>#VALUE!</v>
      </c>
      <c r="AI14" t="e">
        <f t="shared" si="6"/>
        <v>#VALUE!</v>
      </c>
      <c r="AJ14" t="e">
        <f t="shared" si="2"/>
        <v>#VALUE!</v>
      </c>
      <c r="AK14" t="e">
        <f t="shared" si="3"/>
        <v>#VALUE!</v>
      </c>
    </row>
    <row r="15" spans="1:37" x14ac:dyDescent="0.2">
      <c r="A15" s="74" t="s">
        <v>252</v>
      </c>
      <c r="B15" s="75" t="s">
        <v>199</v>
      </c>
      <c r="C15" s="75" t="s">
        <v>253</v>
      </c>
      <c r="D15" s="74" t="s">
        <v>201</v>
      </c>
      <c r="E15" s="74" t="s">
        <v>202</v>
      </c>
      <c r="F15" s="74" t="s">
        <v>203</v>
      </c>
      <c r="G15" s="74" t="s">
        <v>204</v>
      </c>
      <c r="H15" s="74" t="s">
        <v>201</v>
      </c>
      <c r="I15" s="74" t="s">
        <v>205</v>
      </c>
      <c r="J15" s="74" t="s">
        <v>233</v>
      </c>
      <c r="K15" s="74" t="s">
        <v>233</v>
      </c>
      <c r="L15" s="74" t="s">
        <v>233</v>
      </c>
      <c r="M15" s="75" t="s">
        <v>234</v>
      </c>
      <c r="N15" s="75" t="s">
        <v>201</v>
      </c>
      <c r="O15" s="74" t="s">
        <v>235</v>
      </c>
      <c r="P15" s="74">
        <v>440</v>
      </c>
      <c r="Q15" s="74" t="s">
        <v>236</v>
      </c>
      <c r="R15" s="74" t="s">
        <v>212</v>
      </c>
      <c r="S15" s="74" t="s">
        <v>213</v>
      </c>
      <c r="T15" s="74" t="s">
        <v>213</v>
      </c>
      <c r="U15" s="74" t="s">
        <v>214</v>
      </c>
      <c r="V15" s="74" t="s">
        <v>215</v>
      </c>
      <c r="W15" s="74" t="s">
        <v>216</v>
      </c>
      <c r="X15" s="74" t="s">
        <v>116</v>
      </c>
      <c r="Y15" s="71" t="s">
        <v>254</v>
      </c>
      <c r="Z15" s="71" t="e">
        <f t="shared" si="0"/>
        <v>#VALUE!</v>
      </c>
      <c r="AA15" s="71" t="s">
        <v>238</v>
      </c>
      <c r="AB15" s="71" t="s">
        <v>255</v>
      </c>
      <c r="AC15" s="71">
        <v>488</v>
      </c>
      <c r="AD15" s="72">
        <f t="shared" si="4"/>
        <v>214720</v>
      </c>
      <c r="AE15" s="73">
        <f t="shared" si="1"/>
        <v>2.0658707984082633E-2</v>
      </c>
      <c r="AF15" s="72" t="e">
        <f t="shared" si="5"/>
        <v>#VALUE!</v>
      </c>
      <c r="AG15" s="72" t="e">
        <f t="shared" si="5"/>
        <v>#VALUE!</v>
      </c>
      <c r="AH15" s="72" t="e">
        <f t="shared" si="5"/>
        <v>#VALUE!</v>
      </c>
      <c r="AI15" t="e">
        <f t="shared" si="6"/>
        <v>#VALUE!</v>
      </c>
      <c r="AJ15" t="e">
        <f t="shared" si="2"/>
        <v>#VALUE!</v>
      </c>
      <c r="AK15" t="e">
        <f t="shared" si="3"/>
        <v>#VALUE!</v>
      </c>
    </row>
    <row r="16" spans="1:37" x14ac:dyDescent="0.2">
      <c r="A16" s="74" t="s">
        <v>252</v>
      </c>
      <c r="B16" s="75" t="s">
        <v>199</v>
      </c>
      <c r="C16" s="75" t="s">
        <v>256</v>
      </c>
      <c r="D16" s="74" t="s">
        <v>201</v>
      </c>
      <c r="E16" s="74" t="s">
        <v>202</v>
      </c>
      <c r="F16" s="74" t="s">
        <v>203</v>
      </c>
      <c r="G16" s="74" t="s">
        <v>204</v>
      </c>
      <c r="H16" s="74" t="s">
        <v>201</v>
      </c>
      <c r="I16" s="74" t="s">
        <v>205</v>
      </c>
      <c r="J16" s="74" t="s">
        <v>233</v>
      </c>
      <c r="K16" s="74" t="s">
        <v>233</v>
      </c>
      <c r="L16" s="74" t="s">
        <v>233</v>
      </c>
      <c r="M16" s="75" t="s">
        <v>234</v>
      </c>
      <c r="N16" s="75" t="s">
        <v>201</v>
      </c>
      <c r="O16" s="74" t="s">
        <v>235</v>
      </c>
      <c r="P16" s="74">
        <v>440</v>
      </c>
      <c r="Q16" s="74" t="s">
        <v>236</v>
      </c>
      <c r="R16" s="74" t="s">
        <v>212</v>
      </c>
      <c r="S16" s="74" t="s">
        <v>213</v>
      </c>
      <c r="T16" s="74" t="s">
        <v>213</v>
      </c>
      <c r="U16" s="74" t="s">
        <v>214</v>
      </c>
      <c r="V16" s="74" t="s">
        <v>215</v>
      </c>
      <c r="W16" s="74" t="s">
        <v>216</v>
      </c>
      <c r="X16" s="74" t="s">
        <v>116</v>
      </c>
      <c r="Y16" s="71" t="s">
        <v>257</v>
      </c>
      <c r="Z16" s="71" t="e">
        <f t="shared" si="0"/>
        <v>#VALUE!</v>
      </c>
      <c r="AA16" s="71" t="s">
        <v>238</v>
      </c>
      <c r="AB16" s="71" t="s">
        <v>258</v>
      </c>
      <c r="AC16" s="71">
        <v>637</v>
      </c>
      <c r="AD16" s="72">
        <f t="shared" si="4"/>
        <v>280280</v>
      </c>
      <c r="AE16" s="73">
        <f t="shared" si="1"/>
        <v>2.6966387266107866E-2</v>
      </c>
      <c r="AF16" s="72" t="e">
        <f t="shared" si="5"/>
        <v>#VALUE!</v>
      </c>
      <c r="AG16" s="72" t="e">
        <f t="shared" si="5"/>
        <v>#VALUE!</v>
      </c>
      <c r="AH16" s="72" t="e">
        <f t="shared" si="5"/>
        <v>#VALUE!</v>
      </c>
      <c r="AI16" t="e">
        <f t="shared" si="6"/>
        <v>#VALUE!</v>
      </c>
      <c r="AJ16" t="e">
        <f t="shared" si="2"/>
        <v>#VALUE!</v>
      </c>
      <c r="AK16" t="e">
        <f t="shared" si="3"/>
        <v>#VALUE!</v>
      </c>
    </row>
    <row r="17" spans="1:37" x14ac:dyDescent="0.2">
      <c r="A17" t="s">
        <v>242</v>
      </c>
      <c r="B17" s="69" t="s">
        <v>199</v>
      </c>
      <c r="C17" s="69" t="s">
        <v>259</v>
      </c>
      <c r="D17" t="s">
        <v>201</v>
      </c>
      <c r="E17" t="s">
        <v>202</v>
      </c>
      <c r="F17" t="s">
        <v>203</v>
      </c>
      <c r="G17" t="s">
        <v>204</v>
      </c>
      <c r="H17" t="s">
        <v>201</v>
      </c>
      <c r="I17" t="s">
        <v>205</v>
      </c>
      <c r="J17" t="s">
        <v>233</v>
      </c>
      <c r="K17" t="s">
        <v>233</v>
      </c>
      <c r="L17" t="s">
        <v>233</v>
      </c>
      <c r="M17" s="69" t="s">
        <v>234</v>
      </c>
      <c r="N17" s="69" t="s">
        <v>201</v>
      </c>
      <c r="O17" t="s">
        <v>235</v>
      </c>
      <c r="P17" s="74">
        <v>440</v>
      </c>
      <c r="Q17" t="s">
        <v>233</v>
      </c>
      <c r="R17" t="s">
        <v>212</v>
      </c>
      <c r="S17" t="s">
        <v>213</v>
      </c>
      <c r="T17" t="s">
        <v>213</v>
      </c>
      <c r="U17" t="s">
        <v>214</v>
      </c>
      <c r="V17" t="s">
        <v>215</v>
      </c>
      <c r="W17" t="s">
        <v>216</v>
      </c>
      <c r="X17" t="s">
        <v>116</v>
      </c>
      <c r="Y17" s="71" t="s">
        <v>260</v>
      </c>
      <c r="Z17" s="71" t="e">
        <f t="shared" si="0"/>
        <v>#VALUE!</v>
      </c>
      <c r="AA17" s="71" t="s">
        <v>238</v>
      </c>
      <c r="AB17" s="71" t="s">
        <v>261</v>
      </c>
      <c r="AC17" s="71">
        <v>464</v>
      </c>
      <c r="AD17" s="72">
        <f t="shared" si="4"/>
        <v>204160</v>
      </c>
      <c r="AE17" s="73">
        <f t="shared" si="1"/>
        <v>1.9642705952078572E-2</v>
      </c>
      <c r="AF17" s="72" t="e">
        <f t="shared" si="5"/>
        <v>#VALUE!</v>
      </c>
      <c r="AG17" s="72" t="e">
        <f t="shared" si="5"/>
        <v>#VALUE!</v>
      </c>
      <c r="AH17" s="72" t="e">
        <f t="shared" si="5"/>
        <v>#VALUE!</v>
      </c>
      <c r="AI17" t="e">
        <f t="shared" si="6"/>
        <v>#VALUE!</v>
      </c>
      <c r="AJ17" t="e">
        <f t="shared" si="2"/>
        <v>#VALUE!</v>
      </c>
      <c r="AK17" t="e">
        <f t="shared" si="3"/>
        <v>#VALUE!</v>
      </c>
    </row>
    <row r="18" spans="1:37" x14ac:dyDescent="0.2">
      <c r="A18" t="s">
        <v>252</v>
      </c>
      <c r="B18" s="69" t="s">
        <v>199</v>
      </c>
      <c r="C18" s="69" t="s">
        <v>262</v>
      </c>
      <c r="D18" t="s">
        <v>201</v>
      </c>
      <c r="E18" t="s">
        <v>202</v>
      </c>
      <c r="F18" t="s">
        <v>203</v>
      </c>
      <c r="G18" t="s">
        <v>204</v>
      </c>
      <c r="H18" t="s">
        <v>201</v>
      </c>
      <c r="I18" t="s">
        <v>205</v>
      </c>
      <c r="J18" t="s">
        <v>233</v>
      </c>
      <c r="K18" t="s">
        <v>233</v>
      </c>
      <c r="L18" t="s">
        <v>233</v>
      </c>
      <c r="M18" s="69" t="s">
        <v>234</v>
      </c>
      <c r="N18" s="69" t="s">
        <v>201</v>
      </c>
      <c r="O18" t="s">
        <v>235</v>
      </c>
      <c r="P18" s="74">
        <v>440</v>
      </c>
      <c r="Q18" t="s">
        <v>236</v>
      </c>
      <c r="R18" t="s">
        <v>212</v>
      </c>
      <c r="S18" t="s">
        <v>213</v>
      </c>
      <c r="T18" t="s">
        <v>213</v>
      </c>
      <c r="U18" t="s">
        <v>214</v>
      </c>
      <c r="V18" t="s">
        <v>215</v>
      </c>
      <c r="W18" t="s">
        <v>216</v>
      </c>
      <c r="X18" t="s">
        <v>116</v>
      </c>
      <c r="Y18" s="71" t="s">
        <v>263</v>
      </c>
      <c r="Z18" s="71" t="e">
        <f t="shared" si="0"/>
        <v>#VALUE!</v>
      </c>
      <c r="AA18" s="71" t="s">
        <v>238</v>
      </c>
      <c r="AB18" s="71" t="s">
        <v>264</v>
      </c>
      <c r="AC18" s="71">
        <v>337</v>
      </c>
      <c r="AD18" s="72">
        <f t="shared" si="4"/>
        <v>148280</v>
      </c>
      <c r="AE18" s="73">
        <f t="shared" si="1"/>
        <v>1.4266361866057066E-2</v>
      </c>
      <c r="AF18" s="72" t="e">
        <f t="shared" si="5"/>
        <v>#VALUE!</v>
      </c>
      <c r="AG18" s="72" t="e">
        <f t="shared" si="5"/>
        <v>#VALUE!</v>
      </c>
      <c r="AH18" s="72" t="e">
        <f t="shared" si="5"/>
        <v>#VALUE!</v>
      </c>
      <c r="AI18" t="e">
        <f t="shared" si="6"/>
        <v>#VALUE!</v>
      </c>
      <c r="AJ18" t="e">
        <f t="shared" si="2"/>
        <v>#VALUE!</v>
      </c>
      <c r="AK18" t="e">
        <f t="shared" si="3"/>
        <v>#VALUE!</v>
      </c>
    </row>
    <row r="19" spans="1:37" x14ac:dyDescent="0.2">
      <c r="A19" t="s">
        <v>222</v>
      </c>
      <c r="B19" s="69" t="s">
        <v>199</v>
      </c>
      <c r="C19" s="69" t="s">
        <v>223</v>
      </c>
      <c r="D19" t="s">
        <v>201</v>
      </c>
      <c r="E19" t="s">
        <v>202</v>
      </c>
      <c r="F19" t="s">
        <v>203</v>
      </c>
      <c r="G19" t="s">
        <v>204</v>
      </c>
      <c r="H19" t="s">
        <v>201</v>
      </c>
      <c r="I19" t="s">
        <v>205</v>
      </c>
      <c r="J19" t="s">
        <v>233</v>
      </c>
      <c r="K19" t="s">
        <v>233</v>
      </c>
      <c r="L19" t="s">
        <v>233</v>
      </c>
      <c r="M19" s="69" t="s">
        <v>234</v>
      </c>
      <c r="N19" s="69" t="s">
        <v>201</v>
      </c>
      <c r="O19" t="s">
        <v>235</v>
      </c>
      <c r="P19" s="74">
        <v>440</v>
      </c>
      <c r="Q19" t="s">
        <v>236</v>
      </c>
      <c r="R19" t="s">
        <v>212</v>
      </c>
      <c r="S19" t="s">
        <v>213</v>
      </c>
      <c r="T19" t="s">
        <v>213</v>
      </c>
      <c r="U19" t="s">
        <v>214</v>
      </c>
      <c r="V19" t="s">
        <v>215</v>
      </c>
      <c r="W19" t="s">
        <v>216</v>
      </c>
      <c r="X19" t="s">
        <v>116</v>
      </c>
      <c r="Y19" s="71" t="s">
        <v>265</v>
      </c>
      <c r="Z19" s="71" t="e">
        <f t="shared" si="0"/>
        <v>#VALUE!</v>
      </c>
      <c r="AA19" s="71" t="s">
        <v>238</v>
      </c>
      <c r="AB19" s="71" t="s">
        <v>266</v>
      </c>
      <c r="AC19" s="71">
        <v>404</v>
      </c>
      <c r="AD19" s="72">
        <f t="shared" si="4"/>
        <v>177760</v>
      </c>
      <c r="AE19" s="73">
        <f t="shared" si="1"/>
        <v>1.7102700872068412E-2</v>
      </c>
      <c r="AF19" s="72" t="e">
        <f t="shared" si="5"/>
        <v>#VALUE!</v>
      </c>
      <c r="AG19" s="72" t="e">
        <f t="shared" si="5"/>
        <v>#VALUE!</v>
      </c>
      <c r="AH19" s="72" t="e">
        <f t="shared" si="5"/>
        <v>#VALUE!</v>
      </c>
      <c r="AI19" t="e">
        <f t="shared" si="6"/>
        <v>#VALUE!</v>
      </c>
      <c r="AJ19" t="e">
        <f t="shared" si="2"/>
        <v>#VALUE!</v>
      </c>
      <c r="AK19" t="e">
        <f t="shared" si="3"/>
        <v>#VALUE!</v>
      </c>
    </row>
    <row r="20" spans="1:37" x14ac:dyDescent="0.2">
      <c r="A20" t="s">
        <v>222</v>
      </c>
      <c r="B20" s="69" t="s">
        <v>199</v>
      </c>
      <c r="C20" s="69" t="s">
        <v>223</v>
      </c>
      <c r="D20" t="s">
        <v>201</v>
      </c>
      <c r="E20" t="s">
        <v>202</v>
      </c>
      <c r="F20" t="s">
        <v>203</v>
      </c>
      <c r="G20" t="s">
        <v>204</v>
      </c>
      <c r="H20" t="s">
        <v>201</v>
      </c>
      <c r="I20" t="s">
        <v>205</v>
      </c>
      <c r="J20" t="s">
        <v>206</v>
      </c>
      <c r="K20" t="s">
        <v>267</v>
      </c>
      <c r="L20" t="s">
        <v>208</v>
      </c>
      <c r="M20" s="69" t="s">
        <v>268</v>
      </c>
      <c r="N20" s="69" t="s">
        <v>201</v>
      </c>
      <c r="O20" t="s">
        <v>269</v>
      </c>
      <c r="P20">
        <v>440</v>
      </c>
      <c r="Q20" t="s">
        <v>270</v>
      </c>
      <c r="R20" t="s">
        <v>212</v>
      </c>
      <c r="S20" t="s">
        <v>213</v>
      </c>
      <c r="T20" t="s">
        <v>213</v>
      </c>
      <c r="U20" t="s">
        <v>271</v>
      </c>
      <c r="V20" t="s">
        <v>272</v>
      </c>
      <c r="W20" t="s">
        <v>216</v>
      </c>
      <c r="X20" t="s">
        <v>116</v>
      </c>
      <c r="Y20" s="70" t="s">
        <v>273</v>
      </c>
      <c r="Z20" s="71" t="e">
        <f t="shared" si="0"/>
        <v>#VALUE!</v>
      </c>
      <c r="AA20" s="70" t="s">
        <v>273</v>
      </c>
      <c r="AB20" s="70" t="s">
        <v>274</v>
      </c>
      <c r="AC20" s="70">
        <v>2</v>
      </c>
      <c r="AD20" s="72">
        <f t="shared" si="4"/>
        <v>880</v>
      </c>
      <c r="AE20" s="73">
        <f t="shared" si="1"/>
        <v>8.4666836000338663E-5</v>
      </c>
      <c r="AF20" s="72" t="e">
        <f t="shared" si="5"/>
        <v>#VALUE!</v>
      </c>
      <c r="AG20" s="72" t="e">
        <f t="shared" si="5"/>
        <v>#VALUE!</v>
      </c>
      <c r="AH20" s="72" t="e">
        <f t="shared" si="5"/>
        <v>#VALUE!</v>
      </c>
      <c r="AI20" t="e">
        <f t="shared" si="6"/>
        <v>#VALUE!</v>
      </c>
      <c r="AJ20" t="e">
        <f t="shared" si="2"/>
        <v>#VALUE!</v>
      </c>
      <c r="AK20" t="e">
        <f t="shared" si="3"/>
        <v>#VALUE!</v>
      </c>
    </row>
    <row r="21" spans="1:37" x14ac:dyDescent="0.2">
      <c r="A21" s="74" t="s">
        <v>242</v>
      </c>
      <c r="B21" s="75" t="s">
        <v>199</v>
      </c>
      <c r="C21" s="75" t="s">
        <v>201</v>
      </c>
      <c r="D21" s="74" t="s">
        <v>201</v>
      </c>
      <c r="E21" s="74" t="s">
        <v>202</v>
      </c>
      <c r="F21" s="74" t="s">
        <v>203</v>
      </c>
      <c r="G21" s="74" t="s">
        <v>204</v>
      </c>
      <c r="H21" s="74" t="s">
        <v>201</v>
      </c>
      <c r="I21" s="74" t="s">
        <v>205</v>
      </c>
      <c r="J21" s="74" t="s">
        <v>233</v>
      </c>
      <c r="K21" s="74" t="s">
        <v>233</v>
      </c>
      <c r="L21" s="74" t="s">
        <v>233</v>
      </c>
      <c r="M21" s="75" t="s">
        <v>275</v>
      </c>
      <c r="N21" s="75" t="s">
        <v>201</v>
      </c>
      <c r="O21" s="74" t="s">
        <v>276</v>
      </c>
      <c r="P21" s="74">
        <v>150</v>
      </c>
      <c r="Q21" s="74" t="s">
        <v>277</v>
      </c>
      <c r="R21" s="74" t="s">
        <v>212</v>
      </c>
      <c r="S21" s="74" t="s">
        <v>213</v>
      </c>
      <c r="T21" s="74" t="s">
        <v>213</v>
      </c>
      <c r="U21" s="74" t="s">
        <v>214</v>
      </c>
      <c r="V21" s="74" t="s">
        <v>215</v>
      </c>
      <c r="W21" s="74" t="s">
        <v>216</v>
      </c>
      <c r="X21" s="74" t="s">
        <v>116</v>
      </c>
      <c r="Y21" s="71" t="s">
        <v>278</v>
      </c>
      <c r="Z21" s="71" t="e">
        <f t="shared" si="0"/>
        <v>#VALUE!</v>
      </c>
      <c r="AA21" s="71" t="s">
        <v>278</v>
      </c>
      <c r="AB21" s="71" t="s">
        <v>279</v>
      </c>
      <c r="AC21" s="71">
        <v>74</v>
      </c>
      <c r="AD21" s="72">
        <f t="shared" si="4"/>
        <v>11100</v>
      </c>
      <c r="AE21" s="73">
        <f t="shared" si="1"/>
        <v>3.1326729320125305E-3</v>
      </c>
      <c r="AF21" s="72" t="e">
        <f t="shared" si="5"/>
        <v>#VALUE!</v>
      </c>
      <c r="AG21" s="72" t="e">
        <f t="shared" si="5"/>
        <v>#VALUE!</v>
      </c>
      <c r="AH21" s="72" t="e">
        <f t="shared" si="5"/>
        <v>#VALUE!</v>
      </c>
      <c r="AI21" t="e">
        <f t="shared" si="6"/>
        <v>#VALUE!</v>
      </c>
      <c r="AJ21" t="e">
        <f t="shared" si="2"/>
        <v>#VALUE!</v>
      </c>
      <c r="AK21" t="e">
        <f t="shared" si="3"/>
        <v>#VALUE!</v>
      </c>
    </row>
    <row r="22" spans="1:37" x14ac:dyDescent="0.2">
      <c r="A22" t="s">
        <v>242</v>
      </c>
      <c r="B22" s="69" t="s">
        <v>199</v>
      </c>
      <c r="C22" s="69" t="s">
        <v>245</v>
      </c>
      <c r="D22" t="s">
        <v>201</v>
      </c>
      <c r="E22" t="s">
        <v>202</v>
      </c>
      <c r="F22" t="s">
        <v>203</v>
      </c>
      <c r="G22" t="s">
        <v>204</v>
      </c>
      <c r="H22" t="s">
        <v>201</v>
      </c>
      <c r="I22" t="s">
        <v>205</v>
      </c>
      <c r="J22" t="s">
        <v>233</v>
      </c>
      <c r="K22" t="s">
        <v>233</v>
      </c>
      <c r="L22" t="s">
        <v>233</v>
      </c>
      <c r="M22" s="69" t="s">
        <v>275</v>
      </c>
      <c r="N22" s="69" t="s">
        <v>201</v>
      </c>
      <c r="O22" t="s">
        <v>276</v>
      </c>
      <c r="P22" s="74">
        <v>150</v>
      </c>
      <c r="Q22" t="s">
        <v>277</v>
      </c>
      <c r="R22" t="s">
        <v>212</v>
      </c>
      <c r="S22" t="s">
        <v>213</v>
      </c>
      <c r="T22" t="s">
        <v>213</v>
      </c>
      <c r="U22" t="s">
        <v>214</v>
      </c>
      <c r="V22" t="s">
        <v>215</v>
      </c>
      <c r="W22" t="s">
        <v>216</v>
      </c>
      <c r="X22" t="s">
        <v>116</v>
      </c>
      <c r="Y22" s="71" t="s">
        <v>278</v>
      </c>
      <c r="Z22" s="71" t="e">
        <f t="shared" si="0"/>
        <v>#VALUE!</v>
      </c>
      <c r="AA22" s="71" t="s">
        <v>278</v>
      </c>
      <c r="AB22" s="71" t="s">
        <v>280</v>
      </c>
      <c r="AC22" s="71">
        <v>5</v>
      </c>
      <c r="AD22" s="72">
        <f t="shared" si="4"/>
        <v>750</v>
      </c>
      <c r="AE22" s="73">
        <f t="shared" si="1"/>
        <v>2.1166709000084666E-4</v>
      </c>
      <c r="AF22" s="72" t="e">
        <f t="shared" ref="AF22:AH44" si="7">Y22/$P22</f>
        <v>#VALUE!</v>
      </c>
      <c r="AG22" s="72" t="e">
        <f t="shared" si="7"/>
        <v>#VALUE!</v>
      </c>
      <c r="AH22" s="72" t="e">
        <f t="shared" si="7"/>
        <v>#VALUE!</v>
      </c>
      <c r="AI22" t="e">
        <f t="shared" si="6"/>
        <v>#VALUE!</v>
      </c>
      <c r="AJ22" t="e">
        <f t="shared" si="2"/>
        <v>#VALUE!</v>
      </c>
      <c r="AK22" t="e">
        <f t="shared" si="3"/>
        <v>#VALUE!</v>
      </c>
    </row>
    <row r="23" spans="1:37" x14ac:dyDescent="0.2">
      <c r="A23" t="s">
        <v>242</v>
      </c>
      <c r="B23" s="69" t="s">
        <v>199</v>
      </c>
      <c r="C23" s="69" t="s">
        <v>259</v>
      </c>
      <c r="D23" t="s">
        <v>201</v>
      </c>
      <c r="E23" t="s">
        <v>202</v>
      </c>
      <c r="F23" t="s">
        <v>203</v>
      </c>
      <c r="G23" t="s">
        <v>204</v>
      </c>
      <c r="H23" t="s">
        <v>201</v>
      </c>
      <c r="I23" t="s">
        <v>205</v>
      </c>
      <c r="J23" t="s">
        <v>233</v>
      </c>
      <c r="K23" t="s">
        <v>233</v>
      </c>
      <c r="L23" t="s">
        <v>233</v>
      </c>
      <c r="M23" s="69" t="s">
        <v>275</v>
      </c>
      <c r="N23" s="69" t="s">
        <v>201</v>
      </c>
      <c r="O23" t="s">
        <v>276</v>
      </c>
      <c r="P23" s="74">
        <v>150</v>
      </c>
      <c r="Q23" t="s">
        <v>277</v>
      </c>
      <c r="R23" t="s">
        <v>212</v>
      </c>
      <c r="S23" t="s">
        <v>213</v>
      </c>
      <c r="T23" t="s">
        <v>213</v>
      </c>
      <c r="U23" t="s">
        <v>214</v>
      </c>
      <c r="V23" t="s">
        <v>215</v>
      </c>
      <c r="W23" t="s">
        <v>216</v>
      </c>
      <c r="X23" t="s">
        <v>116</v>
      </c>
      <c r="Y23" s="71" t="s">
        <v>278</v>
      </c>
      <c r="Z23" s="71" t="e">
        <f t="shared" si="0"/>
        <v>#VALUE!</v>
      </c>
      <c r="AA23" s="71" t="s">
        <v>278</v>
      </c>
      <c r="AB23" s="71" t="s">
        <v>281</v>
      </c>
      <c r="AC23" s="71">
        <v>97</v>
      </c>
      <c r="AD23" s="72">
        <f t="shared" si="4"/>
        <v>14550</v>
      </c>
      <c r="AE23" s="73">
        <f t="shared" si="1"/>
        <v>4.1063415460164251E-3</v>
      </c>
      <c r="AF23" s="72" t="e">
        <f t="shared" si="7"/>
        <v>#VALUE!</v>
      </c>
      <c r="AG23" s="72" t="e">
        <f t="shared" si="7"/>
        <v>#VALUE!</v>
      </c>
      <c r="AH23" s="72" t="e">
        <f t="shared" si="7"/>
        <v>#VALUE!</v>
      </c>
      <c r="AI23" t="e">
        <f t="shared" si="6"/>
        <v>#VALUE!</v>
      </c>
      <c r="AJ23" t="e">
        <f t="shared" si="2"/>
        <v>#VALUE!</v>
      </c>
      <c r="AK23" t="e">
        <f t="shared" si="3"/>
        <v>#VALUE!</v>
      </c>
    </row>
    <row r="24" spans="1:37" x14ac:dyDescent="0.2">
      <c r="A24" t="s">
        <v>252</v>
      </c>
      <c r="B24" s="69" t="s">
        <v>199</v>
      </c>
      <c r="C24" s="69" t="s">
        <v>262</v>
      </c>
      <c r="D24" t="s">
        <v>201</v>
      </c>
      <c r="E24" t="s">
        <v>202</v>
      </c>
      <c r="F24" t="s">
        <v>203</v>
      </c>
      <c r="G24" t="s">
        <v>204</v>
      </c>
      <c r="H24" t="s">
        <v>201</v>
      </c>
      <c r="I24" t="s">
        <v>205</v>
      </c>
      <c r="J24" t="s">
        <v>233</v>
      </c>
      <c r="K24" t="s">
        <v>233</v>
      </c>
      <c r="L24" t="s">
        <v>233</v>
      </c>
      <c r="M24" s="69" t="s">
        <v>275</v>
      </c>
      <c r="N24" s="69" t="s">
        <v>201</v>
      </c>
      <c r="O24" t="s">
        <v>276</v>
      </c>
      <c r="P24" s="74">
        <v>150</v>
      </c>
      <c r="Q24" t="s">
        <v>277</v>
      </c>
      <c r="R24" t="s">
        <v>212</v>
      </c>
      <c r="S24" t="s">
        <v>213</v>
      </c>
      <c r="T24" t="s">
        <v>213</v>
      </c>
      <c r="U24" t="s">
        <v>214</v>
      </c>
      <c r="V24" t="s">
        <v>215</v>
      </c>
      <c r="W24" t="s">
        <v>216</v>
      </c>
      <c r="X24" t="s">
        <v>116</v>
      </c>
      <c r="Y24" s="71" t="s">
        <v>278</v>
      </c>
      <c r="Z24" s="71" t="e">
        <f t="shared" si="0"/>
        <v>#VALUE!</v>
      </c>
      <c r="AA24" s="71" t="s">
        <v>278</v>
      </c>
      <c r="AB24" s="71" t="s">
        <v>282</v>
      </c>
      <c r="AC24" s="71">
        <v>59</v>
      </c>
      <c r="AD24" s="72">
        <f t="shared" si="4"/>
        <v>8850</v>
      </c>
      <c r="AE24" s="73">
        <f t="shared" si="1"/>
        <v>2.4976716620099906E-3</v>
      </c>
      <c r="AF24" s="72" t="e">
        <f t="shared" si="7"/>
        <v>#VALUE!</v>
      </c>
      <c r="AG24" s="72" t="e">
        <f t="shared" si="7"/>
        <v>#VALUE!</v>
      </c>
      <c r="AH24" s="72" t="e">
        <f t="shared" si="7"/>
        <v>#VALUE!</v>
      </c>
      <c r="AI24" t="e">
        <f t="shared" si="6"/>
        <v>#VALUE!</v>
      </c>
      <c r="AJ24" t="e">
        <f t="shared" si="2"/>
        <v>#VALUE!</v>
      </c>
      <c r="AK24" t="e">
        <f t="shared" si="3"/>
        <v>#VALUE!</v>
      </c>
    </row>
    <row r="25" spans="1:37" x14ac:dyDescent="0.2">
      <c r="A25" s="74" t="s">
        <v>252</v>
      </c>
      <c r="B25" s="75" t="s">
        <v>199</v>
      </c>
      <c r="C25" s="75" t="s">
        <v>253</v>
      </c>
      <c r="D25" s="74" t="s">
        <v>201</v>
      </c>
      <c r="E25" s="74" t="s">
        <v>202</v>
      </c>
      <c r="F25" s="74" t="s">
        <v>203</v>
      </c>
      <c r="G25" s="74" t="s">
        <v>204</v>
      </c>
      <c r="H25" s="74" t="s">
        <v>201</v>
      </c>
      <c r="I25" s="74" t="s">
        <v>205</v>
      </c>
      <c r="J25" s="74" t="s">
        <v>233</v>
      </c>
      <c r="K25" s="74" t="s">
        <v>233</v>
      </c>
      <c r="L25" s="74" t="s">
        <v>233</v>
      </c>
      <c r="M25" s="75" t="s">
        <v>275</v>
      </c>
      <c r="N25" s="75" t="s">
        <v>201</v>
      </c>
      <c r="O25" s="74" t="s">
        <v>276</v>
      </c>
      <c r="P25" s="74">
        <v>150</v>
      </c>
      <c r="Q25" s="74" t="s">
        <v>277</v>
      </c>
      <c r="R25" s="74" t="s">
        <v>212</v>
      </c>
      <c r="S25" s="74" t="s">
        <v>213</v>
      </c>
      <c r="T25" s="74" t="s">
        <v>213</v>
      </c>
      <c r="U25" s="74" t="s">
        <v>214</v>
      </c>
      <c r="V25" s="74" t="s">
        <v>215</v>
      </c>
      <c r="W25" s="74" t="s">
        <v>216</v>
      </c>
      <c r="X25" s="74" t="s">
        <v>116</v>
      </c>
      <c r="Y25" s="71" t="s">
        <v>278</v>
      </c>
      <c r="Z25" s="71" t="e">
        <f t="shared" si="0"/>
        <v>#VALUE!</v>
      </c>
      <c r="AA25" s="71" t="s">
        <v>278</v>
      </c>
      <c r="AB25" s="71" t="s">
        <v>283</v>
      </c>
      <c r="AC25" s="71">
        <v>88</v>
      </c>
      <c r="AD25" s="72">
        <f t="shared" si="4"/>
        <v>13200</v>
      </c>
      <c r="AE25" s="73">
        <f t="shared" si="1"/>
        <v>3.7253407840149013E-3</v>
      </c>
      <c r="AF25" s="72" t="e">
        <f t="shared" si="7"/>
        <v>#VALUE!</v>
      </c>
      <c r="AG25" s="72" t="e">
        <f t="shared" si="7"/>
        <v>#VALUE!</v>
      </c>
      <c r="AH25" s="72" t="e">
        <f t="shared" si="7"/>
        <v>#VALUE!</v>
      </c>
      <c r="AI25" t="e">
        <f t="shared" si="6"/>
        <v>#VALUE!</v>
      </c>
      <c r="AJ25" t="e">
        <f t="shared" si="2"/>
        <v>#VALUE!</v>
      </c>
      <c r="AK25" t="e">
        <f t="shared" si="3"/>
        <v>#VALUE!</v>
      </c>
    </row>
    <row r="26" spans="1:37" x14ac:dyDescent="0.2">
      <c r="A26" s="74" t="s">
        <v>252</v>
      </c>
      <c r="B26" s="75" t="s">
        <v>199</v>
      </c>
      <c r="C26" s="75" t="s">
        <v>256</v>
      </c>
      <c r="D26" s="74" t="s">
        <v>201</v>
      </c>
      <c r="E26" s="74" t="s">
        <v>202</v>
      </c>
      <c r="F26" s="74" t="s">
        <v>203</v>
      </c>
      <c r="G26" s="74" t="s">
        <v>204</v>
      </c>
      <c r="H26" s="74" t="s">
        <v>201</v>
      </c>
      <c r="I26" s="74" t="s">
        <v>205</v>
      </c>
      <c r="J26" s="74" t="s">
        <v>233</v>
      </c>
      <c r="K26" s="74" t="s">
        <v>233</v>
      </c>
      <c r="L26" s="74" t="s">
        <v>233</v>
      </c>
      <c r="M26" s="75" t="s">
        <v>275</v>
      </c>
      <c r="N26" s="75" t="s">
        <v>201</v>
      </c>
      <c r="O26" s="74" t="s">
        <v>276</v>
      </c>
      <c r="P26" s="74">
        <v>150</v>
      </c>
      <c r="Q26" s="74" t="s">
        <v>277</v>
      </c>
      <c r="R26" s="74" t="s">
        <v>212</v>
      </c>
      <c r="S26" s="74" t="s">
        <v>213</v>
      </c>
      <c r="T26" s="74" t="s">
        <v>213</v>
      </c>
      <c r="U26" s="74" t="s">
        <v>214</v>
      </c>
      <c r="V26" s="74" t="s">
        <v>215</v>
      </c>
      <c r="W26" s="74" t="s">
        <v>216</v>
      </c>
      <c r="X26" s="74" t="s">
        <v>116</v>
      </c>
      <c r="Y26" s="71" t="s">
        <v>278</v>
      </c>
      <c r="Z26" s="71" t="e">
        <f t="shared" si="0"/>
        <v>#VALUE!</v>
      </c>
      <c r="AA26" s="71" t="s">
        <v>278</v>
      </c>
      <c r="AB26" s="71" t="s">
        <v>284</v>
      </c>
      <c r="AC26" s="71">
        <v>26</v>
      </c>
      <c r="AD26" s="72">
        <f t="shared" si="4"/>
        <v>3900</v>
      </c>
      <c r="AE26" s="73">
        <f t="shared" si="1"/>
        <v>1.1006688680044027E-3</v>
      </c>
      <c r="AF26" s="72" t="e">
        <f t="shared" si="7"/>
        <v>#VALUE!</v>
      </c>
      <c r="AG26" s="72" t="e">
        <f t="shared" si="7"/>
        <v>#VALUE!</v>
      </c>
      <c r="AH26" s="72" t="e">
        <f t="shared" si="7"/>
        <v>#VALUE!</v>
      </c>
      <c r="AI26" t="e">
        <f t="shared" si="6"/>
        <v>#VALUE!</v>
      </c>
      <c r="AJ26" t="e">
        <f t="shared" si="2"/>
        <v>#VALUE!</v>
      </c>
      <c r="AK26" t="e">
        <f t="shared" si="3"/>
        <v>#VALUE!</v>
      </c>
    </row>
    <row r="27" spans="1:37" x14ac:dyDescent="0.2">
      <c r="A27" t="s">
        <v>222</v>
      </c>
      <c r="B27" s="69" t="s">
        <v>199</v>
      </c>
      <c r="C27" s="69" t="s">
        <v>223</v>
      </c>
      <c r="D27" t="s">
        <v>201</v>
      </c>
      <c r="E27" t="s">
        <v>202</v>
      </c>
      <c r="F27" t="s">
        <v>203</v>
      </c>
      <c r="G27" t="s">
        <v>204</v>
      </c>
      <c r="H27" t="s">
        <v>201</v>
      </c>
      <c r="I27" t="s">
        <v>205</v>
      </c>
      <c r="J27" t="s">
        <v>233</v>
      </c>
      <c r="K27" t="s">
        <v>233</v>
      </c>
      <c r="L27" t="s">
        <v>233</v>
      </c>
      <c r="M27" s="69" t="s">
        <v>275</v>
      </c>
      <c r="N27" s="69" t="s">
        <v>201</v>
      </c>
      <c r="O27" t="s">
        <v>276</v>
      </c>
      <c r="P27" s="74">
        <v>150</v>
      </c>
      <c r="Q27" t="s">
        <v>277</v>
      </c>
      <c r="R27" t="s">
        <v>212</v>
      </c>
      <c r="S27" t="s">
        <v>213</v>
      </c>
      <c r="T27" t="s">
        <v>213</v>
      </c>
      <c r="U27" t="s">
        <v>214</v>
      </c>
      <c r="V27" t="s">
        <v>215</v>
      </c>
      <c r="W27" t="s">
        <v>216</v>
      </c>
      <c r="X27" t="s">
        <v>116</v>
      </c>
      <c r="Y27" s="71" t="s">
        <v>278</v>
      </c>
      <c r="Z27" s="71" t="e">
        <f t="shared" si="0"/>
        <v>#VALUE!</v>
      </c>
      <c r="AA27" s="71" t="s">
        <v>278</v>
      </c>
      <c r="AB27" s="71" t="s">
        <v>285</v>
      </c>
      <c r="AC27" s="71">
        <v>164</v>
      </c>
      <c r="AD27" s="72">
        <f t="shared" si="4"/>
        <v>24600</v>
      </c>
      <c r="AE27" s="73">
        <f t="shared" si="1"/>
        <v>6.9426805520277704E-3</v>
      </c>
      <c r="AF27" s="72" t="e">
        <f t="shared" si="7"/>
        <v>#VALUE!</v>
      </c>
      <c r="AG27" s="72" t="e">
        <f t="shared" si="7"/>
        <v>#VALUE!</v>
      </c>
      <c r="AH27" s="72" t="e">
        <f t="shared" si="7"/>
        <v>#VALUE!</v>
      </c>
      <c r="AI27" t="e">
        <f t="shared" si="6"/>
        <v>#VALUE!</v>
      </c>
      <c r="AJ27" t="e">
        <f t="shared" si="2"/>
        <v>#VALUE!</v>
      </c>
      <c r="AK27" t="e">
        <f t="shared" si="3"/>
        <v>#VALUE!</v>
      </c>
    </row>
    <row r="28" spans="1:37" x14ac:dyDescent="0.2">
      <c r="A28" t="s">
        <v>222</v>
      </c>
      <c r="B28" s="69" t="s">
        <v>199</v>
      </c>
      <c r="C28" s="69" t="s">
        <v>226</v>
      </c>
      <c r="D28" t="s">
        <v>201</v>
      </c>
      <c r="E28" t="s">
        <v>202</v>
      </c>
      <c r="F28" t="s">
        <v>203</v>
      </c>
      <c r="G28" t="s">
        <v>204</v>
      </c>
      <c r="H28" t="s">
        <v>201</v>
      </c>
      <c r="I28" t="s">
        <v>205</v>
      </c>
      <c r="J28" t="s">
        <v>233</v>
      </c>
      <c r="K28" t="s">
        <v>233</v>
      </c>
      <c r="L28" t="s">
        <v>233</v>
      </c>
      <c r="M28" s="69" t="s">
        <v>275</v>
      </c>
      <c r="N28" s="69" t="s">
        <v>201</v>
      </c>
      <c r="O28" t="s">
        <v>276</v>
      </c>
      <c r="P28" s="74">
        <v>150</v>
      </c>
      <c r="Q28" t="s">
        <v>277</v>
      </c>
      <c r="R28" t="s">
        <v>212</v>
      </c>
      <c r="S28" t="s">
        <v>213</v>
      </c>
      <c r="T28" t="s">
        <v>213</v>
      </c>
      <c r="U28" t="s">
        <v>214</v>
      </c>
      <c r="V28" t="s">
        <v>215</v>
      </c>
      <c r="W28" t="s">
        <v>216</v>
      </c>
      <c r="X28" t="s">
        <v>116</v>
      </c>
      <c r="Y28" s="71" t="s">
        <v>278</v>
      </c>
      <c r="Z28" s="71" t="e">
        <f t="shared" si="0"/>
        <v>#VALUE!</v>
      </c>
      <c r="AA28" s="71" t="s">
        <v>278</v>
      </c>
      <c r="AB28" s="71" t="s">
        <v>286</v>
      </c>
      <c r="AC28" s="71">
        <v>123</v>
      </c>
      <c r="AD28" s="72">
        <f t="shared" si="4"/>
        <v>18450</v>
      </c>
      <c r="AE28" s="73">
        <f t="shared" si="1"/>
        <v>5.2070104140208278E-3</v>
      </c>
      <c r="AF28" s="72" t="e">
        <f t="shared" si="7"/>
        <v>#VALUE!</v>
      </c>
      <c r="AG28" s="72" t="e">
        <f t="shared" si="7"/>
        <v>#VALUE!</v>
      </c>
      <c r="AH28" s="72" t="e">
        <f t="shared" si="7"/>
        <v>#VALUE!</v>
      </c>
      <c r="AI28" t="e">
        <f t="shared" si="6"/>
        <v>#VALUE!</v>
      </c>
      <c r="AJ28" t="e">
        <f t="shared" si="2"/>
        <v>#VALUE!</v>
      </c>
      <c r="AK28" t="e">
        <f t="shared" si="3"/>
        <v>#VALUE!</v>
      </c>
    </row>
    <row r="29" spans="1:37" x14ac:dyDescent="0.2">
      <c r="A29" t="s">
        <v>222</v>
      </c>
      <c r="B29" s="69" t="s">
        <v>199</v>
      </c>
      <c r="C29" s="69" t="s">
        <v>229</v>
      </c>
      <c r="D29" t="s">
        <v>201</v>
      </c>
      <c r="E29" t="s">
        <v>202</v>
      </c>
      <c r="F29" t="s">
        <v>203</v>
      </c>
      <c r="G29" t="s">
        <v>204</v>
      </c>
      <c r="H29" t="s">
        <v>201</v>
      </c>
      <c r="I29" t="s">
        <v>205</v>
      </c>
      <c r="J29" t="s">
        <v>233</v>
      </c>
      <c r="K29" t="s">
        <v>233</v>
      </c>
      <c r="L29" t="s">
        <v>233</v>
      </c>
      <c r="M29" s="69" t="s">
        <v>275</v>
      </c>
      <c r="N29" s="69" t="s">
        <v>201</v>
      </c>
      <c r="O29" t="s">
        <v>276</v>
      </c>
      <c r="P29" s="74">
        <v>150</v>
      </c>
      <c r="Q29" t="s">
        <v>277</v>
      </c>
      <c r="R29" t="s">
        <v>212</v>
      </c>
      <c r="S29" t="s">
        <v>213</v>
      </c>
      <c r="T29" t="s">
        <v>213</v>
      </c>
      <c r="U29" t="s">
        <v>214</v>
      </c>
      <c r="V29" t="s">
        <v>215</v>
      </c>
      <c r="W29" t="s">
        <v>216</v>
      </c>
      <c r="X29" t="s">
        <v>116</v>
      </c>
      <c r="Y29" s="71" t="s">
        <v>278</v>
      </c>
      <c r="Z29" s="71" t="e">
        <f t="shared" si="0"/>
        <v>#VALUE!</v>
      </c>
      <c r="AA29" s="71" t="s">
        <v>278</v>
      </c>
      <c r="AB29" s="71" t="s">
        <v>287</v>
      </c>
      <c r="AC29" s="71">
        <v>13</v>
      </c>
      <c r="AD29" s="72">
        <f t="shared" si="4"/>
        <v>1950</v>
      </c>
      <c r="AE29" s="73">
        <f t="shared" si="1"/>
        <v>5.5033443400220134E-4</v>
      </c>
      <c r="AF29" s="72" t="e">
        <f t="shared" si="7"/>
        <v>#VALUE!</v>
      </c>
      <c r="AG29" s="72" t="e">
        <f t="shared" si="7"/>
        <v>#VALUE!</v>
      </c>
      <c r="AH29" s="72" t="e">
        <f t="shared" si="7"/>
        <v>#VALUE!</v>
      </c>
      <c r="AI29" t="e">
        <f t="shared" si="6"/>
        <v>#VALUE!</v>
      </c>
      <c r="AJ29" t="e">
        <f t="shared" si="2"/>
        <v>#VALUE!</v>
      </c>
      <c r="AK29" t="e">
        <f t="shared" si="3"/>
        <v>#VALUE!</v>
      </c>
    </row>
    <row r="30" spans="1:37" x14ac:dyDescent="0.2">
      <c r="A30" t="s">
        <v>198</v>
      </c>
      <c r="B30" s="69" t="s">
        <v>199</v>
      </c>
      <c r="C30" s="69" t="s">
        <v>231</v>
      </c>
      <c r="D30" t="s">
        <v>201</v>
      </c>
      <c r="E30" t="s">
        <v>202</v>
      </c>
      <c r="F30" t="s">
        <v>203</v>
      </c>
      <c r="G30" t="s">
        <v>204</v>
      </c>
      <c r="H30" t="s">
        <v>201</v>
      </c>
      <c r="I30" t="s">
        <v>205</v>
      </c>
      <c r="J30" t="s">
        <v>233</v>
      </c>
      <c r="K30" t="s">
        <v>233</v>
      </c>
      <c r="L30" t="s">
        <v>233</v>
      </c>
      <c r="M30" s="69" t="s">
        <v>275</v>
      </c>
      <c r="N30" s="69" t="s">
        <v>201</v>
      </c>
      <c r="O30" t="s">
        <v>276</v>
      </c>
      <c r="P30" s="74">
        <v>150</v>
      </c>
      <c r="Q30" t="s">
        <v>277</v>
      </c>
      <c r="R30" t="s">
        <v>212</v>
      </c>
      <c r="S30" t="s">
        <v>213</v>
      </c>
      <c r="T30" t="s">
        <v>213</v>
      </c>
      <c r="U30" t="s">
        <v>214</v>
      </c>
      <c r="V30" t="s">
        <v>215</v>
      </c>
      <c r="W30" t="s">
        <v>216</v>
      </c>
      <c r="X30" t="s">
        <v>116</v>
      </c>
      <c r="Y30" s="71" t="s">
        <v>278</v>
      </c>
      <c r="Z30" s="71" t="e">
        <f t="shared" si="0"/>
        <v>#VALUE!</v>
      </c>
      <c r="AA30" s="71" t="s">
        <v>278</v>
      </c>
      <c r="AB30" s="71" t="s">
        <v>288</v>
      </c>
      <c r="AC30" s="71">
        <v>105</v>
      </c>
      <c r="AD30" s="72">
        <f t="shared" si="4"/>
        <v>15750</v>
      </c>
      <c r="AE30" s="73">
        <f t="shared" si="1"/>
        <v>4.4450088900177803E-3</v>
      </c>
      <c r="AF30" s="72" t="e">
        <f t="shared" si="7"/>
        <v>#VALUE!</v>
      </c>
      <c r="AG30" s="72" t="e">
        <f t="shared" si="7"/>
        <v>#VALUE!</v>
      </c>
      <c r="AH30" s="72" t="e">
        <f t="shared" si="7"/>
        <v>#VALUE!</v>
      </c>
      <c r="AI30" t="e">
        <f t="shared" si="6"/>
        <v>#VALUE!</v>
      </c>
      <c r="AJ30" t="e">
        <f t="shared" si="2"/>
        <v>#VALUE!</v>
      </c>
      <c r="AK30" t="e">
        <f t="shared" si="3"/>
        <v>#VALUE!</v>
      </c>
    </row>
    <row r="31" spans="1:37" x14ac:dyDescent="0.2">
      <c r="A31" t="s">
        <v>198</v>
      </c>
      <c r="B31" s="69" t="s">
        <v>199</v>
      </c>
      <c r="C31" s="69" t="s">
        <v>200</v>
      </c>
      <c r="D31" t="s">
        <v>201</v>
      </c>
      <c r="E31" t="s">
        <v>202</v>
      </c>
      <c r="F31" t="s">
        <v>203</v>
      </c>
      <c r="G31" t="s">
        <v>204</v>
      </c>
      <c r="H31" t="s">
        <v>201</v>
      </c>
      <c r="I31" t="s">
        <v>205</v>
      </c>
      <c r="J31" t="s">
        <v>233</v>
      </c>
      <c r="K31" t="s">
        <v>233</v>
      </c>
      <c r="L31" t="s">
        <v>233</v>
      </c>
      <c r="M31" s="69" t="s">
        <v>275</v>
      </c>
      <c r="N31" s="69" t="s">
        <v>201</v>
      </c>
      <c r="O31" t="s">
        <v>276</v>
      </c>
      <c r="P31" s="74">
        <v>150</v>
      </c>
      <c r="Q31" t="s">
        <v>277</v>
      </c>
      <c r="R31" t="s">
        <v>212</v>
      </c>
      <c r="S31" t="s">
        <v>213</v>
      </c>
      <c r="T31" t="s">
        <v>213</v>
      </c>
      <c r="U31" t="s">
        <v>214</v>
      </c>
      <c r="V31" t="s">
        <v>215</v>
      </c>
      <c r="W31" t="s">
        <v>216</v>
      </c>
      <c r="X31" t="s">
        <v>116</v>
      </c>
      <c r="Y31" s="71" t="s">
        <v>278</v>
      </c>
      <c r="Z31" s="71" t="e">
        <f t="shared" si="0"/>
        <v>#VALUE!</v>
      </c>
      <c r="AA31" s="71" t="s">
        <v>278</v>
      </c>
      <c r="AB31" s="71" t="s">
        <v>289</v>
      </c>
      <c r="AC31" s="71">
        <v>18</v>
      </c>
      <c r="AD31" s="72">
        <f t="shared" si="4"/>
        <v>2700</v>
      </c>
      <c r="AE31" s="73">
        <f t="shared" si="1"/>
        <v>7.6200152400304798E-4</v>
      </c>
      <c r="AF31" s="72" t="e">
        <f t="shared" si="7"/>
        <v>#VALUE!</v>
      </c>
      <c r="AG31" s="72" t="e">
        <f t="shared" si="7"/>
        <v>#VALUE!</v>
      </c>
      <c r="AH31" s="72" t="e">
        <f t="shared" si="7"/>
        <v>#VALUE!</v>
      </c>
      <c r="AI31" t="e">
        <f t="shared" si="6"/>
        <v>#VALUE!</v>
      </c>
      <c r="AJ31" t="e">
        <f t="shared" si="2"/>
        <v>#VALUE!</v>
      </c>
      <c r="AK31" t="e">
        <f t="shared" si="3"/>
        <v>#VALUE!</v>
      </c>
    </row>
    <row r="32" spans="1:37" x14ac:dyDescent="0.2">
      <c r="A32" t="s">
        <v>198</v>
      </c>
      <c r="B32" s="69" t="s">
        <v>199</v>
      </c>
      <c r="C32" s="69" t="s">
        <v>220</v>
      </c>
      <c r="D32" t="s">
        <v>201</v>
      </c>
      <c r="E32" t="s">
        <v>202</v>
      </c>
      <c r="F32" t="s">
        <v>203</v>
      </c>
      <c r="G32" t="s">
        <v>204</v>
      </c>
      <c r="H32" t="s">
        <v>201</v>
      </c>
      <c r="I32" t="s">
        <v>205</v>
      </c>
      <c r="J32" t="s">
        <v>233</v>
      </c>
      <c r="K32" t="s">
        <v>233</v>
      </c>
      <c r="L32" t="s">
        <v>233</v>
      </c>
      <c r="M32" s="69" t="s">
        <v>275</v>
      </c>
      <c r="N32" s="69" t="s">
        <v>201</v>
      </c>
      <c r="O32" t="s">
        <v>276</v>
      </c>
      <c r="P32" s="74">
        <v>150</v>
      </c>
      <c r="Q32" t="s">
        <v>277</v>
      </c>
      <c r="R32" t="s">
        <v>212</v>
      </c>
      <c r="S32" t="s">
        <v>213</v>
      </c>
      <c r="T32" t="s">
        <v>213</v>
      </c>
      <c r="U32" t="s">
        <v>214</v>
      </c>
      <c r="V32" t="s">
        <v>215</v>
      </c>
      <c r="W32" t="s">
        <v>216</v>
      </c>
      <c r="X32" t="s">
        <v>116</v>
      </c>
      <c r="Y32" s="71" t="s">
        <v>278</v>
      </c>
      <c r="Z32" s="71" t="e">
        <f t="shared" si="0"/>
        <v>#VALUE!</v>
      </c>
      <c r="AA32" s="71" t="s">
        <v>278</v>
      </c>
      <c r="AB32" s="71" t="s">
        <v>290</v>
      </c>
      <c r="AC32" s="71">
        <v>21</v>
      </c>
      <c r="AD32" s="72">
        <f t="shared" si="4"/>
        <v>3150</v>
      </c>
      <c r="AE32" s="73">
        <f t="shared" si="1"/>
        <v>8.8900177800355605E-4</v>
      </c>
      <c r="AF32" s="72" t="e">
        <f t="shared" si="7"/>
        <v>#VALUE!</v>
      </c>
      <c r="AG32" s="72" t="e">
        <f t="shared" si="7"/>
        <v>#VALUE!</v>
      </c>
      <c r="AH32" s="72" t="e">
        <f t="shared" si="7"/>
        <v>#VALUE!</v>
      </c>
      <c r="AI32" t="e">
        <f t="shared" si="6"/>
        <v>#VALUE!</v>
      </c>
      <c r="AJ32" t="e">
        <f t="shared" si="2"/>
        <v>#VALUE!</v>
      </c>
      <c r="AK32" t="e">
        <f t="shared" si="3"/>
        <v>#VALUE!</v>
      </c>
    </row>
    <row r="33" spans="1:37" x14ac:dyDescent="0.2">
      <c r="A33" s="74" t="s">
        <v>242</v>
      </c>
      <c r="B33" s="75" t="s">
        <v>199</v>
      </c>
      <c r="C33" s="75" t="s">
        <v>201</v>
      </c>
      <c r="D33" s="74" t="s">
        <v>201</v>
      </c>
      <c r="E33" s="74" t="s">
        <v>202</v>
      </c>
      <c r="F33" s="74" t="s">
        <v>203</v>
      </c>
      <c r="G33" s="74" t="s">
        <v>204</v>
      </c>
      <c r="H33" s="74" t="s">
        <v>201</v>
      </c>
      <c r="I33" s="74" t="s">
        <v>205</v>
      </c>
      <c r="J33" s="74" t="s">
        <v>233</v>
      </c>
      <c r="K33" s="74" t="s">
        <v>233</v>
      </c>
      <c r="L33" s="74" t="s">
        <v>233</v>
      </c>
      <c r="M33" s="75" t="s">
        <v>291</v>
      </c>
      <c r="N33" s="75" t="s">
        <v>201</v>
      </c>
      <c r="O33" s="74" t="s">
        <v>292</v>
      </c>
      <c r="P33" s="74">
        <v>440</v>
      </c>
      <c r="Q33" s="74" t="s">
        <v>277</v>
      </c>
      <c r="R33" s="74" t="s">
        <v>212</v>
      </c>
      <c r="S33" s="74" t="s">
        <v>213</v>
      </c>
      <c r="T33" s="74" t="s">
        <v>213</v>
      </c>
      <c r="U33" s="74" t="s">
        <v>214</v>
      </c>
      <c r="V33" s="74" t="s">
        <v>215</v>
      </c>
      <c r="W33" s="74" t="s">
        <v>216</v>
      </c>
      <c r="X33" s="74" t="s">
        <v>116</v>
      </c>
      <c r="Y33" s="71" t="s">
        <v>293</v>
      </c>
      <c r="Z33" s="71" t="e">
        <f t="shared" si="0"/>
        <v>#VALUE!</v>
      </c>
      <c r="AA33" s="71" t="s">
        <v>293</v>
      </c>
      <c r="AB33" s="71" t="s">
        <v>294</v>
      </c>
      <c r="AC33" s="71">
        <v>858</v>
      </c>
      <c r="AD33" s="72">
        <f t="shared" si="4"/>
        <v>377520</v>
      </c>
      <c r="AE33" s="73">
        <f t="shared" si="1"/>
        <v>3.632207264414529E-2</v>
      </c>
      <c r="AF33" s="72" t="e">
        <f t="shared" si="7"/>
        <v>#VALUE!</v>
      </c>
      <c r="AG33" s="72" t="e">
        <f t="shared" si="7"/>
        <v>#VALUE!</v>
      </c>
      <c r="AH33" s="72" t="e">
        <f t="shared" si="7"/>
        <v>#VALUE!</v>
      </c>
      <c r="AI33" t="e">
        <f t="shared" si="6"/>
        <v>#VALUE!</v>
      </c>
      <c r="AJ33" t="e">
        <f t="shared" si="2"/>
        <v>#VALUE!</v>
      </c>
      <c r="AK33" t="e">
        <f t="shared" si="3"/>
        <v>#VALUE!</v>
      </c>
    </row>
    <row r="34" spans="1:37" x14ac:dyDescent="0.2">
      <c r="A34" t="s">
        <v>242</v>
      </c>
      <c r="B34" s="69" t="s">
        <v>199</v>
      </c>
      <c r="C34" s="69" t="s">
        <v>245</v>
      </c>
      <c r="D34" t="s">
        <v>201</v>
      </c>
      <c r="E34" t="s">
        <v>202</v>
      </c>
      <c r="F34" t="s">
        <v>203</v>
      </c>
      <c r="G34" t="s">
        <v>204</v>
      </c>
      <c r="H34" t="s">
        <v>201</v>
      </c>
      <c r="I34" t="s">
        <v>205</v>
      </c>
      <c r="J34" t="s">
        <v>233</v>
      </c>
      <c r="K34" t="s">
        <v>233</v>
      </c>
      <c r="L34" t="s">
        <v>233</v>
      </c>
      <c r="M34" s="69" t="s">
        <v>291</v>
      </c>
      <c r="N34" s="69" t="s">
        <v>201</v>
      </c>
      <c r="O34" t="s">
        <v>292</v>
      </c>
      <c r="P34" s="74">
        <v>440</v>
      </c>
      <c r="Q34" t="s">
        <v>277</v>
      </c>
      <c r="R34" t="s">
        <v>212</v>
      </c>
      <c r="S34" t="s">
        <v>213</v>
      </c>
      <c r="T34" t="s">
        <v>213</v>
      </c>
      <c r="U34" t="s">
        <v>214</v>
      </c>
      <c r="V34" t="s">
        <v>215</v>
      </c>
      <c r="W34" t="s">
        <v>216</v>
      </c>
      <c r="X34" t="s">
        <v>116</v>
      </c>
      <c r="Y34" s="71" t="s">
        <v>293</v>
      </c>
      <c r="Z34" s="71" t="e">
        <f t="shared" si="0"/>
        <v>#VALUE!</v>
      </c>
      <c r="AA34" s="71" t="s">
        <v>293</v>
      </c>
      <c r="AB34" s="71" t="s">
        <v>295</v>
      </c>
      <c r="AC34" s="71">
        <v>852</v>
      </c>
      <c r="AD34" s="72">
        <f t="shared" si="4"/>
        <v>374880</v>
      </c>
      <c r="AE34" s="73">
        <f t="shared" si="1"/>
        <v>3.6068072136144269E-2</v>
      </c>
      <c r="AF34" s="72" t="e">
        <f t="shared" si="7"/>
        <v>#VALUE!</v>
      </c>
      <c r="AG34" s="72" t="e">
        <f t="shared" si="7"/>
        <v>#VALUE!</v>
      </c>
      <c r="AH34" s="72" t="e">
        <f t="shared" si="7"/>
        <v>#VALUE!</v>
      </c>
      <c r="AI34" t="e">
        <f t="shared" si="6"/>
        <v>#VALUE!</v>
      </c>
      <c r="AJ34" t="e">
        <f t="shared" si="2"/>
        <v>#VALUE!</v>
      </c>
      <c r="AK34" t="e">
        <f t="shared" si="3"/>
        <v>#VALUE!</v>
      </c>
    </row>
    <row r="35" spans="1:37" x14ac:dyDescent="0.2">
      <c r="A35" s="74" t="s">
        <v>242</v>
      </c>
      <c r="B35" s="75" t="s">
        <v>199</v>
      </c>
      <c r="C35" s="75" t="s">
        <v>259</v>
      </c>
      <c r="D35" s="74" t="s">
        <v>201</v>
      </c>
      <c r="E35" s="74" t="s">
        <v>202</v>
      </c>
      <c r="F35" s="74" t="s">
        <v>203</v>
      </c>
      <c r="G35" s="74" t="s">
        <v>204</v>
      </c>
      <c r="H35" s="74" t="s">
        <v>201</v>
      </c>
      <c r="I35" s="74" t="s">
        <v>205</v>
      </c>
      <c r="J35" s="74" t="s">
        <v>233</v>
      </c>
      <c r="K35" s="74" t="s">
        <v>233</v>
      </c>
      <c r="L35" s="74" t="s">
        <v>233</v>
      </c>
      <c r="M35" s="75" t="s">
        <v>291</v>
      </c>
      <c r="N35" s="75" t="s">
        <v>201</v>
      </c>
      <c r="O35" s="74" t="s">
        <v>292</v>
      </c>
      <c r="P35" s="74">
        <v>440</v>
      </c>
      <c r="Q35" s="74" t="s">
        <v>277</v>
      </c>
      <c r="R35" s="74" t="s">
        <v>212</v>
      </c>
      <c r="S35" s="74" t="s">
        <v>213</v>
      </c>
      <c r="T35" s="74" t="s">
        <v>213</v>
      </c>
      <c r="U35" s="74" t="s">
        <v>214</v>
      </c>
      <c r="V35" s="74" t="s">
        <v>215</v>
      </c>
      <c r="W35" s="74" t="s">
        <v>216</v>
      </c>
      <c r="X35" s="74" t="s">
        <v>116</v>
      </c>
      <c r="Y35" s="71" t="s">
        <v>293</v>
      </c>
      <c r="Z35" s="71" t="e">
        <f t="shared" si="0"/>
        <v>#VALUE!</v>
      </c>
      <c r="AA35" s="71" t="s">
        <v>293</v>
      </c>
      <c r="AB35" s="71" t="s">
        <v>296</v>
      </c>
      <c r="AC35" s="71">
        <v>1321</v>
      </c>
      <c r="AD35" s="72">
        <f t="shared" si="4"/>
        <v>581240</v>
      </c>
      <c r="AE35" s="73">
        <f t="shared" si="1"/>
        <v>5.5922445178223687E-2</v>
      </c>
      <c r="AF35" s="72" t="e">
        <f t="shared" si="7"/>
        <v>#VALUE!</v>
      </c>
      <c r="AG35" s="72" t="e">
        <f t="shared" si="7"/>
        <v>#VALUE!</v>
      </c>
      <c r="AH35" s="72" t="e">
        <f t="shared" si="7"/>
        <v>#VALUE!</v>
      </c>
      <c r="AI35" t="e">
        <f t="shared" si="6"/>
        <v>#VALUE!</v>
      </c>
      <c r="AJ35" t="e">
        <f t="shared" si="2"/>
        <v>#VALUE!</v>
      </c>
      <c r="AK35" t="e">
        <f t="shared" si="3"/>
        <v>#VALUE!</v>
      </c>
    </row>
    <row r="36" spans="1:37" x14ac:dyDescent="0.2">
      <c r="A36" t="s">
        <v>252</v>
      </c>
      <c r="B36" s="69" t="s">
        <v>199</v>
      </c>
      <c r="C36" s="69" t="s">
        <v>262</v>
      </c>
      <c r="D36" t="s">
        <v>201</v>
      </c>
      <c r="E36" t="s">
        <v>202</v>
      </c>
      <c r="F36" t="s">
        <v>203</v>
      </c>
      <c r="G36" t="s">
        <v>204</v>
      </c>
      <c r="H36" t="s">
        <v>201</v>
      </c>
      <c r="I36" t="s">
        <v>205</v>
      </c>
      <c r="J36" t="s">
        <v>233</v>
      </c>
      <c r="K36" t="s">
        <v>233</v>
      </c>
      <c r="L36" t="s">
        <v>233</v>
      </c>
      <c r="M36" s="69" t="s">
        <v>291</v>
      </c>
      <c r="N36" s="69" t="s">
        <v>201</v>
      </c>
      <c r="O36" t="s">
        <v>292</v>
      </c>
      <c r="P36" s="74">
        <v>440</v>
      </c>
      <c r="Q36" t="s">
        <v>277</v>
      </c>
      <c r="R36" t="s">
        <v>212</v>
      </c>
      <c r="S36" t="s">
        <v>213</v>
      </c>
      <c r="T36" t="s">
        <v>213</v>
      </c>
      <c r="U36" t="s">
        <v>214</v>
      </c>
      <c r="V36" t="s">
        <v>215</v>
      </c>
      <c r="W36" t="s">
        <v>216</v>
      </c>
      <c r="X36" t="s">
        <v>116</v>
      </c>
      <c r="Y36" s="71" t="s">
        <v>293</v>
      </c>
      <c r="Z36" s="71" t="e">
        <f t="shared" si="0"/>
        <v>#VALUE!</v>
      </c>
      <c r="AA36" s="71" t="s">
        <v>293</v>
      </c>
      <c r="AB36" s="71" t="s">
        <v>297</v>
      </c>
      <c r="AC36" s="71">
        <v>1450</v>
      </c>
      <c r="AD36" s="72">
        <f t="shared" si="4"/>
        <v>638000</v>
      </c>
      <c r="AE36" s="73">
        <f t="shared" si="1"/>
        <v>6.1383456100245537E-2</v>
      </c>
      <c r="AF36" s="72" t="e">
        <f t="shared" si="7"/>
        <v>#VALUE!</v>
      </c>
      <c r="AG36" s="72" t="e">
        <f t="shared" si="7"/>
        <v>#VALUE!</v>
      </c>
      <c r="AH36" s="72" t="e">
        <f t="shared" si="7"/>
        <v>#VALUE!</v>
      </c>
      <c r="AI36" t="e">
        <f t="shared" si="6"/>
        <v>#VALUE!</v>
      </c>
      <c r="AJ36" t="e">
        <f t="shared" si="2"/>
        <v>#VALUE!</v>
      </c>
      <c r="AK36" t="e">
        <f t="shared" si="3"/>
        <v>#VALUE!</v>
      </c>
    </row>
    <row r="37" spans="1:37" x14ac:dyDescent="0.2">
      <c r="A37" s="74" t="s">
        <v>252</v>
      </c>
      <c r="B37" s="75" t="s">
        <v>199</v>
      </c>
      <c r="C37" s="75" t="s">
        <v>253</v>
      </c>
      <c r="D37" s="74" t="s">
        <v>201</v>
      </c>
      <c r="E37" s="74" t="s">
        <v>202</v>
      </c>
      <c r="F37" s="74" t="s">
        <v>203</v>
      </c>
      <c r="G37" s="74" t="s">
        <v>204</v>
      </c>
      <c r="H37" s="74" t="s">
        <v>201</v>
      </c>
      <c r="I37" s="74" t="s">
        <v>205</v>
      </c>
      <c r="J37" s="74" t="s">
        <v>233</v>
      </c>
      <c r="K37" s="74" t="s">
        <v>233</v>
      </c>
      <c r="L37" s="74" t="s">
        <v>233</v>
      </c>
      <c r="M37" s="75" t="s">
        <v>291</v>
      </c>
      <c r="N37" s="75" t="s">
        <v>201</v>
      </c>
      <c r="O37" s="74" t="s">
        <v>292</v>
      </c>
      <c r="P37" s="74">
        <v>440</v>
      </c>
      <c r="Q37" s="74" t="s">
        <v>277</v>
      </c>
      <c r="R37" s="74" t="s">
        <v>212</v>
      </c>
      <c r="S37" s="74" t="s">
        <v>213</v>
      </c>
      <c r="T37" s="74" t="s">
        <v>213</v>
      </c>
      <c r="U37" s="74" t="s">
        <v>214</v>
      </c>
      <c r="V37" s="74" t="s">
        <v>215</v>
      </c>
      <c r="W37" s="74" t="s">
        <v>216</v>
      </c>
      <c r="X37" s="74" t="s">
        <v>116</v>
      </c>
      <c r="Y37" s="71" t="s">
        <v>293</v>
      </c>
      <c r="Z37" s="71" t="e">
        <f t="shared" si="0"/>
        <v>#VALUE!</v>
      </c>
      <c r="AA37" s="71" t="s">
        <v>293</v>
      </c>
      <c r="AB37" s="71" t="s">
        <v>298</v>
      </c>
      <c r="AC37" s="71">
        <v>1120</v>
      </c>
      <c r="AD37" s="72">
        <f t="shared" si="4"/>
        <v>492800</v>
      </c>
      <c r="AE37" s="73">
        <f t="shared" si="1"/>
        <v>4.7413428160189654E-2</v>
      </c>
      <c r="AF37" s="72" t="e">
        <f t="shared" si="7"/>
        <v>#VALUE!</v>
      </c>
      <c r="AG37" s="72" t="e">
        <f t="shared" si="7"/>
        <v>#VALUE!</v>
      </c>
      <c r="AH37" s="72" t="e">
        <f t="shared" si="7"/>
        <v>#VALUE!</v>
      </c>
      <c r="AI37" t="e">
        <f t="shared" si="6"/>
        <v>#VALUE!</v>
      </c>
      <c r="AJ37" t="e">
        <f t="shared" si="2"/>
        <v>#VALUE!</v>
      </c>
      <c r="AK37" t="e">
        <f t="shared" si="3"/>
        <v>#VALUE!</v>
      </c>
    </row>
    <row r="38" spans="1:37" x14ac:dyDescent="0.2">
      <c r="A38" s="74" t="s">
        <v>252</v>
      </c>
      <c r="B38" s="75" t="s">
        <v>199</v>
      </c>
      <c r="C38" s="75" t="s">
        <v>256</v>
      </c>
      <c r="D38" s="74" t="s">
        <v>201</v>
      </c>
      <c r="E38" s="74" t="s">
        <v>202</v>
      </c>
      <c r="F38" s="74" t="s">
        <v>203</v>
      </c>
      <c r="G38" s="74" t="s">
        <v>204</v>
      </c>
      <c r="H38" s="74" t="s">
        <v>201</v>
      </c>
      <c r="I38" s="74" t="s">
        <v>205</v>
      </c>
      <c r="J38" s="74" t="s">
        <v>233</v>
      </c>
      <c r="K38" s="74" t="s">
        <v>233</v>
      </c>
      <c r="L38" s="74" t="s">
        <v>233</v>
      </c>
      <c r="M38" s="75" t="s">
        <v>291</v>
      </c>
      <c r="N38" s="75" t="s">
        <v>201</v>
      </c>
      <c r="O38" s="74" t="s">
        <v>292</v>
      </c>
      <c r="P38" s="74">
        <v>440</v>
      </c>
      <c r="Q38" s="74" t="s">
        <v>277</v>
      </c>
      <c r="R38" s="74" t="s">
        <v>212</v>
      </c>
      <c r="S38" s="74" t="s">
        <v>213</v>
      </c>
      <c r="T38" s="74" t="s">
        <v>213</v>
      </c>
      <c r="U38" s="74" t="s">
        <v>214</v>
      </c>
      <c r="V38" s="74" t="s">
        <v>215</v>
      </c>
      <c r="W38" s="74" t="s">
        <v>216</v>
      </c>
      <c r="X38" s="74" t="s">
        <v>116</v>
      </c>
      <c r="Y38" s="71" t="s">
        <v>293</v>
      </c>
      <c r="Z38" s="71" t="e">
        <f t="shared" si="0"/>
        <v>#VALUE!</v>
      </c>
      <c r="AA38" s="71" t="s">
        <v>293</v>
      </c>
      <c r="AB38" s="71" t="s">
        <v>299</v>
      </c>
      <c r="AC38" s="71">
        <v>1274</v>
      </c>
      <c r="AD38" s="72">
        <f t="shared" si="4"/>
        <v>560560</v>
      </c>
      <c r="AE38" s="73">
        <f t="shared" si="1"/>
        <v>5.3932774532215733E-2</v>
      </c>
      <c r="AF38" s="72" t="e">
        <f t="shared" si="7"/>
        <v>#VALUE!</v>
      </c>
      <c r="AG38" s="72" t="e">
        <f t="shared" si="7"/>
        <v>#VALUE!</v>
      </c>
      <c r="AH38" s="72" t="e">
        <f t="shared" si="7"/>
        <v>#VALUE!</v>
      </c>
      <c r="AI38" t="e">
        <f t="shared" si="6"/>
        <v>#VALUE!</v>
      </c>
      <c r="AJ38" t="e">
        <f t="shared" si="2"/>
        <v>#VALUE!</v>
      </c>
      <c r="AK38" t="e">
        <f t="shared" si="3"/>
        <v>#VALUE!</v>
      </c>
    </row>
    <row r="39" spans="1:37" x14ac:dyDescent="0.2">
      <c r="A39" t="s">
        <v>222</v>
      </c>
      <c r="B39" s="69" t="s">
        <v>199</v>
      </c>
      <c r="C39" s="69" t="s">
        <v>223</v>
      </c>
      <c r="D39" t="s">
        <v>201</v>
      </c>
      <c r="E39" t="s">
        <v>202</v>
      </c>
      <c r="F39" t="s">
        <v>203</v>
      </c>
      <c r="G39" t="s">
        <v>204</v>
      </c>
      <c r="H39" t="s">
        <v>201</v>
      </c>
      <c r="I39" t="s">
        <v>205</v>
      </c>
      <c r="J39" t="s">
        <v>233</v>
      </c>
      <c r="K39" t="s">
        <v>233</v>
      </c>
      <c r="L39" t="s">
        <v>233</v>
      </c>
      <c r="M39" s="69" t="s">
        <v>291</v>
      </c>
      <c r="N39" s="69" t="s">
        <v>201</v>
      </c>
      <c r="O39" t="s">
        <v>292</v>
      </c>
      <c r="P39" s="74">
        <v>440</v>
      </c>
      <c r="Q39" t="s">
        <v>277</v>
      </c>
      <c r="R39" t="s">
        <v>212</v>
      </c>
      <c r="S39" t="s">
        <v>213</v>
      </c>
      <c r="T39" t="s">
        <v>213</v>
      </c>
      <c r="U39" t="s">
        <v>214</v>
      </c>
      <c r="V39" t="s">
        <v>215</v>
      </c>
      <c r="W39" t="s">
        <v>216</v>
      </c>
      <c r="X39" t="s">
        <v>116</v>
      </c>
      <c r="Y39" s="71" t="s">
        <v>293</v>
      </c>
      <c r="Z39" s="71" t="e">
        <f t="shared" si="0"/>
        <v>#VALUE!</v>
      </c>
      <c r="AA39" s="71" t="s">
        <v>293</v>
      </c>
      <c r="AB39" s="71" t="s">
        <v>300</v>
      </c>
      <c r="AC39" s="71">
        <v>1457</v>
      </c>
      <c r="AD39" s="72">
        <f t="shared" si="4"/>
        <v>641080</v>
      </c>
      <c r="AE39" s="73">
        <f t="shared" si="1"/>
        <v>6.1679790026246718E-2</v>
      </c>
      <c r="AF39" s="72" t="e">
        <f t="shared" si="7"/>
        <v>#VALUE!</v>
      </c>
      <c r="AG39" s="72" t="e">
        <f t="shared" si="7"/>
        <v>#VALUE!</v>
      </c>
      <c r="AH39" s="72" t="e">
        <f t="shared" si="7"/>
        <v>#VALUE!</v>
      </c>
      <c r="AI39" t="e">
        <f t="shared" si="6"/>
        <v>#VALUE!</v>
      </c>
      <c r="AJ39" t="e">
        <f t="shared" si="2"/>
        <v>#VALUE!</v>
      </c>
      <c r="AK39" t="e">
        <f t="shared" si="3"/>
        <v>#VALUE!</v>
      </c>
    </row>
    <row r="40" spans="1:37" x14ac:dyDescent="0.2">
      <c r="A40" t="s">
        <v>222</v>
      </c>
      <c r="B40" s="69" t="s">
        <v>199</v>
      </c>
      <c r="C40" s="69" t="s">
        <v>226</v>
      </c>
      <c r="D40" t="s">
        <v>201</v>
      </c>
      <c r="E40" t="s">
        <v>202</v>
      </c>
      <c r="F40" t="s">
        <v>203</v>
      </c>
      <c r="G40" t="s">
        <v>204</v>
      </c>
      <c r="H40" t="s">
        <v>201</v>
      </c>
      <c r="I40" t="s">
        <v>205</v>
      </c>
      <c r="J40" t="s">
        <v>233</v>
      </c>
      <c r="K40" t="s">
        <v>233</v>
      </c>
      <c r="L40" t="s">
        <v>233</v>
      </c>
      <c r="M40" s="69" t="s">
        <v>291</v>
      </c>
      <c r="N40" s="69" t="s">
        <v>201</v>
      </c>
      <c r="O40" t="s">
        <v>292</v>
      </c>
      <c r="P40" s="74">
        <v>440</v>
      </c>
      <c r="Q40" t="s">
        <v>277</v>
      </c>
      <c r="R40" t="s">
        <v>212</v>
      </c>
      <c r="S40" t="s">
        <v>213</v>
      </c>
      <c r="T40" t="s">
        <v>213</v>
      </c>
      <c r="U40" t="s">
        <v>214</v>
      </c>
      <c r="V40" t="s">
        <v>215</v>
      </c>
      <c r="W40" t="s">
        <v>216</v>
      </c>
      <c r="X40" t="s">
        <v>116</v>
      </c>
      <c r="Y40" s="71" t="s">
        <v>293</v>
      </c>
      <c r="Z40" s="71" t="e">
        <f t="shared" si="0"/>
        <v>#VALUE!</v>
      </c>
      <c r="AA40" s="71" t="s">
        <v>293</v>
      </c>
      <c r="AB40" s="71" t="s">
        <v>301</v>
      </c>
      <c r="AC40" s="71">
        <v>1463</v>
      </c>
      <c r="AD40" s="72">
        <f t="shared" si="4"/>
        <v>643720</v>
      </c>
      <c r="AE40" s="73">
        <f t="shared" si="1"/>
        <v>6.1933790534247732E-2</v>
      </c>
      <c r="AF40" s="72" t="e">
        <f t="shared" si="7"/>
        <v>#VALUE!</v>
      </c>
      <c r="AG40" s="72" t="e">
        <f t="shared" si="7"/>
        <v>#VALUE!</v>
      </c>
      <c r="AH40" s="72" t="e">
        <f t="shared" si="7"/>
        <v>#VALUE!</v>
      </c>
      <c r="AI40" t="e">
        <f t="shared" si="6"/>
        <v>#VALUE!</v>
      </c>
      <c r="AJ40" t="e">
        <f t="shared" si="2"/>
        <v>#VALUE!</v>
      </c>
      <c r="AK40" t="e">
        <f t="shared" si="3"/>
        <v>#VALUE!</v>
      </c>
    </row>
    <row r="41" spans="1:37" x14ac:dyDescent="0.2">
      <c r="A41" t="s">
        <v>222</v>
      </c>
      <c r="B41" s="69" t="s">
        <v>199</v>
      </c>
      <c r="C41" s="69" t="s">
        <v>229</v>
      </c>
      <c r="D41" t="s">
        <v>201</v>
      </c>
      <c r="E41" t="s">
        <v>202</v>
      </c>
      <c r="F41" t="s">
        <v>203</v>
      </c>
      <c r="G41" t="s">
        <v>204</v>
      </c>
      <c r="H41" t="s">
        <v>201</v>
      </c>
      <c r="I41" t="s">
        <v>205</v>
      </c>
      <c r="J41" t="s">
        <v>233</v>
      </c>
      <c r="K41" t="s">
        <v>233</v>
      </c>
      <c r="L41" t="s">
        <v>233</v>
      </c>
      <c r="M41" s="69" t="s">
        <v>291</v>
      </c>
      <c r="N41" s="69" t="s">
        <v>201</v>
      </c>
      <c r="O41" t="s">
        <v>292</v>
      </c>
      <c r="P41" s="74">
        <v>440</v>
      </c>
      <c r="Q41" t="s">
        <v>277</v>
      </c>
      <c r="R41" t="s">
        <v>212</v>
      </c>
      <c r="S41" t="s">
        <v>213</v>
      </c>
      <c r="T41" t="s">
        <v>213</v>
      </c>
      <c r="U41" t="s">
        <v>214</v>
      </c>
      <c r="V41" t="s">
        <v>215</v>
      </c>
      <c r="W41" t="s">
        <v>216</v>
      </c>
      <c r="X41" t="s">
        <v>116</v>
      </c>
      <c r="Y41" s="71" t="s">
        <v>293</v>
      </c>
      <c r="Z41" s="71" t="e">
        <f t="shared" si="0"/>
        <v>#VALUE!</v>
      </c>
      <c r="AA41" s="71" t="s">
        <v>293</v>
      </c>
      <c r="AB41" s="71" t="s">
        <v>302</v>
      </c>
      <c r="AC41" s="71">
        <v>1774</v>
      </c>
      <c r="AD41" s="72">
        <f t="shared" si="4"/>
        <v>780560</v>
      </c>
      <c r="AE41" s="73">
        <f t="shared" si="1"/>
        <v>7.5099483532300393E-2</v>
      </c>
      <c r="AF41" s="72" t="e">
        <f t="shared" si="7"/>
        <v>#VALUE!</v>
      </c>
      <c r="AG41" s="72" t="e">
        <f t="shared" si="7"/>
        <v>#VALUE!</v>
      </c>
      <c r="AH41" s="72" t="e">
        <f t="shared" si="7"/>
        <v>#VALUE!</v>
      </c>
      <c r="AI41" t="e">
        <f t="shared" si="6"/>
        <v>#VALUE!</v>
      </c>
      <c r="AJ41" t="e">
        <f t="shared" si="2"/>
        <v>#VALUE!</v>
      </c>
      <c r="AK41" t="e">
        <f t="shared" si="3"/>
        <v>#VALUE!</v>
      </c>
    </row>
    <row r="42" spans="1:37" x14ac:dyDescent="0.2">
      <c r="A42" t="s">
        <v>198</v>
      </c>
      <c r="B42" s="69" t="s">
        <v>199</v>
      </c>
      <c r="C42" s="69" t="s">
        <v>231</v>
      </c>
      <c r="D42" t="s">
        <v>201</v>
      </c>
      <c r="E42" t="s">
        <v>202</v>
      </c>
      <c r="F42" t="s">
        <v>203</v>
      </c>
      <c r="G42" t="s">
        <v>204</v>
      </c>
      <c r="H42" t="s">
        <v>201</v>
      </c>
      <c r="I42" t="s">
        <v>205</v>
      </c>
      <c r="J42" t="s">
        <v>233</v>
      </c>
      <c r="K42" t="s">
        <v>233</v>
      </c>
      <c r="L42" t="s">
        <v>233</v>
      </c>
      <c r="M42" s="69" t="s">
        <v>291</v>
      </c>
      <c r="N42" s="69" t="s">
        <v>201</v>
      </c>
      <c r="O42" t="s">
        <v>292</v>
      </c>
      <c r="P42" s="74">
        <v>440</v>
      </c>
      <c r="Q42" t="s">
        <v>277</v>
      </c>
      <c r="R42" t="s">
        <v>212</v>
      </c>
      <c r="S42" t="s">
        <v>213</v>
      </c>
      <c r="T42" t="s">
        <v>213</v>
      </c>
      <c r="U42" t="s">
        <v>214</v>
      </c>
      <c r="V42" t="s">
        <v>215</v>
      </c>
      <c r="W42" t="s">
        <v>216</v>
      </c>
      <c r="X42" t="s">
        <v>116</v>
      </c>
      <c r="Y42" s="71" t="s">
        <v>293</v>
      </c>
      <c r="Z42" s="71" t="e">
        <f t="shared" si="0"/>
        <v>#VALUE!</v>
      </c>
      <c r="AA42" s="71" t="s">
        <v>293</v>
      </c>
      <c r="AB42" s="71" t="s">
        <v>303</v>
      </c>
      <c r="AC42" s="71">
        <v>979</v>
      </c>
      <c r="AD42" s="72">
        <f t="shared" si="4"/>
        <v>430760</v>
      </c>
      <c r="AE42" s="73">
        <f t="shared" si="1"/>
        <v>4.1444416222165777E-2</v>
      </c>
      <c r="AF42" s="72" t="e">
        <f t="shared" si="7"/>
        <v>#VALUE!</v>
      </c>
      <c r="AG42" s="72" t="e">
        <f t="shared" si="7"/>
        <v>#VALUE!</v>
      </c>
      <c r="AH42" s="72" t="e">
        <f t="shared" si="7"/>
        <v>#VALUE!</v>
      </c>
      <c r="AI42" t="e">
        <f t="shared" si="6"/>
        <v>#VALUE!</v>
      </c>
      <c r="AJ42" t="e">
        <f t="shared" si="2"/>
        <v>#VALUE!</v>
      </c>
      <c r="AK42" t="e">
        <f t="shared" si="3"/>
        <v>#VALUE!</v>
      </c>
    </row>
    <row r="43" spans="1:37" x14ac:dyDescent="0.2">
      <c r="A43" t="s">
        <v>198</v>
      </c>
      <c r="B43" s="69" t="s">
        <v>199</v>
      </c>
      <c r="C43" s="69" t="s">
        <v>200</v>
      </c>
      <c r="D43" t="s">
        <v>201</v>
      </c>
      <c r="E43" t="s">
        <v>202</v>
      </c>
      <c r="F43" t="s">
        <v>203</v>
      </c>
      <c r="G43" t="s">
        <v>204</v>
      </c>
      <c r="H43" t="s">
        <v>201</v>
      </c>
      <c r="I43" t="s">
        <v>205</v>
      </c>
      <c r="J43" t="s">
        <v>233</v>
      </c>
      <c r="K43" t="s">
        <v>233</v>
      </c>
      <c r="L43" t="s">
        <v>233</v>
      </c>
      <c r="M43" s="69" t="s">
        <v>291</v>
      </c>
      <c r="N43" s="69" t="s">
        <v>201</v>
      </c>
      <c r="O43" t="s">
        <v>292</v>
      </c>
      <c r="P43" s="74">
        <v>440</v>
      </c>
      <c r="Q43" t="s">
        <v>277</v>
      </c>
      <c r="R43" t="s">
        <v>212</v>
      </c>
      <c r="S43" t="s">
        <v>213</v>
      </c>
      <c r="T43" t="s">
        <v>213</v>
      </c>
      <c r="U43" t="s">
        <v>214</v>
      </c>
      <c r="V43" t="s">
        <v>215</v>
      </c>
      <c r="W43" t="s">
        <v>216</v>
      </c>
      <c r="X43" t="s">
        <v>116</v>
      </c>
      <c r="Y43" s="71" t="s">
        <v>293</v>
      </c>
      <c r="Z43" s="71" t="e">
        <f t="shared" si="0"/>
        <v>#VALUE!</v>
      </c>
      <c r="AA43" s="71" t="s">
        <v>293</v>
      </c>
      <c r="AB43" s="71" t="s">
        <v>304</v>
      </c>
      <c r="AC43" s="71">
        <v>1256</v>
      </c>
      <c r="AD43" s="72">
        <f t="shared" si="4"/>
        <v>552640</v>
      </c>
      <c r="AE43" s="73">
        <f t="shared" si="1"/>
        <v>5.3170773008212685E-2</v>
      </c>
      <c r="AF43" s="72" t="e">
        <f t="shared" si="7"/>
        <v>#VALUE!</v>
      </c>
      <c r="AG43" s="72" t="e">
        <f t="shared" si="7"/>
        <v>#VALUE!</v>
      </c>
      <c r="AH43" s="72" t="e">
        <f t="shared" si="7"/>
        <v>#VALUE!</v>
      </c>
      <c r="AI43" t="e">
        <f t="shared" si="6"/>
        <v>#VALUE!</v>
      </c>
      <c r="AJ43" t="e">
        <f t="shared" si="2"/>
        <v>#VALUE!</v>
      </c>
      <c r="AK43" t="e">
        <f t="shared" si="3"/>
        <v>#VALUE!</v>
      </c>
    </row>
    <row r="44" spans="1:37" x14ac:dyDescent="0.2">
      <c r="A44" t="s">
        <v>198</v>
      </c>
      <c r="B44" s="69" t="s">
        <v>199</v>
      </c>
      <c r="C44" s="69" t="s">
        <v>220</v>
      </c>
      <c r="D44" t="s">
        <v>201</v>
      </c>
      <c r="E44" t="s">
        <v>202</v>
      </c>
      <c r="F44" t="s">
        <v>203</v>
      </c>
      <c r="G44" t="s">
        <v>204</v>
      </c>
      <c r="H44" t="s">
        <v>201</v>
      </c>
      <c r="I44" t="s">
        <v>205</v>
      </c>
      <c r="J44" t="s">
        <v>233</v>
      </c>
      <c r="K44" t="s">
        <v>233</v>
      </c>
      <c r="L44" t="s">
        <v>233</v>
      </c>
      <c r="M44" s="69" t="s">
        <v>291</v>
      </c>
      <c r="N44" s="69" t="s">
        <v>201</v>
      </c>
      <c r="O44" t="s">
        <v>292</v>
      </c>
      <c r="P44" s="74">
        <v>440</v>
      </c>
      <c r="Q44" t="s">
        <v>277</v>
      </c>
      <c r="R44" t="s">
        <v>212</v>
      </c>
      <c r="S44" t="s">
        <v>213</v>
      </c>
      <c r="T44" t="s">
        <v>213</v>
      </c>
      <c r="U44" t="s">
        <v>214</v>
      </c>
      <c r="V44" t="s">
        <v>215</v>
      </c>
      <c r="W44" t="s">
        <v>216</v>
      </c>
      <c r="X44" t="s">
        <v>116</v>
      </c>
      <c r="Y44" s="71" t="s">
        <v>293</v>
      </c>
      <c r="Z44" s="71" t="e">
        <f t="shared" si="0"/>
        <v>#VALUE!</v>
      </c>
      <c r="AA44" s="71" t="s">
        <v>293</v>
      </c>
      <c r="AB44" s="71" t="s">
        <v>305</v>
      </c>
      <c r="AC44" s="71">
        <v>1723</v>
      </c>
      <c r="AD44" s="72">
        <f t="shared" si="4"/>
        <v>758120</v>
      </c>
      <c r="AE44" s="73">
        <f t="shared" si="1"/>
        <v>7.2940479214291767E-2</v>
      </c>
      <c r="AF44" s="72" t="e">
        <f t="shared" si="7"/>
        <v>#VALUE!</v>
      </c>
      <c r="AG44" s="72" t="e">
        <f t="shared" si="7"/>
        <v>#VALUE!</v>
      </c>
      <c r="AH44" s="72" t="e">
        <f t="shared" si="7"/>
        <v>#VALUE!</v>
      </c>
      <c r="AI44" t="e">
        <f t="shared" si="6"/>
        <v>#VALUE!</v>
      </c>
      <c r="AJ44" t="e">
        <f t="shared" si="2"/>
        <v>#VALUE!</v>
      </c>
      <c r="AK44" t="e">
        <f t="shared" si="3"/>
        <v>#VALUE!</v>
      </c>
    </row>
    <row r="45" spans="1:37" hidden="1" x14ac:dyDescent="0.2">
      <c r="AD45" s="72"/>
    </row>
  </sheetData>
  <autoFilter ref="A1:AK45" xr:uid="{427D7304-6206-994F-8F28-158DFF1B4081}">
    <filterColumn colId="23">
      <customFilters>
        <customFilter operator="notEqual" val=" "/>
      </customFilters>
    </filterColumn>
    <sortState xmlns:xlrd2="http://schemas.microsoft.com/office/spreadsheetml/2017/richdata2" ref="A2:AK44">
      <sortCondition ref="AF1:AF45"/>
    </sortState>
  </autoFilter>
  <conditionalFormatting sqref="AE2:AE4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9552-A06C-C645-B8A2-84F1C3A6D256}">
  <dimension ref="A1:H9"/>
  <sheetViews>
    <sheetView tabSelected="1" workbookViewId="0">
      <selection activeCell="F16" sqref="F16"/>
    </sheetView>
  </sheetViews>
  <sheetFormatPr baseColWidth="10" defaultColWidth="11" defaultRowHeight="16" x14ac:dyDescent="0.2"/>
  <cols>
    <col min="1" max="1" width="12.5" bestFit="1" customWidth="1"/>
    <col min="2" max="2" width="11.5" bestFit="1" customWidth="1"/>
    <col min="3" max="3" width="9.6640625" bestFit="1" customWidth="1"/>
    <col min="4" max="5" width="20.1640625" bestFit="1" customWidth="1"/>
    <col min="6" max="6" width="18.5" bestFit="1" customWidth="1"/>
    <col min="7" max="7" width="13.1640625" customWidth="1"/>
  </cols>
  <sheetData>
    <row r="1" spans="1:8" x14ac:dyDescent="0.2">
      <c r="A1" t="s">
        <v>324</v>
      </c>
    </row>
    <row r="2" spans="1:8" x14ac:dyDescent="0.2">
      <c r="A2" s="68" t="s">
        <v>325</v>
      </c>
      <c r="B2" s="68" t="s">
        <v>326</v>
      </c>
      <c r="C2" s="68" t="s">
        <v>327</v>
      </c>
      <c r="D2" s="68" t="s">
        <v>195</v>
      </c>
      <c r="E2" s="68" t="s">
        <v>196</v>
      </c>
      <c r="F2" s="68" t="s">
        <v>197</v>
      </c>
      <c r="G2" s="68" t="s">
        <v>328</v>
      </c>
    </row>
    <row r="3" spans="1:8" x14ac:dyDescent="0.2">
      <c r="A3" s="76">
        <f>AVERAGE('[2]data_trastuzumab_liquido iny'!AF2:AF13)</f>
        <v>5564.1933333333354</v>
      </c>
      <c r="B3" s="76">
        <f>AVERAGE('[2]data_trastuzumab_liquido iny'!AG2:AG13)</f>
        <v>5564.1933333333354</v>
      </c>
      <c r="C3" s="76">
        <f>AVERAGE('[2]data_trastuzumab_liquido iny'!AH2:AH13)</f>
        <v>5564.1933333333354</v>
      </c>
      <c r="D3" s="76">
        <f>SUM('[2]data_trastuzumab_liquido iny'!AI2:AI13)</f>
        <v>5564.1933333333336</v>
      </c>
      <c r="E3" s="76">
        <f>SUM('[2]data_trastuzumab_liquido iny'!AJ2:AJ13)</f>
        <v>5564.1933333333336</v>
      </c>
      <c r="F3" s="76">
        <f>SUM('[2]data_trastuzumab_liquido iny'!AK2:AK13)</f>
        <v>5564.1933333333336</v>
      </c>
      <c r="G3" s="76">
        <v>8568.0245875934161</v>
      </c>
    </row>
    <row r="4" spans="1:8" x14ac:dyDescent="0.2">
      <c r="A4" t="s">
        <v>329</v>
      </c>
    </row>
    <row r="5" spans="1:8" x14ac:dyDescent="0.2">
      <c r="A5" s="68" t="s">
        <v>325</v>
      </c>
      <c r="B5" s="68" t="s">
        <v>326</v>
      </c>
      <c r="C5" s="68" t="s">
        <v>327</v>
      </c>
      <c r="D5" s="68" t="s">
        <v>195</v>
      </c>
      <c r="E5" s="68" t="s">
        <v>196</v>
      </c>
      <c r="F5" s="68" t="s">
        <v>197</v>
      </c>
      <c r="G5" s="68" t="s">
        <v>328</v>
      </c>
    </row>
    <row r="6" spans="1:8" x14ac:dyDescent="0.2">
      <c r="A6" s="76">
        <f>AVERAGE('[2]data_trastuzumab_solido iny'!AF2:AF44)</f>
        <v>6537.6362505285433</v>
      </c>
      <c r="B6" s="76">
        <f>AVERAGE('[2]data_trastuzumab_solido iny'!AG2:AG44)</f>
        <v>6600.4436810988536</v>
      </c>
      <c r="C6" s="76">
        <f>AVERAGE('[2]data_trastuzumab_solido iny'!AH2:AH44)</f>
        <v>7353.9852854122619</v>
      </c>
      <c r="D6" s="76">
        <f>SUM('[2]data_trastuzumab_solido iny'!AI2:AI44)</f>
        <v>7036.1719815012593</v>
      </c>
      <c r="E6" s="76">
        <f>SUM('[2]data_trastuzumab_solido iny'!AJ2:AJ44)</f>
        <v>7071.9233285419605</v>
      </c>
      <c r="F6" s="76">
        <f>SUM('[2]data_trastuzumab_solido iny'!AK2:AK44)</f>
        <v>7703.1041518884558</v>
      </c>
      <c r="G6" s="76">
        <v>12662.4</v>
      </c>
    </row>
    <row r="7" spans="1:8" x14ac:dyDescent="0.2">
      <c r="A7" t="s">
        <v>330</v>
      </c>
    </row>
    <row r="8" spans="1:8" x14ac:dyDescent="0.2">
      <c r="A8" s="67" t="s">
        <v>325</v>
      </c>
      <c r="B8" s="67" t="s">
        <v>326</v>
      </c>
      <c r="C8" s="67" t="s">
        <v>327</v>
      </c>
      <c r="D8" s="67" t="s">
        <v>195</v>
      </c>
      <c r="E8" s="67" t="s">
        <v>196</v>
      </c>
      <c r="F8" s="67" t="s">
        <v>197</v>
      </c>
      <c r="G8" s="67" t="s">
        <v>328</v>
      </c>
    </row>
    <row r="9" spans="1:8" x14ac:dyDescent="0.2">
      <c r="A9" s="77">
        <f>AVERAGE(A6,A3)</f>
        <v>6050.9147919309398</v>
      </c>
      <c r="B9" s="77">
        <f>AVERAGE(B6,B3)</f>
        <v>6082.3185072160941</v>
      </c>
      <c r="C9" s="77">
        <f>AVERAGE(C6,C3)</f>
        <v>6459.0893093727991</v>
      </c>
      <c r="D9" s="77">
        <f t="shared" ref="D9:G9" si="0">AVERAGE(D6,D3)</f>
        <v>6300.1826574172965</v>
      </c>
      <c r="E9" s="77">
        <f t="shared" si="0"/>
        <v>6318.058330937647</v>
      </c>
      <c r="F9" s="77">
        <f t="shared" si="0"/>
        <v>6633.6487426108943</v>
      </c>
      <c r="G9" s="77">
        <f t="shared" si="0"/>
        <v>10615.212293796707</v>
      </c>
      <c r="H9" t="s">
        <v>331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2A45-7DE8-1B44-958A-DAFD13F4D6D3}">
  <dimension ref="A1:AF15"/>
  <sheetViews>
    <sheetView topLeftCell="R1" workbookViewId="0">
      <selection activeCell="AG24" sqref="AG24"/>
    </sheetView>
  </sheetViews>
  <sheetFormatPr baseColWidth="10" defaultRowHeight="15" x14ac:dyDescent="0.2"/>
  <cols>
    <col min="1" max="1" width="10.83203125" style="38"/>
    <col min="2" max="2" width="15.5" style="38" customWidth="1"/>
    <col min="3" max="5" width="10.83203125" style="38"/>
    <col min="6" max="6" width="16.5" style="38" customWidth="1"/>
    <col min="7" max="13" width="10.83203125" style="38"/>
    <col min="14" max="14" width="14.5" style="38" customWidth="1"/>
    <col min="15" max="15" width="14.6640625" style="38" customWidth="1"/>
    <col min="16" max="16" width="10.83203125" style="38"/>
    <col min="17" max="17" width="16.5" style="38" customWidth="1"/>
    <col min="18" max="19" width="10.83203125" style="38"/>
    <col min="20" max="20" width="17.5" style="38" customWidth="1"/>
    <col min="21" max="21" width="12.5" style="38" bestFit="1" customWidth="1"/>
    <col min="22" max="22" width="14.5" style="38" customWidth="1"/>
    <col min="23" max="23" width="14.1640625" style="38" customWidth="1"/>
    <col min="24" max="24" width="17" style="38" customWidth="1"/>
    <col min="25" max="25" width="12.5" style="38" bestFit="1" customWidth="1"/>
    <col min="26" max="16384" width="10.83203125" style="38"/>
  </cols>
  <sheetData>
    <row r="1" spans="1:32" x14ac:dyDescent="0.2">
      <c r="A1" s="35" t="s">
        <v>64</v>
      </c>
      <c r="B1" s="35" t="s">
        <v>64</v>
      </c>
      <c r="C1" s="35" t="s">
        <v>64</v>
      </c>
      <c r="D1" s="35" t="s">
        <v>64</v>
      </c>
      <c r="E1" s="35" t="s">
        <v>64</v>
      </c>
      <c r="F1" s="35" t="s">
        <v>64</v>
      </c>
      <c r="G1" s="35" t="s">
        <v>64</v>
      </c>
      <c r="H1" s="35" t="s">
        <v>64</v>
      </c>
      <c r="I1" s="35" t="s">
        <v>64</v>
      </c>
      <c r="J1" s="35" t="s">
        <v>64</v>
      </c>
      <c r="K1" s="35" t="s">
        <v>64</v>
      </c>
      <c r="L1" s="35" t="s">
        <v>64</v>
      </c>
      <c r="M1" s="36" t="s">
        <v>65</v>
      </c>
      <c r="N1" s="36" t="s">
        <v>65</v>
      </c>
      <c r="O1" s="36" t="s">
        <v>65</v>
      </c>
      <c r="P1" s="36" t="s">
        <v>65</v>
      </c>
      <c r="Q1" s="37" t="s">
        <v>66</v>
      </c>
      <c r="R1" s="36" t="s">
        <v>65</v>
      </c>
      <c r="S1" s="36" t="s">
        <v>65</v>
      </c>
      <c r="T1" s="36" t="s">
        <v>65</v>
      </c>
      <c r="U1" s="37" t="s">
        <v>66</v>
      </c>
      <c r="V1" s="35" t="s">
        <v>64</v>
      </c>
      <c r="W1" s="35" t="s">
        <v>64</v>
      </c>
      <c r="X1" s="35" t="s">
        <v>64</v>
      </c>
      <c r="Y1" s="37" t="s">
        <v>66</v>
      </c>
      <c r="Z1" s="37" t="s">
        <v>66</v>
      </c>
      <c r="AA1" s="37" t="s">
        <v>66</v>
      </c>
      <c r="AB1" s="37" t="s">
        <v>66</v>
      </c>
      <c r="AC1" s="37" t="s">
        <v>66</v>
      </c>
      <c r="AD1" s="37" t="s">
        <v>66</v>
      </c>
      <c r="AE1" s="37" t="s">
        <v>66</v>
      </c>
      <c r="AF1" s="37" t="s">
        <v>66</v>
      </c>
    </row>
    <row r="2" spans="1:32" ht="120" x14ac:dyDescent="0.2">
      <c r="A2" s="39" t="s">
        <v>68</v>
      </c>
      <c r="B2" s="39" t="s">
        <v>69</v>
      </c>
      <c r="C2" s="39" t="s">
        <v>70</v>
      </c>
      <c r="D2" s="39" t="s">
        <v>71</v>
      </c>
      <c r="E2" s="39" t="s">
        <v>72</v>
      </c>
      <c r="F2" s="39" t="s">
        <v>73</v>
      </c>
      <c r="G2" s="39" t="s">
        <v>74</v>
      </c>
      <c r="H2" s="39" t="s">
        <v>75</v>
      </c>
      <c r="I2" s="39" t="s">
        <v>76</v>
      </c>
      <c r="J2" s="39" t="s">
        <v>77</v>
      </c>
      <c r="K2" s="39" t="s">
        <v>78</v>
      </c>
      <c r="L2" s="39" t="s">
        <v>80</v>
      </c>
      <c r="M2" s="40" t="s">
        <v>81</v>
      </c>
      <c r="N2" s="40" t="s">
        <v>82</v>
      </c>
      <c r="O2" s="40" t="s">
        <v>83</v>
      </c>
      <c r="P2" s="40" t="s">
        <v>84</v>
      </c>
      <c r="Q2" s="40" t="s">
        <v>85</v>
      </c>
      <c r="R2" s="39" t="s">
        <v>86</v>
      </c>
      <c r="S2" s="39" t="s">
        <v>87</v>
      </c>
      <c r="T2" s="39" t="s">
        <v>88</v>
      </c>
      <c r="U2" s="39" t="s">
        <v>89</v>
      </c>
      <c r="V2" s="39" t="s">
        <v>90</v>
      </c>
      <c r="W2" s="39" t="s">
        <v>91</v>
      </c>
      <c r="X2" s="39" t="s">
        <v>92</v>
      </c>
      <c r="Y2" s="39" t="s">
        <v>93</v>
      </c>
      <c r="Z2" s="39" t="s">
        <v>98</v>
      </c>
      <c r="AA2" s="39" t="s">
        <v>99</v>
      </c>
      <c r="AB2" s="39" t="s">
        <v>100</v>
      </c>
      <c r="AC2" s="39" t="s">
        <v>101</v>
      </c>
      <c r="AD2" s="39" t="s">
        <v>102</v>
      </c>
      <c r="AE2" s="39" t="s">
        <v>103</v>
      </c>
      <c r="AF2" s="39" t="s">
        <v>104</v>
      </c>
    </row>
    <row r="3" spans="1:32" ht="16" x14ac:dyDescent="0.2">
      <c r="A3" s="42" t="s">
        <v>148</v>
      </c>
      <c r="B3" s="42" t="s">
        <v>149</v>
      </c>
      <c r="C3" s="42" t="s">
        <v>150</v>
      </c>
      <c r="D3" s="42" t="s">
        <v>151</v>
      </c>
      <c r="E3" s="44" t="s">
        <v>108</v>
      </c>
      <c r="F3" s="44" t="s">
        <v>109</v>
      </c>
      <c r="G3" s="42" t="s">
        <v>110</v>
      </c>
      <c r="H3" s="42" t="s">
        <v>111</v>
      </c>
      <c r="I3" s="42" t="s">
        <v>112</v>
      </c>
      <c r="J3" s="42" t="s">
        <v>113</v>
      </c>
      <c r="K3" s="42" t="s">
        <v>114</v>
      </c>
      <c r="L3" s="42" t="s">
        <v>116</v>
      </c>
      <c r="M3" s="45">
        <v>1</v>
      </c>
      <c r="N3" s="45">
        <v>10</v>
      </c>
      <c r="O3" s="45">
        <v>4</v>
      </c>
      <c r="P3" s="45" t="s">
        <v>117</v>
      </c>
      <c r="Q3" s="42">
        <f>SUM(N3*O3)</f>
        <v>40</v>
      </c>
      <c r="R3" s="42">
        <v>2022</v>
      </c>
      <c r="S3" s="42" t="s">
        <v>118</v>
      </c>
      <c r="T3" s="46">
        <v>4030</v>
      </c>
      <c r="U3" s="47">
        <f>X3/W3</f>
        <v>5703</v>
      </c>
      <c r="V3" s="46">
        <v>6420</v>
      </c>
      <c r="W3" s="42">
        <v>10</v>
      </c>
      <c r="X3" s="46">
        <v>57030</v>
      </c>
      <c r="Y3" s="59">
        <f>W3*Q3</f>
        <v>400</v>
      </c>
      <c r="Z3" s="42">
        <f t="shared" ref="Z3:Z14" si="0">+Y3/(SUM( $Y$3:$Y$14))</f>
        <v>3.2404406999351912E-3</v>
      </c>
      <c r="AA3" s="47">
        <f t="shared" ref="AA3:AA14" si="1">T3/Q3</f>
        <v>100.75</v>
      </c>
      <c r="AB3" s="47">
        <f t="shared" ref="AB3:AB14" si="2">U3/Q3</f>
        <v>142.57499999999999</v>
      </c>
      <c r="AC3" s="47">
        <f t="shared" ref="AC3:AC14" si="3">V3/Q3</f>
        <v>160.5</v>
      </c>
      <c r="AD3" s="47">
        <f>AA3*Z3</f>
        <v>0.32647440051847054</v>
      </c>
      <c r="AE3" s="47">
        <f>AB3*Z3</f>
        <v>0.46200583279325985</v>
      </c>
      <c r="AF3" s="47">
        <f>AC3*Z3</f>
        <v>0.52009073233959824</v>
      </c>
    </row>
    <row r="4" spans="1:32" ht="16" x14ac:dyDescent="0.2">
      <c r="A4" s="42" t="s">
        <v>148</v>
      </c>
      <c r="B4" s="42" t="s">
        <v>149</v>
      </c>
      <c r="C4" s="42" t="s">
        <v>150</v>
      </c>
      <c r="D4" s="42" t="s">
        <v>151</v>
      </c>
      <c r="E4" s="44" t="s">
        <v>108</v>
      </c>
      <c r="F4" s="44" t="s">
        <v>109</v>
      </c>
      <c r="G4" s="42" t="s">
        <v>110</v>
      </c>
      <c r="H4" s="42" t="s">
        <v>111</v>
      </c>
      <c r="I4" s="42" t="s">
        <v>112</v>
      </c>
      <c r="J4" s="42" t="s">
        <v>113</v>
      </c>
      <c r="K4" s="42" t="s">
        <v>114</v>
      </c>
      <c r="L4" s="42" t="s">
        <v>116</v>
      </c>
      <c r="M4" s="45">
        <v>1</v>
      </c>
      <c r="N4" s="45">
        <v>10</v>
      </c>
      <c r="O4" s="45">
        <v>4</v>
      </c>
      <c r="P4" s="45" t="s">
        <v>117</v>
      </c>
      <c r="Q4" s="42">
        <f t="shared" ref="Q4:Q14" si="4">SUM(N4*O4)</f>
        <v>40</v>
      </c>
      <c r="R4" s="42">
        <v>2022</v>
      </c>
      <c r="S4" s="42" t="s">
        <v>122</v>
      </c>
      <c r="T4" s="46">
        <v>4650</v>
      </c>
      <c r="U4" s="47">
        <f t="shared" ref="U4:U14" si="5">X4/W4</f>
        <v>6106.4173228346453</v>
      </c>
      <c r="V4" s="46">
        <v>6420</v>
      </c>
      <c r="W4" s="42">
        <v>508</v>
      </c>
      <c r="X4" s="46">
        <v>3102060</v>
      </c>
      <c r="Y4" s="42">
        <f t="shared" ref="Y4:Y14" si="6">W4*Q4</f>
        <v>20320</v>
      </c>
      <c r="Z4" s="42">
        <f t="shared" si="0"/>
        <v>0.16461438755670771</v>
      </c>
      <c r="AA4" s="47">
        <f t="shared" si="1"/>
        <v>116.25</v>
      </c>
      <c r="AB4" s="47">
        <f t="shared" si="2"/>
        <v>152.66043307086613</v>
      </c>
      <c r="AC4" s="47">
        <f t="shared" si="3"/>
        <v>160.5</v>
      </c>
      <c r="AD4" s="47">
        <f t="shared" ref="AD4:AD14" si="7">AA4*Z4</f>
        <v>19.13642255346727</v>
      </c>
      <c r="AE4" s="47">
        <f t="shared" ref="AE4:AE14" si="8">AB4*Z4</f>
        <v>25.130103694102395</v>
      </c>
      <c r="AF4" s="47">
        <f t="shared" ref="AF4:AF14" si="9">AC4*Z4</f>
        <v>26.420609202851587</v>
      </c>
    </row>
    <row r="5" spans="1:32" ht="16" x14ac:dyDescent="0.2">
      <c r="A5" s="42" t="s">
        <v>148</v>
      </c>
      <c r="B5" s="42" t="s">
        <v>149</v>
      </c>
      <c r="C5" s="42" t="s">
        <v>150</v>
      </c>
      <c r="D5" s="42" t="s">
        <v>151</v>
      </c>
      <c r="E5" s="44" t="s">
        <v>108</v>
      </c>
      <c r="F5" s="44" t="s">
        <v>109</v>
      </c>
      <c r="G5" s="42" t="s">
        <v>110</v>
      </c>
      <c r="H5" s="42" t="s">
        <v>111</v>
      </c>
      <c r="I5" s="42" t="s">
        <v>112</v>
      </c>
      <c r="J5" s="42" t="s">
        <v>113</v>
      </c>
      <c r="K5" s="42" t="s">
        <v>114</v>
      </c>
      <c r="L5" s="42" t="s">
        <v>116</v>
      </c>
      <c r="M5" s="45">
        <v>1</v>
      </c>
      <c r="N5" s="45">
        <v>10</v>
      </c>
      <c r="O5" s="45">
        <v>4</v>
      </c>
      <c r="P5" s="45" t="s">
        <v>117</v>
      </c>
      <c r="Q5" s="42">
        <f t="shared" si="4"/>
        <v>40</v>
      </c>
      <c r="R5" s="42">
        <v>2022</v>
      </c>
      <c r="S5" s="42" t="s">
        <v>124</v>
      </c>
      <c r="T5" s="60">
        <v>4580</v>
      </c>
      <c r="U5" s="47">
        <f t="shared" si="5"/>
        <v>5829.0697674418607</v>
      </c>
      <c r="V5" s="46">
        <v>6420</v>
      </c>
      <c r="W5" s="42">
        <v>172</v>
      </c>
      <c r="X5" s="46">
        <v>1002600</v>
      </c>
      <c r="Y5" s="42">
        <f t="shared" si="6"/>
        <v>6880</v>
      </c>
      <c r="Z5" s="42">
        <f t="shared" si="0"/>
        <v>5.5735580038885291E-2</v>
      </c>
      <c r="AA5" s="47">
        <f t="shared" si="1"/>
        <v>114.5</v>
      </c>
      <c r="AB5" s="47">
        <f t="shared" si="2"/>
        <v>145.72674418604652</v>
      </c>
      <c r="AC5" s="47">
        <f t="shared" si="3"/>
        <v>160.5</v>
      </c>
      <c r="AD5" s="47">
        <f t="shared" si="7"/>
        <v>6.3817239144523654</v>
      </c>
      <c r="AE5" s="47">
        <f t="shared" si="8"/>
        <v>8.1221646143875574</v>
      </c>
      <c r="AF5" s="47">
        <f t="shared" si="9"/>
        <v>8.9455605962410889</v>
      </c>
    </row>
    <row r="6" spans="1:32" ht="16" x14ac:dyDescent="0.2">
      <c r="A6" s="42" t="s">
        <v>152</v>
      </c>
      <c r="B6" s="42" t="s">
        <v>149</v>
      </c>
      <c r="C6" s="42" t="s">
        <v>150</v>
      </c>
      <c r="D6" s="42" t="s">
        <v>151</v>
      </c>
      <c r="E6" s="44" t="s">
        <v>108</v>
      </c>
      <c r="F6" s="44" t="s">
        <v>109</v>
      </c>
      <c r="G6" s="42" t="s">
        <v>110</v>
      </c>
      <c r="H6" s="42" t="s">
        <v>111</v>
      </c>
      <c r="I6" s="42" t="s">
        <v>112</v>
      </c>
      <c r="J6" s="42" t="s">
        <v>113</v>
      </c>
      <c r="K6" s="42" t="s">
        <v>114</v>
      </c>
      <c r="L6" s="42" t="s">
        <v>116</v>
      </c>
      <c r="M6" s="45">
        <v>1</v>
      </c>
      <c r="N6" s="45">
        <v>10</v>
      </c>
      <c r="O6" s="45">
        <v>4</v>
      </c>
      <c r="P6" s="45" t="s">
        <v>117</v>
      </c>
      <c r="Q6" s="42">
        <f t="shared" si="4"/>
        <v>40</v>
      </c>
      <c r="R6" s="42">
        <v>2022</v>
      </c>
      <c r="S6" s="42" t="s">
        <v>127</v>
      </c>
      <c r="T6" s="46">
        <v>4580</v>
      </c>
      <c r="U6" s="47">
        <f t="shared" si="5"/>
        <v>6303.6590436590441</v>
      </c>
      <c r="V6" s="46">
        <v>6420</v>
      </c>
      <c r="W6" s="42">
        <v>481</v>
      </c>
      <c r="X6" s="46">
        <v>3032060</v>
      </c>
      <c r="Y6" s="42">
        <f t="shared" si="6"/>
        <v>19240</v>
      </c>
      <c r="Z6" s="42">
        <f t="shared" si="0"/>
        <v>0.1558651976668827</v>
      </c>
      <c r="AA6" s="47">
        <f t="shared" si="1"/>
        <v>114.5</v>
      </c>
      <c r="AB6" s="47">
        <f t="shared" si="2"/>
        <v>157.5914760914761</v>
      </c>
      <c r="AC6" s="47">
        <f t="shared" si="3"/>
        <v>160.5</v>
      </c>
      <c r="AD6" s="47">
        <f t="shared" si="7"/>
        <v>17.846565132858068</v>
      </c>
      <c r="AE6" s="47">
        <f t="shared" si="8"/>
        <v>24.56302657161374</v>
      </c>
      <c r="AF6" s="47">
        <f t="shared" si="9"/>
        <v>25.016364225534673</v>
      </c>
    </row>
    <row r="7" spans="1:32" ht="16" x14ac:dyDescent="0.2">
      <c r="A7" s="42" t="s">
        <v>153</v>
      </c>
      <c r="B7" s="42" t="s">
        <v>149</v>
      </c>
      <c r="C7" s="42" t="s">
        <v>150</v>
      </c>
      <c r="D7" s="42" t="s">
        <v>151</v>
      </c>
      <c r="E7" s="44" t="s">
        <v>108</v>
      </c>
      <c r="F7" s="44" t="s">
        <v>109</v>
      </c>
      <c r="G7" s="42" t="s">
        <v>110</v>
      </c>
      <c r="H7" s="42" t="s">
        <v>111</v>
      </c>
      <c r="I7" s="42" t="s">
        <v>112</v>
      </c>
      <c r="J7" s="42" t="s">
        <v>113</v>
      </c>
      <c r="K7" s="42" t="s">
        <v>114</v>
      </c>
      <c r="L7" s="42" t="s">
        <v>116</v>
      </c>
      <c r="M7" s="45">
        <v>1</v>
      </c>
      <c r="N7" s="45">
        <v>10</v>
      </c>
      <c r="O7" s="45">
        <v>4</v>
      </c>
      <c r="P7" s="45" t="s">
        <v>117</v>
      </c>
      <c r="Q7" s="42">
        <f t="shared" si="4"/>
        <v>40</v>
      </c>
      <c r="R7" s="42">
        <v>2022</v>
      </c>
      <c r="S7" s="42" t="s">
        <v>130</v>
      </c>
      <c r="T7" s="46">
        <v>4580</v>
      </c>
      <c r="U7" s="47">
        <f t="shared" si="5"/>
        <v>6059.9449035812668</v>
      </c>
      <c r="V7" s="46">
        <v>6420</v>
      </c>
      <c r="W7" s="42">
        <v>363</v>
      </c>
      <c r="X7" s="46">
        <v>2199760</v>
      </c>
      <c r="Y7" s="42">
        <f t="shared" si="6"/>
        <v>14520</v>
      </c>
      <c r="Z7" s="42">
        <f t="shared" si="0"/>
        <v>0.11762799740764744</v>
      </c>
      <c r="AA7" s="47">
        <f t="shared" si="1"/>
        <v>114.5</v>
      </c>
      <c r="AB7" s="47">
        <f t="shared" si="2"/>
        <v>151.49862258953166</v>
      </c>
      <c r="AC7" s="47">
        <f t="shared" si="3"/>
        <v>160.5</v>
      </c>
      <c r="AD7" s="47">
        <f t="shared" si="7"/>
        <v>13.468405703175632</v>
      </c>
      <c r="AE7" s="47">
        <f t="shared" si="8"/>
        <v>17.820479585223588</v>
      </c>
      <c r="AF7" s="47">
        <f t="shared" si="9"/>
        <v>18.879293583927414</v>
      </c>
    </row>
    <row r="8" spans="1:32" ht="16" x14ac:dyDescent="0.2">
      <c r="A8" s="42" t="s">
        <v>154</v>
      </c>
      <c r="B8" s="42" t="s">
        <v>149</v>
      </c>
      <c r="C8" s="42" t="s">
        <v>150</v>
      </c>
      <c r="D8" s="42" t="s">
        <v>151</v>
      </c>
      <c r="E8" s="44" t="s">
        <v>108</v>
      </c>
      <c r="F8" s="44" t="s">
        <v>109</v>
      </c>
      <c r="G8" s="42" t="s">
        <v>110</v>
      </c>
      <c r="H8" s="42" t="s">
        <v>111</v>
      </c>
      <c r="I8" s="42" t="s">
        <v>112</v>
      </c>
      <c r="J8" s="42" t="s">
        <v>113</v>
      </c>
      <c r="K8" s="42" t="s">
        <v>114</v>
      </c>
      <c r="L8" s="42" t="s">
        <v>116</v>
      </c>
      <c r="M8" s="45">
        <v>1</v>
      </c>
      <c r="N8" s="45">
        <v>10</v>
      </c>
      <c r="O8" s="45">
        <v>4</v>
      </c>
      <c r="P8" s="45" t="s">
        <v>117</v>
      </c>
      <c r="Q8" s="42">
        <f t="shared" si="4"/>
        <v>40</v>
      </c>
      <c r="R8" s="42">
        <v>2022</v>
      </c>
      <c r="S8" s="42" t="s">
        <v>133</v>
      </c>
      <c r="T8" s="46">
        <v>4580</v>
      </c>
      <c r="U8" s="47">
        <f t="shared" si="5"/>
        <v>5887.5049115913553</v>
      </c>
      <c r="V8" s="46">
        <v>6420</v>
      </c>
      <c r="W8" s="42">
        <v>509</v>
      </c>
      <c r="X8" s="46">
        <v>2996740</v>
      </c>
      <c r="Y8" s="42">
        <f t="shared" si="6"/>
        <v>20360</v>
      </c>
      <c r="Z8" s="42">
        <f t="shared" si="0"/>
        <v>0.16493843162670124</v>
      </c>
      <c r="AA8" s="47">
        <f t="shared" si="1"/>
        <v>114.5</v>
      </c>
      <c r="AB8" s="47">
        <f t="shared" si="2"/>
        <v>147.18762278978389</v>
      </c>
      <c r="AC8" s="47">
        <f t="shared" si="3"/>
        <v>160.5</v>
      </c>
      <c r="AD8" s="47">
        <f t="shared" si="7"/>
        <v>18.885450421257293</v>
      </c>
      <c r="AE8" s="47">
        <f t="shared" si="8"/>
        <v>24.276895657809462</v>
      </c>
      <c r="AF8" s="47">
        <f t="shared" si="9"/>
        <v>26.472618276085548</v>
      </c>
    </row>
    <row r="9" spans="1:32" ht="16" x14ac:dyDescent="0.2">
      <c r="A9" s="42" t="s">
        <v>155</v>
      </c>
      <c r="B9" s="42" t="s">
        <v>149</v>
      </c>
      <c r="C9" s="42" t="s">
        <v>150</v>
      </c>
      <c r="D9" s="42" t="s">
        <v>151</v>
      </c>
      <c r="E9" s="44" t="s">
        <v>108</v>
      </c>
      <c r="F9" s="44" t="s">
        <v>109</v>
      </c>
      <c r="G9" s="42" t="s">
        <v>110</v>
      </c>
      <c r="H9" s="42" t="s">
        <v>111</v>
      </c>
      <c r="I9" s="42" t="s">
        <v>112</v>
      </c>
      <c r="J9" s="42" t="s">
        <v>113</v>
      </c>
      <c r="K9" s="42" t="s">
        <v>114</v>
      </c>
      <c r="L9" s="42" t="s">
        <v>116</v>
      </c>
      <c r="M9" s="45">
        <v>1</v>
      </c>
      <c r="N9" s="45">
        <v>10</v>
      </c>
      <c r="O9" s="45">
        <v>4</v>
      </c>
      <c r="P9" s="45" t="s">
        <v>117</v>
      </c>
      <c r="Q9" s="42">
        <f t="shared" si="4"/>
        <v>40</v>
      </c>
      <c r="R9" s="42">
        <v>2022</v>
      </c>
      <c r="S9" s="42" t="s">
        <v>136</v>
      </c>
      <c r="T9" s="46">
        <v>4250</v>
      </c>
      <c r="U9" s="47">
        <f t="shared" si="5"/>
        <v>5140.3940886699511</v>
      </c>
      <c r="V9" s="46">
        <v>4250</v>
      </c>
      <c r="W9" s="42">
        <v>203</v>
      </c>
      <c r="X9" s="46">
        <v>1043500</v>
      </c>
      <c r="Y9" s="42">
        <f t="shared" si="6"/>
        <v>8120</v>
      </c>
      <c r="Z9" s="42">
        <f t="shared" si="0"/>
        <v>6.5780946208684382E-2</v>
      </c>
      <c r="AA9" s="47">
        <f t="shared" si="1"/>
        <v>106.25</v>
      </c>
      <c r="AB9" s="47">
        <f t="shared" si="2"/>
        <v>128.50985221674878</v>
      </c>
      <c r="AC9" s="47">
        <f t="shared" si="3"/>
        <v>106.25</v>
      </c>
      <c r="AD9" s="47">
        <f t="shared" si="7"/>
        <v>6.9892255346727152</v>
      </c>
      <c r="AE9" s="47">
        <f t="shared" si="8"/>
        <v>8.4534996759559302</v>
      </c>
      <c r="AF9" s="47">
        <f t="shared" si="9"/>
        <v>6.9892255346727152</v>
      </c>
    </row>
    <row r="10" spans="1:32" ht="16" x14ac:dyDescent="0.2">
      <c r="A10" s="42" t="s">
        <v>156</v>
      </c>
      <c r="B10" s="42" t="s">
        <v>149</v>
      </c>
      <c r="C10" s="42" t="s">
        <v>150</v>
      </c>
      <c r="D10" s="42" t="s">
        <v>151</v>
      </c>
      <c r="E10" s="44" t="s">
        <v>108</v>
      </c>
      <c r="F10" s="44" t="s">
        <v>109</v>
      </c>
      <c r="G10" s="42" t="s">
        <v>110</v>
      </c>
      <c r="H10" s="42" t="s">
        <v>111</v>
      </c>
      <c r="I10" s="42" t="s">
        <v>112</v>
      </c>
      <c r="J10" s="42" t="s">
        <v>113</v>
      </c>
      <c r="K10" s="42" t="s">
        <v>114</v>
      </c>
      <c r="L10" s="42" t="s">
        <v>116</v>
      </c>
      <c r="M10" s="45">
        <v>1</v>
      </c>
      <c r="N10" s="45">
        <v>10</v>
      </c>
      <c r="O10" s="45">
        <v>4</v>
      </c>
      <c r="P10" s="45" t="s">
        <v>117</v>
      </c>
      <c r="Q10" s="42">
        <f t="shared" si="4"/>
        <v>40</v>
      </c>
      <c r="R10" s="42">
        <v>2022</v>
      </c>
      <c r="S10" s="42" t="s">
        <v>138</v>
      </c>
      <c r="T10" s="46">
        <v>4250</v>
      </c>
      <c r="U10" s="47">
        <f t="shared" si="5"/>
        <v>4958.967391304348</v>
      </c>
      <c r="V10" s="46">
        <v>4250</v>
      </c>
      <c r="W10" s="42">
        <v>184</v>
      </c>
      <c r="X10" s="46">
        <v>912450</v>
      </c>
      <c r="Y10" s="42">
        <f t="shared" si="6"/>
        <v>7360</v>
      </c>
      <c r="Z10" s="42">
        <f t="shared" si="0"/>
        <v>5.9624108878807515E-2</v>
      </c>
      <c r="AA10" s="47">
        <f t="shared" si="1"/>
        <v>106.25</v>
      </c>
      <c r="AB10" s="47">
        <f t="shared" si="2"/>
        <v>123.9741847826087</v>
      </c>
      <c r="AC10" s="47">
        <f t="shared" si="3"/>
        <v>106.25</v>
      </c>
      <c r="AD10" s="47">
        <f t="shared" si="7"/>
        <v>6.3350615683732983</v>
      </c>
      <c r="AE10" s="47">
        <f t="shared" si="8"/>
        <v>7.3918502916396633</v>
      </c>
      <c r="AF10" s="47">
        <f t="shared" si="9"/>
        <v>6.3350615683732983</v>
      </c>
    </row>
    <row r="11" spans="1:32" ht="16" x14ac:dyDescent="0.2">
      <c r="A11" s="42" t="s">
        <v>157</v>
      </c>
      <c r="B11" s="42" t="s">
        <v>149</v>
      </c>
      <c r="C11" s="42" t="s">
        <v>150</v>
      </c>
      <c r="D11" s="42" t="s">
        <v>151</v>
      </c>
      <c r="E11" s="44" t="s">
        <v>108</v>
      </c>
      <c r="F11" s="44" t="s">
        <v>109</v>
      </c>
      <c r="G11" s="42" t="s">
        <v>110</v>
      </c>
      <c r="H11" s="42" t="s">
        <v>111</v>
      </c>
      <c r="I11" s="42" t="s">
        <v>112</v>
      </c>
      <c r="J11" s="42" t="s">
        <v>113</v>
      </c>
      <c r="K11" s="42" t="s">
        <v>114</v>
      </c>
      <c r="L11" s="42" t="s">
        <v>116</v>
      </c>
      <c r="M11" s="45">
        <v>1</v>
      </c>
      <c r="N11" s="45">
        <v>10</v>
      </c>
      <c r="O11" s="45">
        <v>4</v>
      </c>
      <c r="P11" s="45" t="s">
        <v>117</v>
      </c>
      <c r="Q11" s="42">
        <f t="shared" si="4"/>
        <v>40</v>
      </c>
      <c r="R11" s="42">
        <v>2022</v>
      </c>
      <c r="S11" s="42" t="s">
        <v>139</v>
      </c>
      <c r="T11" s="46">
        <v>4250</v>
      </c>
      <c r="U11" s="47">
        <f t="shared" si="5"/>
        <v>5938.9333333333334</v>
      </c>
      <c r="V11" s="46">
        <v>6200</v>
      </c>
      <c r="W11" s="42">
        <v>225</v>
      </c>
      <c r="X11" s="46">
        <v>1336260</v>
      </c>
      <c r="Y11" s="42">
        <f t="shared" si="6"/>
        <v>9000</v>
      </c>
      <c r="Z11" s="42">
        <f t="shared" si="0"/>
        <v>7.2909915748541804E-2</v>
      </c>
      <c r="AA11" s="47">
        <f t="shared" si="1"/>
        <v>106.25</v>
      </c>
      <c r="AB11" s="47">
        <f t="shared" si="2"/>
        <v>148.47333333333333</v>
      </c>
      <c r="AC11" s="47">
        <f t="shared" si="3"/>
        <v>155</v>
      </c>
      <c r="AD11" s="47">
        <f t="shared" si="7"/>
        <v>7.7466785482825671</v>
      </c>
      <c r="AE11" s="47">
        <f t="shared" si="8"/>
        <v>10.825178224238497</v>
      </c>
      <c r="AF11" s="47">
        <f t="shared" si="9"/>
        <v>11.30103694102398</v>
      </c>
    </row>
    <row r="12" spans="1:32" ht="16" x14ac:dyDescent="0.2">
      <c r="A12" s="42" t="s">
        <v>158</v>
      </c>
      <c r="B12" s="42" t="s">
        <v>149</v>
      </c>
      <c r="C12" s="42" t="s">
        <v>150</v>
      </c>
      <c r="D12" s="42" t="s">
        <v>151</v>
      </c>
      <c r="E12" s="44" t="s">
        <v>108</v>
      </c>
      <c r="F12" s="44" t="s">
        <v>109</v>
      </c>
      <c r="G12" s="42" t="s">
        <v>110</v>
      </c>
      <c r="H12" s="42" t="s">
        <v>111</v>
      </c>
      <c r="I12" s="42" t="s">
        <v>112</v>
      </c>
      <c r="J12" s="42" t="s">
        <v>113</v>
      </c>
      <c r="K12" s="42" t="s">
        <v>114</v>
      </c>
      <c r="L12" s="42" t="s">
        <v>116</v>
      </c>
      <c r="M12" s="45">
        <v>1</v>
      </c>
      <c r="N12" s="45">
        <v>10</v>
      </c>
      <c r="O12" s="45">
        <v>4</v>
      </c>
      <c r="P12" s="45" t="s">
        <v>117</v>
      </c>
      <c r="Q12" s="42">
        <f t="shared" si="4"/>
        <v>40</v>
      </c>
      <c r="R12" s="42">
        <v>2022</v>
      </c>
      <c r="S12" s="42" t="s">
        <v>140</v>
      </c>
      <c r="T12" s="46">
        <v>4250</v>
      </c>
      <c r="U12" s="47">
        <f t="shared" si="5"/>
        <v>5495.7777777777774</v>
      </c>
      <c r="V12" s="46">
        <v>6200</v>
      </c>
      <c r="W12" s="42">
        <v>180</v>
      </c>
      <c r="X12" s="46">
        <v>989240</v>
      </c>
      <c r="Y12" s="42">
        <f t="shared" si="6"/>
        <v>7200</v>
      </c>
      <c r="Z12" s="42">
        <f t="shared" si="0"/>
        <v>5.832793259883344E-2</v>
      </c>
      <c r="AA12" s="47">
        <f t="shared" si="1"/>
        <v>106.25</v>
      </c>
      <c r="AB12" s="47">
        <f t="shared" si="2"/>
        <v>137.39444444444445</v>
      </c>
      <c r="AC12" s="47">
        <f t="shared" si="3"/>
        <v>155</v>
      </c>
      <c r="AD12" s="47">
        <f t="shared" si="7"/>
        <v>6.197342838626053</v>
      </c>
      <c r="AE12" s="47">
        <f t="shared" si="8"/>
        <v>8.0139338950097212</v>
      </c>
      <c r="AF12" s="47">
        <f t="shared" si="9"/>
        <v>9.0408295528191829</v>
      </c>
    </row>
    <row r="13" spans="1:32" ht="16" x14ac:dyDescent="0.2">
      <c r="A13" s="42" t="s">
        <v>159</v>
      </c>
      <c r="B13" s="42" t="s">
        <v>149</v>
      </c>
      <c r="C13" s="42" t="s">
        <v>150</v>
      </c>
      <c r="D13" s="42" t="s">
        <v>151</v>
      </c>
      <c r="E13" s="44" t="s">
        <v>108</v>
      </c>
      <c r="F13" s="44" t="s">
        <v>109</v>
      </c>
      <c r="G13" s="42" t="s">
        <v>110</v>
      </c>
      <c r="H13" s="42" t="s">
        <v>111</v>
      </c>
      <c r="I13" s="42" t="s">
        <v>112</v>
      </c>
      <c r="J13" s="42" t="s">
        <v>113</v>
      </c>
      <c r="K13" s="42" t="s">
        <v>114</v>
      </c>
      <c r="L13" s="42" t="s">
        <v>116</v>
      </c>
      <c r="M13" s="45">
        <v>1</v>
      </c>
      <c r="N13" s="45">
        <v>10</v>
      </c>
      <c r="O13" s="45">
        <v>4</v>
      </c>
      <c r="P13" s="45" t="s">
        <v>117</v>
      </c>
      <c r="Q13" s="42">
        <f t="shared" si="4"/>
        <v>40</v>
      </c>
      <c r="R13" s="42">
        <v>2022</v>
      </c>
      <c r="S13" s="42" t="s">
        <v>141</v>
      </c>
      <c r="T13" s="46">
        <v>4250</v>
      </c>
      <c r="U13" s="47">
        <f t="shared" si="5"/>
        <v>6022.869565217391</v>
      </c>
      <c r="V13" s="46">
        <v>6200</v>
      </c>
      <c r="W13" s="42">
        <v>115</v>
      </c>
      <c r="X13" s="46">
        <v>692630</v>
      </c>
      <c r="Y13" s="42">
        <f t="shared" si="6"/>
        <v>4600</v>
      </c>
      <c r="Z13" s="42">
        <f t="shared" si="0"/>
        <v>3.7265068049254696E-2</v>
      </c>
      <c r="AA13" s="47">
        <f t="shared" si="1"/>
        <v>106.25</v>
      </c>
      <c r="AB13" s="47">
        <f t="shared" si="2"/>
        <v>150.57173913043476</v>
      </c>
      <c r="AC13" s="47">
        <f t="shared" si="3"/>
        <v>155</v>
      </c>
      <c r="AD13" s="47">
        <f t="shared" si="7"/>
        <v>3.9594134802333114</v>
      </c>
      <c r="AE13" s="47">
        <f t="shared" si="8"/>
        <v>5.6110661049902779</v>
      </c>
      <c r="AF13" s="47">
        <f t="shared" si="9"/>
        <v>5.7760855476344775</v>
      </c>
    </row>
    <row r="14" spans="1:32" s="54" customFormat="1" ht="16" x14ac:dyDescent="0.2">
      <c r="A14" s="42" t="s">
        <v>160</v>
      </c>
      <c r="B14" s="42" t="s">
        <v>149</v>
      </c>
      <c r="C14" s="42" t="s">
        <v>150</v>
      </c>
      <c r="D14" s="42" t="s">
        <v>151</v>
      </c>
      <c r="E14" s="49" t="s">
        <v>108</v>
      </c>
      <c r="F14" s="49" t="s">
        <v>109</v>
      </c>
      <c r="G14" s="50" t="s">
        <v>110</v>
      </c>
      <c r="H14" s="50" t="s">
        <v>111</v>
      </c>
      <c r="I14" s="50" t="s">
        <v>112</v>
      </c>
      <c r="J14" s="50" t="s">
        <v>113</v>
      </c>
      <c r="K14" s="50" t="s">
        <v>114</v>
      </c>
      <c r="L14" s="50" t="s">
        <v>116</v>
      </c>
      <c r="M14" s="61">
        <v>1</v>
      </c>
      <c r="N14" s="45">
        <v>10</v>
      </c>
      <c r="O14" s="45">
        <v>4</v>
      </c>
      <c r="P14" s="61" t="s">
        <v>117</v>
      </c>
      <c r="Q14" s="50">
        <f t="shared" si="4"/>
        <v>40</v>
      </c>
      <c r="R14" s="50">
        <v>2022</v>
      </c>
      <c r="S14" s="50" t="s">
        <v>142</v>
      </c>
      <c r="T14" s="46">
        <v>4250</v>
      </c>
      <c r="U14" s="52">
        <f t="shared" si="5"/>
        <v>5899.5588235294117</v>
      </c>
      <c r="V14" s="46">
        <v>6200</v>
      </c>
      <c r="W14" s="42">
        <v>136</v>
      </c>
      <c r="X14" s="46">
        <v>802340</v>
      </c>
      <c r="Y14" s="50">
        <f t="shared" si="6"/>
        <v>5440</v>
      </c>
      <c r="Z14" s="42">
        <f t="shared" si="0"/>
        <v>4.4069993519118597E-2</v>
      </c>
      <c r="AA14" s="47">
        <f t="shared" si="1"/>
        <v>106.25</v>
      </c>
      <c r="AB14" s="47">
        <f t="shared" si="2"/>
        <v>147.4889705882353</v>
      </c>
      <c r="AC14" s="47">
        <f t="shared" si="3"/>
        <v>155</v>
      </c>
      <c r="AD14" s="47">
        <f t="shared" si="7"/>
        <v>4.682436811406351</v>
      </c>
      <c r="AE14" s="47">
        <f t="shared" si="8"/>
        <v>6.4998379779650035</v>
      </c>
      <c r="AF14" s="47">
        <f t="shared" si="9"/>
        <v>6.8308489954633824</v>
      </c>
    </row>
    <row r="15" spans="1:32" x14ac:dyDescent="0.2">
      <c r="AA15" s="55" t="s">
        <v>143</v>
      </c>
      <c r="AB15" s="56"/>
      <c r="AC15" s="57"/>
      <c r="AD15" s="47">
        <f>SUM(AD3:AD14)</f>
        <v>111.9552009073234</v>
      </c>
      <c r="AE15" s="47">
        <f>SUM(AE3:AE14)</f>
        <v>147.17004212572908</v>
      </c>
      <c r="AF15" s="47">
        <f>SUM(AF3:AF14)</f>
        <v>152.5276247569669</v>
      </c>
    </row>
  </sheetData>
  <mergeCells count="1">
    <mergeCell ref="AA15:AC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B54A-770B-5B4C-8EAD-67900BF4CA4C}">
  <dimension ref="A1:AG15"/>
  <sheetViews>
    <sheetView topLeftCell="G1" workbookViewId="0">
      <selection activeCell="AE15" sqref="AE15"/>
    </sheetView>
  </sheetViews>
  <sheetFormatPr baseColWidth="10" defaultRowHeight="15" x14ac:dyDescent="0.2"/>
  <cols>
    <col min="1" max="1" width="10.83203125" style="38"/>
    <col min="2" max="2" width="15.5" style="38" customWidth="1"/>
    <col min="3" max="5" width="10.83203125" style="38"/>
    <col min="6" max="6" width="16.5" style="38" customWidth="1"/>
    <col min="7" max="14" width="10.83203125" style="38"/>
    <col min="15" max="15" width="14.5" style="38" customWidth="1"/>
    <col min="16" max="17" width="10.83203125" style="38"/>
    <col min="18" max="18" width="16.5" style="38" customWidth="1"/>
    <col min="19" max="20" width="10.83203125" style="38"/>
    <col min="21" max="21" width="17.5" style="38" customWidth="1"/>
    <col min="22" max="22" width="12.5" style="38" bestFit="1" customWidth="1"/>
    <col min="23" max="23" width="12.6640625" style="38" customWidth="1"/>
    <col min="24" max="24" width="10.83203125" style="38"/>
    <col min="25" max="25" width="17" style="38" customWidth="1"/>
    <col min="26" max="26" width="12.5" style="38" bestFit="1" customWidth="1"/>
    <col min="27" max="28" width="10.83203125" style="38"/>
    <col min="29" max="29" width="13.6640625" style="38" customWidth="1"/>
    <col min="30" max="16384" width="10.83203125" style="38"/>
  </cols>
  <sheetData>
    <row r="1" spans="1:33" x14ac:dyDescent="0.2">
      <c r="A1" s="35" t="s">
        <v>64</v>
      </c>
      <c r="B1" s="35" t="s">
        <v>64</v>
      </c>
      <c r="C1" s="35" t="s">
        <v>64</v>
      </c>
      <c r="D1" s="35" t="s">
        <v>64</v>
      </c>
      <c r="E1" s="35" t="s">
        <v>64</v>
      </c>
      <c r="F1" s="35" t="s">
        <v>64</v>
      </c>
      <c r="G1" s="35" t="s">
        <v>64</v>
      </c>
      <c r="H1" s="35" t="s">
        <v>64</v>
      </c>
      <c r="I1" s="35" t="s">
        <v>64</v>
      </c>
      <c r="J1" s="35" t="s">
        <v>64</v>
      </c>
      <c r="K1" s="35" t="s">
        <v>64</v>
      </c>
      <c r="L1" s="35" t="s">
        <v>64</v>
      </c>
      <c r="M1" s="35" t="s">
        <v>64</v>
      </c>
      <c r="N1" s="36" t="s">
        <v>65</v>
      </c>
      <c r="O1" s="36" t="s">
        <v>65</v>
      </c>
      <c r="P1" s="36" t="s">
        <v>65</v>
      </c>
      <c r="Q1" s="36" t="s">
        <v>65</v>
      </c>
      <c r="R1" s="37" t="s">
        <v>66</v>
      </c>
      <c r="S1" s="36" t="s">
        <v>65</v>
      </c>
      <c r="T1" s="36" t="s">
        <v>65</v>
      </c>
      <c r="U1" s="36" t="s">
        <v>65</v>
      </c>
      <c r="V1" s="37" t="s">
        <v>66</v>
      </c>
      <c r="W1" s="35" t="s">
        <v>64</v>
      </c>
      <c r="X1" s="35" t="s">
        <v>64</v>
      </c>
      <c r="Y1" s="35" t="s">
        <v>64</v>
      </c>
      <c r="Z1" s="37" t="s">
        <v>66</v>
      </c>
      <c r="AA1" s="37" t="s">
        <v>66</v>
      </c>
      <c r="AB1" s="37" t="s">
        <v>66</v>
      </c>
      <c r="AC1" s="37" t="s">
        <v>66</v>
      </c>
      <c r="AD1" s="37" t="s">
        <v>66</v>
      </c>
      <c r="AE1" s="37" t="s">
        <v>66</v>
      </c>
      <c r="AF1" s="37" t="s">
        <v>66</v>
      </c>
      <c r="AG1" s="37" t="s">
        <v>66</v>
      </c>
    </row>
    <row r="2" spans="1:33" ht="120" x14ac:dyDescent="0.2">
      <c r="A2" s="39" t="s">
        <v>68</v>
      </c>
      <c r="B2" s="39" t="s">
        <v>69</v>
      </c>
      <c r="C2" s="39" t="s">
        <v>70</v>
      </c>
      <c r="D2" s="39" t="s">
        <v>71</v>
      </c>
      <c r="E2" s="39" t="s">
        <v>72</v>
      </c>
      <c r="F2" s="39" t="s">
        <v>73</v>
      </c>
      <c r="G2" s="39" t="s">
        <v>74</v>
      </c>
      <c r="H2" s="39" t="s">
        <v>75</v>
      </c>
      <c r="I2" s="39" t="s">
        <v>76</v>
      </c>
      <c r="J2" s="39" t="s">
        <v>77</v>
      </c>
      <c r="K2" s="39" t="s">
        <v>78</v>
      </c>
      <c r="L2" s="39" t="s">
        <v>79</v>
      </c>
      <c r="M2" s="39" t="s">
        <v>80</v>
      </c>
      <c r="N2" s="40" t="s">
        <v>81</v>
      </c>
      <c r="O2" s="40" t="s">
        <v>82</v>
      </c>
      <c r="P2" s="40" t="s">
        <v>83</v>
      </c>
      <c r="Q2" s="40" t="s">
        <v>84</v>
      </c>
      <c r="R2" s="40" t="s">
        <v>85</v>
      </c>
      <c r="S2" s="39" t="s">
        <v>86</v>
      </c>
      <c r="T2" s="39" t="s">
        <v>87</v>
      </c>
      <c r="U2" s="39" t="s">
        <v>88</v>
      </c>
      <c r="V2" s="39" t="s">
        <v>89</v>
      </c>
      <c r="W2" s="39" t="s">
        <v>90</v>
      </c>
      <c r="X2" s="39" t="s">
        <v>91</v>
      </c>
      <c r="Y2" s="39" t="s">
        <v>92</v>
      </c>
      <c r="Z2" s="39" t="s">
        <v>93</v>
      </c>
      <c r="AA2" s="39" t="s">
        <v>98</v>
      </c>
      <c r="AB2" s="39" t="s">
        <v>99</v>
      </c>
      <c r="AC2" s="39" t="s">
        <v>100</v>
      </c>
      <c r="AD2" s="39" t="s">
        <v>101</v>
      </c>
      <c r="AE2" s="39" t="s">
        <v>102</v>
      </c>
      <c r="AF2" s="39" t="s">
        <v>103</v>
      </c>
      <c r="AG2" s="39" t="s">
        <v>104</v>
      </c>
    </row>
    <row r="3" spans="1:33" ht="16" x14ac:dyDescent="0.2">
      <c r="A3" s="42" t="s">
        <v>144</v>
      </c>
      <c r="B3" s="42" t="s">
        <v>2</v>
      </c>
      <c r="C3" s="42" t="s">
        <v>145</v>
      </c>
      <c r="D3" s="42" t="s">
        <v>146</v>
      </c>
      <c r="E3" s="44" t="s">
        <v>108</v>
      </c>
      <c r="F3" s="44" t="s">
        <v>109</v>
      </c>
      <c r="G3" s="42" t="s">
        <v>110</v>
      </c>
      <c r="H3" s="42" t="s">
        <v>111</v>
      </c>
      <c r="I3" s="42" t="s">
        <v>112</v>
      </c>
      <c r="J3" s="42" t="s">
        <v>113</v>
      </c>
      <c r="K3" s="42" t="s">
        <v>114</v>
      </c>
      <c r="L3" s="42"/>
      <c r="M3" s="42" t="s">
        <v>116</v>
      </c>
      <c r="N3" s="45">
        <v>1</v>
      </c>
      <c r="O3" s="45">
        <v>1</v>
      </c>
      <c r="P3" s="45">
        <v>100</v>
      </c>
      <c r="Q3" s="45" t="s">
        <v>117</v>
      </c>
      <c r="R3" s="42">
        <f>SUM(O3*P3)</f>
        <v>100</v>
      </c>
      <c r="S3" s="42">
        <v>2022</v>
      </c>
      <c r="T3" s="42" t="s">
        <v>118</v>
      </c>
      <c r="U3" s="46">
        <v>33000</v>
      </c>
      <c r="V3" s="47">
        <f>Y3/X3</f>
        <v>41544.175854849964</v>
      </c>
      <c r="W3" s="46">
        <v>48450</v>
      </c>
      <c r="X3" s="59">
        <v>2866</v>
      </c>
      <c r="Y3" s="60">
        <v>119065608</v>
      </c>
      <c r="Z3" s="59">
        <f>X3*R3</f>
        <v>286600</v>
      </c>
      <c r="AA3" s="42">
        <f>+Z3/(SUM($Z$3:$Z$14))</f>
        <v>5.7889633998545686E-2</v>
      </c>
      <c r="AB3" s="47">
        <f t="shared" ref="AB3:AB14" si="0">U3/R3</f>
        <v>330</v>
      </c>
      <c r="AC3" s="47">
        <f t="shared" ref="AC3:AC14" si="1">V3/R3</f>
        <v>415.44175854849965</v>
      </c>
      <c r="AD3" s="47">
        <f t="shared" ref="AD3:AD14" si="2">W3/R3</f>
        <v>484.5</v>
      </c>
      <c r="AE3" s="47">
        <f>AB3*AA3</f>
        <v>19.103579219520075</v>
      </c>
      <c r="AF3" s="47">
        <f>AC3*AA3</f>
        <v>24.049771350084832</v>
      </c>
      <c r="AG3" s="47">
        <f>AD3*AA3</f>
        <v>28.047527672295384</v>
      </c>
    </row>
    <row r="4" spans="1:33" ht="16" x14ac:dyDescent="0.2">
      <c r="A4" s="42" t="s">
        <v>144</v>
      </c>
      <c r="B4" s="42" t="s">
        <v>2</v>
      </c>
      <c r="C4" s="42" t="s">
        <v>145</v>
      </c>
      <c r="D4" s="42" t="s">
        <v>146</v>
      </c>
      <c r="E4" s="44" t="s">
        <v>108</v>
      </c>
      <c r="F4" s="44" t="s">
        <v>109</v>
      </c>
      <c r="G4" s="42" t="s">
        <v>110</v>
      </c>
      <c r="H4" s="42" t="s">
        <v>111</v>
      </c>
      <c r="I4" s="42" t="s">
        <v>112</v>
      </c>
      <c r="J4" s="42" t="s">
        <v>113</v>
      </c>
      <c r="K4" s="42" t="s">
        <v>114</v>
      </c>
      <c r="L4" s="42"/>
      <c r="M4" s="42" t="s">
        <v>116</v>
      </c>
      <c r="N4" s="45">
        <v>1</v>
      </c>
      <c r="O4" s="45">
        <v>1</v>
      </c>
      <c r="P4" s="45">
        <v>100</v>
      </c>
      <c r="Q4" s="45" t="s">
        <v>117</v>
      </c>
      <c r="R4" s="42">
        <f t="shared" ref="R4:R14" si="3">SUM(O4*P4)</f>
        <v>100</v>
      </c>
      <c r="S4" s="42">
        <v>2022</v>
      </c>
      <c r="T4" s="42" t="s">
        <v>122</v>
      </c>
      <c r="U4" s="46">
        <v>33000</v>
      </c>
      <c r="V4" s="47">
        <f t="shared" ref="V4:V14" si="4">Y4/X4</f>
        <v>41341.100111982079</v>
      </c>
      <c r="W4" s="46">
        <v>45900</v>
      </c>
      <c r="X4" s="59">
        <v>4465</v>
      </c>
      <c r="Y4" s="46">
        <v>184588012</v>
      </c>
      <c r="Z4" s="59">
        <f t="shared" ref="Z4:Z14" si="5">X4*R4</f>
        <v>446500</v>
      </c>
      <c r="AA4" s="42">
        <f t="shared" ref="AA4:AA14" si="6">+Z4/(SUM($Z$3:$Z$14))</f>
        <v>9.0187444453421667E-2</v>
      </c>
      <c r="AB4" s="47">
        <f t="shared" si="0"/>
        <v>330</v>
      </c>
      <c r="AC4" s="47">
        <f t="shared" si="1"/>
        <v>413.41100111982081</v>
      </c>
      <c r="AD4" s="47">
        <f t="shared" si="2"/>
        <v>459</v>
      </c>
      <c r="AE4" s="47">
        <f t="shared" ref="AE4:AE14" si="7">AB4*AA4</f>
        <v>29.76185666962915</v>
      </c>
      <c r="AF4" s="47">
        <f t="shared" ref="AF4:AF14" si="8">AC4*AA4</f>
        <v>37.284481699927284</v>
      </c>
      <c r="AG4" s="47">
        <f t="shared" ref="AG4:AG14" si="9">AD4*AA4</f>
        <v>41.396037004120544</v>
      </c>
    </row>
    <row r="5" spans="1:33" ht="16" x14ac:dyDescent="0.2">
      <c r="A5" s="42" t="s">
        <v>144</v>
      </c>
      <c r="B5" s="42" t="s">
        <v>2</v>
      </c>
      <c r="C5" s="42" t="s">
        <v>145</v>
      </c>
      <c r="D5" s="42" t="s">
        <v>146</v>
      </c>
      <c r="E5" s="44" t="s">
        <v>108</v>
      </c>
      <c r="F5" s="44" t="s">
        <v>109</v>
      </c>
      <c r="G5" s="42" t="s">
        <v>110</v>
      </c>
      <c r="H5" s="42" t="s">
        <v>111</v>
      </c>
      <c r="I5" s="42" t="s">
        <v>112</v>
      </c>
      <c r="J5" s="42" t="s">
        <v>113</v>
      </c>
      <c r="K5" s="42" t="s">
        <v>114</v>
      </c>
      <c r="L5" s="42"/>
      <c r="M5" s="42" t="s">
        <v>116</v>
      </c>
      <c r="N5" s="45">
        <v>1</v>
      </c>
      <c r="O5" s="45">
        <v>1</v>
      </c>
      <c r="P5" s="45">
        <v>100</v>
      </c>
      <c r="Q5" s="45" t="s">
        <v>117</v>
      </c>
      <c r="R5" s="42">
        <f t="shared" si="3"/>
        <v>100</v>
      </c>
      <c r="S5" s="42">
        <v>2022</v>
      </c>
      <c r="T5" s="42" t="s">
        <v>124</v>
      </c>
      <c r="U5" s="46">
        <v>33000</v>
      </c>
      <c r="V5" s="47">
        <f t="shared" si="4"/>
        <v>41979.342936069457</v>
      </c>
      <c r="W5" s="46">
        <v>47655</v>
      </c>
      <c r="X5" s="59">
        <v>5068</v>
      </c>
      <c r="Y5" s="46">
        <v>212751310</v>
      </c>
      <c r="Z5" s="59">
        <f t="shared" si="5"/>
        <v>506800</v>
      </c>
      <c r="AA5" s="42">
        <f t="shared" si="6"/>
        <v>0.10236729417467884</v>
      </c>
      <c r="AB5" s="47">
        <f t="shared" si="0"/>
        <v>330</v>
      </c>
      <c r="AC5" s="47">
        <f t="shared" si="1"/>
        <v>419.79342936069457</v>
      </c>
      <c r="AD5" s="47">
        <f t="shared" si="2"/>
        <v>476.55</v>
      </c>
      <c r="AE5" s="47">
        <f t="shared" si="7"/>
        <v>33.781207077644019</v>
      </c>
      <c r="AF5" s="47">
        <f t="shared" si="8"/>
        <v>42.973117475963484</v>
      </c>
      <c r="AG5" s="47">
        <f t="shared" si="9"/>
        <v>48.783134038943203</v>
      </c>
    </row>
    <row r="6" spans="1:33" ht="16" x14ac:dyDescent="0.2">
      <c r="A6" s="42" t="s">
        <v>144</v>
      </c>
      <c r="B6" s="42" t="s">
        <v>2</v>
      </c>
      <c r="C6" s="42" t="s">
        <v>145</v>
      </c>
      <c r="D6" s="42" t="s">
        <v>146</v>
      </c>
      <c r="E6" s="44" t="s">
        <v>108</v>
      </c>
      <c r="F6" s="44" t="s">
        <v>109</v>
      </c>
      <c r="G6" s="42" t="s">
        <v>110</v>
      </c>
      <c r="H6" s="42" t="s">
        <v>111</v>
      </c>
      <c r="I6" s="42" t="s">
        <v>112</v>
      </c>
      <c r="J6" s="42" t="s">
        <v>113</v>
      </c>
      <c r="K6" s="42" t="s">
        <v>114</v>
      </c>
      <c r="L6" s="42"/>
      <c r="M6" s="42" t="s">
        <v>116</v>
      </c>
      <c r="N6" s="45">
        <v>1</v>
      </c>
      <c r="O6" s="45">
        <v>1</v>
      </c>
      <c r="P6" s="45">
        <v>100</v>
      </c>
      <c r="Q6" s="45" t="s">
        <v>117</v>
      </c>
      <c r="R6" s="42">
        <f t="shared" si="3"/>
        <v>100</v>
      </c>
      <c r="S6" s="42">
        <v>2022</v>
      </c>
      <c r="T6" s="42" t="s">
        <v>127</v>
      </c>
      <c r="U6" s="46">
        <v>33000</v>
      </c>
      <c r="V6" s="47">
        <f t="shared" si="4"/>
        <v>41475.491606714626</v>
      </c>
      <c r="W6" s="46">
        <v>45900</v>
      </c>
      <c r="X6" s="59">
        <v>3753</v>
      </c>
      <c r="Y6" s="46">
        <v>155657520</v>
      </c>
      <c r="Z6" s="59">
        <f t="shared" si="5"/>
        <v>375300</v>
      </c>
      <c r="AA6" s="42">
        <f t="shared" si="6"/>
        <v>7.5805930354690146E-2</v>
      </c>
      <c r="AB6" s="47">
        <f t="shared" si="0"/>
        <v>330</v>
      </c>
      <c r="AC6" s="47">
        <f t="shared" si="1"/>
        <v>414.75491606714627</v>
      </c>
      <c r="AD6" s="47">
        <f t="shared" si="2"/>
        <v>459</v>
      </c>
      <c r="AE6" s="47">
        <f t="shared" si="7"/>
        <v>25.015957017047747</v>
      </c>
      <c r="AF6" s="47">
        <f t="shared" si="8"/>
        <v>31.440882281651447</v>
      </c>
      <c r="AG6" s="47">
        <f t="shared" si="9"/>
        <v>34.794922032802774</v>
      </c>
    </row>
    <row r="7" spans="1:33" ht="16" x14ac:dyDescent="0.2">
      <c r="A7" s="42" t="s">
        <v>144</v>
      </c>
      <c r="B7" s="42" t="s">
        <v>2</v>
      </c>
      <c r="C7" s="42" t="s">
        <v>145</v>
      </c>
      <c r="D7" s="42" t="s">
        <v>146</v>
      </c>
      <c r="E7" s="44" t="s">
        <v>108</v>
      </c>
      <c r="F7" s="44" t="s">
        <v>109</v>
      </c>
      <c r="G7" s="42" t="s">
        <v>110</v>
      </c>
      <c r="H7" s="42" t="s">
        <v>111</v>
      </c>
      <c r="I7" s="42" t="s">
        <v>112</v>
      </c>
      <c r="J7" s="42" t="s">
        <v>113</v>
      </c>
      <c r="K7" s="42" t="s">
        <v>114</v>
      </c>
      <c r="L7" s="42"/>
      <c r="M7" s="42" t="s">
        <v>116</v>
      </c>
      <c r="N7" s="45">
        <v>1</v>
      </c>
      <c r="O7" s="45">
        <v>1</v>
      </c>
      <c r="P7" s="45">
        <v>100</v>
      </c>
      <c r="Q7" s="45" t="s">
        <v>117</v>
      </c>
      <c r="R7" s="42">
        <f t="shared" si="3"/>
        <v>100</v>
      </c>
      <c r="S7" s="42">
        <v>2022</v>
      </c>
      <c r="T7" s="42" t="s">
        <v>147</v>
      </c>
      <c r="U7" s="46">
        <v>33000</v>
      </c>
      <c r="V7" s="47">
        <f t="shared" si="4"/>
        <v>42266.134274826269</v>
      </c>
      <c r="W7" s="46">
        <v>49419</v>
      </c>
      <c r="X7" s="59">
        <v>4461</v>
      </c>
      <c r="Y7" s="46">
        <v>188549225</v>
      </c>
      <c r="Z7" s="59">
        <f t="shared" si="5"/>
        <v>446100</v>
      </c>
      <c r="AA7" s="42">
        <f t="shared" si="6"/>
        <v>9.0106649430395092E-2</v>
      </c>
      <c r="AB7" s="47">
        <f t="shared" si="0"/>
        <v>330</v>
      </c>
      <c r="AC7" s="47">
        <f t="shared" si="1"/>
        <v>422.66134274826271</v>
      </c>
      <c r="AD7" s="47">
        <f t="shared" si="2"/>
        <v>494.19</v>
      </c>
      <c r="AE7" s="47">
        <f t="shared" si="7"/>
        <v>29.73519431203038</v>
      </c>
      <c r="AF7" s="47">
        <f t="shared" si="8"/>
        <v>38.084597438797772</v>
      </c>
      <c r="AG7" s="47">
        <f t="shared" si="9"/>
        <v>44.529805082006952</v>
      </c>
    </row>
    <row r="8" spans="1:33" ht="16" x14ac:dyDescent="0.2">
      <c r="A8" s="42" t="s">
        <v>144</v>
      </c>
      <c r="B8" s="42" t="s">
        <v>2</v>
      </c>
      <c r="C8" s="42" t="s">
        <v>145</v>
      </c>
      <c r="D8" s="42" t="s">
        <v>146</v>
      </c>
      <c r="E8" s="44" t="s">
        <v>108</v>
      </c>
      <c r="F8" s="44" t="s">
        <v>109</v>
      </c>
      <c r="G8" s="42" t="s">
        <v>110</v>
      </c>
      <c r="H8" s="42" t="s">
        <v>111</v>
      </c>
      <c r="I8" s="42" t="s">
        <v>112</v>
      </c>
      <c r="J8" s="42" t="s">
        <v>113</v>
      </c>
      <c r="K8" s="42" t="s">
        <v>114</v>
      </c>
      <c r="L8" s="42"/>
      <c r="M8" s="42" t="s">
        <v>116</v>
      </c>
      <c r="N8" s="45">
        <v>1</v>
      </c>
      <c r="O8" s="45">
        <v>1</v>
      </c>
      <c r="P8" s="45">
        <v>100</v>
      </c>
      <c r="Q8" s="45" t="s">
        <v>117</v>
      </c>
      <c r="R8" s="42">
        <f t="shared" si="3"/>
        <v>100</v>
      </c>
      <c r="S8" s="42">
        <v>2022</v>
      </c>
      <c r="T8" s="42" t="s">
        <v>133</v>
      </c>
      <c r="U8" s="46">
        <v>33000</v>
      </c>
      <c r="V8" s="47">
        <f t="shared" si="4"/>
        <v>42609.829922027289</v>
      </c>
      <c r="W8" s="46">
        <v>49419</v>
      </c>
      <c r="X8" s="59">
        <v>4104</v>
      </c>
      <c r="Y8" s="46">
        <v>174870742</v>
      </c>
      <c r="Z8" s="59">
        <f t="shared" si="5"/>
        <v>410400</v>
      </c>
      <c r="AA8" s="42">
        <f t="shared" si="6"/>
        <v>8.2895693625272687E-2</v>
      </c>
      <c r="AB8" s="47">
        <f t="shared" si="0"/>
        <v>330</v>
      </c>
      <c r="AC8" s="47">
        <f t="shared" si="1"/>
        <v>426.09829922027291</v>
      </c>
      <c r="AD8" s="47">
        <f t="shared" si="2"/>
        <v>494.19</v>
      </c>
      <c r="AE8" s="47">
        <f t="shared" si="7"/>
        <v>27.355578896339988</v>
      </c>
      <c r="AF8" s="47">
        <f t="shared" si="8"/>
        <v>35.321714066413513</v>
      </c>
      <c r="AG8" s="47">
        <f t="shared" si="9"/>
        <v>40.966222832673509</v>
      </c>
    </row>
    <row r="9" spans="1:33" ht="16" x14ac:dyDescent="0.2">
      <c r="A9" s="42" t="s">
        <v>144</v>
      </c>
      <c r="B9" s="42" t="s">
        <v>2</v>
      </c>
      <c r="C9" s="42" t="s">
        <v>145</v>
      </c>
      <c r="D9" s="42" t="s">
        <v>146</v>
      </c>
      <c r="E9" s="44" t="s">
        <v>108</v>
      </c>
      <c r="F9" s="44" t="s">
        <v>109</v>
      </c>
      <c r="G9" s="42" t="s">
        <v>110</v>
      </c>
      <c r="H9" s="42" t="s">
        <v>111</v>
      </c>
      <c r="I9" s="42" t="s">
        <v>112</v>
      </c>
      <c r="J9" s="42" t="s">
        <v>113</v>
      </c>
      <c r="K9" s="42" t="s">
        <v>114</v>
      </c>
      <c r="L9" s="42"/>
      <c r="M9" s="42" t="s">
        <v>116</v>
      </c>
      <c r="N9" s="45">
        <v>1</v>
      </c>
      <c r="O9" s="45">
        <v>1</v>
      </c>
      <c r="P9" s="45">
        <v>100</v>
      </c>
      <c r="Q9" s="45" t="s">
        <v>117</v>
      </c>
      <c r="R9" s="42">
        <f t="shared" si="3"/>
        <v>100</v>
      </c>
      <c r="S9" s="42">
        <v>2022</v>
      </c>
      <c r="T9" s="42" t="s">
        <v>136</v>
      </c>
      <c r="U9" s="46">
        <v>40000</v>
      </c>
      <c r="V9" s="47">
        <f t="shared" si="4"/>
        <v>44017.686423934516</v>
      </c>
      <c r="W9" s="46">
        <v>46039</v>
      </c>
      <c r="X9" s="59">
        <v>3543</v>
      </c>
      <c r="Y9" s="46">
        <v>155954663</v>
      </c>
      <c r="Z9" s="59">
        <f t="shared" si="5"/>
        <v>354300</v>
      </c>
      <c r="AA9" s="42">
        <f t="shared" si="6"/>
        <v>7.1564191645794625E-2</v>
      </c>
      <c r="AB9" s="47">
        <f t="shared" si="0"/>
        <v>400</v>
      </c>
      <c r="AC9" s="47">
        <f t="shared" si="1"/>
        <v>440.17686423934515</v>
      </c>
      <c r="AD9" s="47">
        <f t="shared" si="2"/>
        <v>460.39</v>
      </c>
      <c r="AE9" s="47">
        <f t="shared" si="7"/>
        <v>28.62567665831785</v>
      </c>
      <c r="AF9" s="47">
        <f t="shared" si="8"/>
        <v>31.500901470469419</v>
      </c>
      <c r="AG9" s="47">
        <f t="shared" si="9"/>
        <v>32.947438191807386</v>
      </c>
    </row>
    <row r="10" spans="1:33" ht="16" x14ac:dyDescent="0.2">
      <c r="A10" s="42" t="s">
        <v>144</v>
      </c>
      <c r="B10" s="42" t="s">
        <v>2</v>
      </c>
      <c r="C10" s="42" t="s">
        <v>145</v>
      </c>
      <c r="D10" s="42" t="s">
        <v>146</v>
      </c>
      <c r="E10" s="44" t="s">
        <v>108</v>
      </c>
      <c r="F10" s="44" t="s">
        <v>109</v>
      </c>
      <c r="G10" s="42" t="s">
        <v>110</v>
      </c>
      <c r="H10" s="42" t="s">
        <v>111</v>
      </c>
      <c r="I10" s="42" t="s">
        <v>112</v>
      </c>
      <c r="J10" s="42" t="s">
        <v>113</v>
      </c>
      <c r="K10" s="42" t="s">
        <v>114</v>
      </c>
      <c r="L10" s="42"/>
      <c r="M10" s="42" t="s">
        <v>116</v>
      </c>
      <c r="N10" s="45">
        <v>1</v>
      </c>
      <c r="O10" s="45">
        <v>1</v>
      </c>
      <c r="P10" s="45">
        <v>100</v>
      </c>
      <c r="Q10" s="45" t="s">
        <v>117</v>
      </c>
      <c r="R10" s="42">
        <f t="shared" si="3"/>
        <v>100</v>
      </c>
      <c r="S10" s="42">
        <v>2022</v>
      </c>
      <c r="T10" s="42" t="s">
        <v>138</v>
      </c>
      <c r="U10" s="46">
        <v>40000</v>
      </c>
      <c r="V10" s="47">
        <f t="shared" si="4"/>
        <v>44253.040105773471</v>
      </c>
      <c r="W10" s="46">
        <v>49419</v>
      </c>
      <c r="X10" s="59">
        <v>4538</v>
      </c>
      <c r="Y10" s="46">
        <v>200820296</v>
      </c>
      <c r="Z10" s="59">
        <f t="shared" si="5"/>
        <v>453800</v>
      </c>
      <c r="AA10" s="42">
        <f t="shared" si="6"/>
        <v>9.1661953623656783E-2</v>
      </c>
      <c r="AB10" s="47">
        <f t="shared" si="0"/>
        <v>400</v>
      </c>
      <c r="AC10" s="47">
        <f t="shared" si="1"/>
        <v>442.53040105773471</v>
      </c>
      <c r="AD10" s="47">
        <f t="shared" si="2"/>
        <v>494.19</v>
      </c>
      <c r="AE10" s="47">
        <f t="shared" si="7"/>
        <v>36.664781449462716</v>
      </c>
      <c r="AF10" s="47">
        <f t="shared" si="8"/>
        <v>40.563201098812314</v>
      </c>
      <c r="AG10" s="47">
        <f t="shared" si="9"/>
        <v>45.298420861274948</v>
      </c>
    </row>
    <row r="11" spans="1:33" ht="16" x14ac:dyDescent="0.2">
      <c r="A11" s="42" t="s">
        <v>144</v>
      </c>
      <c r="B11" s="42" t="s">
        <v>2</v>
      </c>
      <c r="C11" s="42" t="s">
        <v>145</v>
      </c>
      <c r="D11" s="42" t="s">
        <v>146</v>
      </c>
      <c r="E11" s="44" t="s">
        <v>108</v>
      </c>
      <c r="F11" s="44" t="s">
        <v>109</v>
      </c>
      <c r="G11" s="42" t="s">
        <v>110</v>
      </c>
      <c r="H11" s="42" t="s">
        <v>111</v>
      </c>
      <c r="I11" s="42" t="s">
        <v>112</v>
      </c>
      <c r="J11" s="42" t="s">
        <v>113</v>
      </c>
      <c r="K11" s="42" t="s">
        <v>114</v>
      </c>
      <c r="L11" s="42"/>
      <c r="M11" s="42" t="s">
        <v>116</v>
      </c>
      <c r="N11" s="45">
        <v>1</v>
      </c>
      <c r="O11" s="45">
        <v>1</v>
      </c>
      <c r="P11" s="45">
        <v>100</v>
      </c>
      <c r="Q11" s="45" t="s">
        <v>117</v>
      </c>
      <c r="R11" s="42">
        <f t="shared" si="3"/>
        <v>100</v>
      </c>
      <c r="S11" s="42">
        <v>2022</v>
      </c>
      <c r="T11" s="42" t="s">
        <v>139</v>
      </c>
      <c r="U11" s="46">
        <v>40000</v>
      </c>
      <c r="V11" s="47">
        <f t="shared" si="4"/>
        <v>44473.493894165535</v>
      </c>
      <c r="W11" s="46">
        <v>40000</v>
      </c>
      <c r="X11" s="59">
        <v>3685</v>
      </c>
      <c r="Y11" s="46">
        <v>163884825</v>
      </c>
      <c r="Z11" s="59">
        <f t="shared" si="5"/>
        <v>368500</v>
      </c>
      <c r="AA11" s="42">
        <f t="shared" si="6"/>
        <v>7.4432414963238269E-2</v>
      </c>
      <c r="AB11" s="47">
        <f t="shared" si="0"/>
        <v>400</v>
      </c>
      <c r="AC11" s="47">
        <f t="shared" si="1"/>
        <v>444.73493894165534</v>
      </c>
      <c r="AD11" s="47">
        <f t="shared" si="2"/>
        <v>400</v>
      </c>
      <c r="AE11" s="47">
        <f t="shared" si="7"/>
        <v>29.772965985295308</v>
      </c>
      <c r="AF11" s="47">
        <f t="shared" si="8"/>
        <v>33.102695523955724</v>
      </c>
      <c r="AG11" s="47">
        <f t="shared" si="9"/>
        <v>29.772965985295308</v>
      </c>
    </row>
    <row r="12" spans="1:33" ht="16" x14ac:dyDescent="0.2">
      <c r="A12" s="42" t="s">
        <v>144</v>
      </c>
      <c r="B12" s="42" t="s">
        <v>2</v>
      </c>
      <c r="C12" s="42" t="s">
        <v>145</v>
      </c>
      <c r="D12" s="42" t="s">
        <v>146</v>
      </c>
      <c r="E12" s="44" t="s">
        <v>108</v>
      </c>
      <c r="F12" s="44" t="s">
        <v>109</v>
      </c>
      <c r="G12" s="42" t="s">
        <v>110</v>
      </c>
      <c r="H12" s="42" t="s">
        <v>111</v>
      </c>
      <c r="I12" s="42" t="s">
        <v>112</v>
      </c>
      <c r="J12" s="42" t="s">
        <v>113</v>
      </c>
      <c r="K12" s="42" t="s">
        <v>114</v>
      </c>
      <c r="L12" s="42"/>
      <c r="M12" s="42" t="s">
        <v>116</v>
      </c>
      <c r="N12" s="45">
        <v>1</v>
      </c>
      <c r="O12" s="45">
        <v>1</v>
      </c>
      <c r="P12" s="45">
        <v>100</v>
      </c>
      <c r="Q12" s="45" t="s">
        <v>117</v>
      </c>
      <c r="R12" s="42">
        <f t="shared" si="3"/>
        <v>100</v>
      </c>
      <c r="S12" s="42">
        <v>2022</v>
      </c>
      <c r="T12" s="42" t="s">
        <v>140</v>
      </c>
      <c r="U12" s="46">
        <v>39000</v>
      </c>
      <c r="V12" s="47">
        <f t="shared" si="4"/>
        <v>43977.395939086295</v>
      </c>
      <c r="W12" s="46">
        <v>46000</v>
      </c>
      <c r="X12" s="59">
        <v>3940</v>
      </c>
      <c r="Y12" s="46">
        <v>173270940</v>
      </c>
      <c r="Z12" s="59">
        <f t="shared" si="5"/>
        <v>394000</v>
      </c>
      <c r="AA12" s="42">
        <f t="shared" si="6"/>
        <v>7.9583097681182838E-2</v>
      </c>
      <c r="AB12" s="47">
        <f t="shared" si="0"/>
        <v>390</v>
      </c>
      <c r="AC12" s="47">
        <f t="shared" si="1"/>
        <v>439.77395939086296</v>
      </c>
      <c r="AD12" s="47">
        <f t="shared" si="2"/>
        <v>460</v>
      </c>
      <c r="AE12" s="47">
        <f t="shared" si="7"/>
        <v>31.037408095661306</v>
      </c>
      <c r="AF12" s="47">
        <f t="shared" si="8"/>
        <v>34.998573967843583</v>
      </c>
      <c r="AG12" s="47">
        <f t="shared" si="9"/>
        <v>36.608224933344104</v>
      </c>
    </row>
    <row r="13" spans="1:33" ht="16" x14ac:dyDescent="0.2">
      <c r="A13" s="42" t="s">
        <v>144</v>
      </c>
      <c r="B13" s="42" t="s">
        <v>2</v>
      </c>
      <c r="C13" s="42" t="s">
        <v>145</v>
      </c>
      <c r="D13" s="42" t="s">
        <v>146</v>
      </c>
      <c r="E13" s="44" t="s">
        <v>108</v>
      </c>
      <c r="F13" s="44" t="s">
        <v>109</v>
      </c>
      <c r="G13" s="42" t="s">
        <v>110</v>
      </c>
      <c r="H13" s="42" t="s">
        <v>111</v>
      </c>
      <c r="I13" s="42" t="s">
        <v>112</v>
      </c>
      <c r="J13" s="42" t="s">
        <v>113</v>
      </c>
      <c r="K13" s="42" t="s">
        <v>114</v>
      </c>
      <c r="L13" s="42"/>
      <c r="M13" s="42" t="s">
        <v>116</v>
      </c>
      <c r="N13" s="45">
        <v>1</v>
      </c>
      <c r="O13" s="45">
        <v>1</v>
      </c>
      <c r="P13" s="45">
        <v>100</v>
      </c>
      <c r="Q13" s="45" t="s">
        <v>117</v>
      </c>
      <c r="R13" s="42">
        <f t="shared" si="3"/>
        <v>100</v>
      </c>
      <c r="S13" s="42">
        <v>2022</v>
      </c>
      <c r="T13" s="42" t="s">
        <v>141</v>
      </c>
      <c r="U13" s="46">
        <v>39000</v>
      </c>
      <c r="V13" s="47">
        <f t="shared" si="4"/>
        <v>44132.625649220936</v>
      </c>
      <c r="W13" s="46">
        <v>49765</v>
      </c>
      <c r="X13" s="59">
        <v>5006</v>
      </c>
      <c r="Y13" s="46">
        <v>220927924</v>
      </c>
      <c r="Z13" s="59">
        <f t="shared" si="5"/>
        <v>500600</v>
      </c>
      <c r="AA13" s="42">
        <f t="shared" si="6"/>
        <v>0.10111497131776682</v>
      </c>
      <c r="AB13" s="47">
        <f t="shared" si="0"/>
        <v>390</v>
      </c>
      <c r="AC13" s="47">
        <f t="shared" si="1"/>
        <v>441.32625649220938</v>
      </c>
      <c r="AD13" s="47">
        <f t="shared" si="2"/>
        <v>497.65</v>
      </c>
      <c r="AE13" s="47">
        <f t="shared" si="7"/>
        <v>39.434838813929062</v>
      </c>
      <c r="AF13" s="47">
        <f t="shared" si="8"/>
        <v>44.624691766987155</v>
      </c>
      <c r="AG13" s="47">
        <f t="shared" si="9"/>
        <v>50.319865476286658</v>
      </c>
    </row>
    <row r="14" spans="1:33" s="54" customFormat="1" ht="16" x14ac:dyDescent="0.2">
      <c r="A14" s="42" t="s">
        <v>144</v>
      </c>
      <c r="B14" s="42" t="s">
        <v>2</v>
      </c>
      <c r="C14" s="42" t="s">
        <v>145</v>
      </c>
      <c r="D14" s="42" t="s">
        <v>146</v>
      </c>
      <c r="E14" s="49" t="s">
        <v>108</v>
      </c>
      <c r="F14" s="49" t="s">
        <v>109</v>
      </c>
      <c r="G14" s="50" t="s">
        <v>110</v>
      </c>
      <c r="H14" s="50" t="s">
        <v>111</v>
      </c>
      <c r="I14" s="50" t="s">
        <v>112</v>
      </c>
      <c r="J14" s="50" t="s">
        <v>113</v>
      </c>
      <c r="K14" s="50" t="s">
        <v>114</v>
      </c>
      <c r="L14" s="42"/>
      <c r="M14" s="50" t="s">
        <v>116</v>
      </c>
      <c r="N14" s="45">
        <v>1</v>
      </c>
      <c r="O14" s="45">
        <v>1</v>
      </c>
      <c r="P14" s="45">
        <v>100</v>
      </c>
      <c r="Q14" s="61" t="s">
        <v>117</v>
      </c>
      <c r="R14" s="50">
        <f t="shared" si="3"/>
        <v>100</v>
      </c>
      <c r="S14" s="50">
        <v>2022</v>
      </c>
      <c r="T14" s="50" t="s">
        <v>142</v>
      </c>
      <c r="U14" s="46">
        <v>39000</v>
      </c>
      <c r="V14" s="52">
        <f t="shared" si="4"/>
        <v>43507.785241480757</v>
      </c>
      <c r="W14" s="46">
        <v>47802</v>
      </c>
      <c r="X14" s="59">
        <v>4079</v>
      </c>
      <c r="Y14" s="46">
        <v>177468256</v>
      </c>
      <c r="Z14" s="59">
        <f t="shared" si="5"/>
        <v>407900</v>
      </c>
      <c r="AA14" s="42">
        <f t="shared" si="6"/>
        <v>8.2390724731356543E-2</v>
      </c>
      <c r="AB14" s="47">
        <f t="shared" si="0"/>
        <v>390</v>
      </c>
      <c r="AC14" s="47">
        <f t="shared" si="1"/>
        <v>435.07785241480758</v>
      </c>
      <c r="AD14" s="47">
        <f t="shared" si="2"/>
        <v>478.02</v>
      </c>
      <c r="AE14" s="47">
        <f t="shared" si="7"/>
        <v>32.13238264522905</v>
      </c>
      <c r="AF14" s="47">
        <f t="shared" si="8"/>
        <v>35.846379575018176</v>
      </c>
      <c r="AG14" s="47">
        <f t="shared" si="9"/>
        <v>39.384414236083053</v>
      </c>
    </row>
    <row r="15" spans="1:33" x14ac:dyDescent="0.2">
      <c r="AB15" s="62" t="s">
        <v>143</v>
      </c>
      <c r="AC15" s="62"/>
      <c r="AD15" s="62"/>
      <c r="AE15" s="47">
        <f>SUM(AE3:AE14)</f>
        <v>362.42142684010662</v>
      </c>
      <c r="AF15" s="47">
        <f>SUM(AF3:AF14)</f>
        <v>429.79100771592471</v>
      </c>
      <c r="AG15" s="47">
        <f>SUM(AG3:AG14)</f>
        <v>472.84897834693385</v>
      </c>
    </row>
  </sheetData>
  <mergeCells count="1">
    <mergeCell ref="AB15:A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Precio_trastuzumab</vt:lpstr>
      <vt:lpstr>Procedimientos_interv</vt:lpstr>
      <vt:lpstr>Precio progresión </vt:lpstr>
      <vt:lpstr>Progresión</vt:lpstr>
      <vt:lpstr>data_trastuzumab_liquido iny</vt:lpstr>
      <vt:lpstr>data_trastuzumab_solido iny</vt:lpstr>
      <vt:lpstr>Resumen de precios</vt:lpstr>
      <vt:lpstr>DEXAMETASONA</vt:lpstr>
      <vt:lpstr>PACLITAXEL</vt:lpstr>
      <vt:lpstr>RAMUCIRUMAB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Felipe Samacá Samacá</dc:creator>
  <cp:lastModifiedBy>Daniel Felipe Samacá Samacá</cp:lastModifiedBy>
  <dcterms:created xsi:type="dcterms:W3CDTF">2023-03-21T23:21:11Z</dcterms:created>
  <dcterms:modified xsi:type="dcterms:W3CDTF">2023-07-11T14:30:35Z</dcterms:modified>
</cp:coreProperties>
</file>