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Olga Lucía\Desktop\GERENCIA FINACIERA\CAFE\"/>
    </mc:Choice>
  </mc:AlternateContent>
  <bookViews>
    <workbookView xWindow="0" yWindow="0" windowWidth="20490" windowHeight="7755"/>
  </bookViews>
  <sheets>
    <sheet name="Cifras el Palomar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9" i="1" l="1"/>
  <c r="B188" i="1"/>
  <c r="B186" i="1"/>
  <c r="B58" i="1" a="1"/>
  <c r="B58" i="1" s="1"/>
  <c r="C165" i="1"/>
  <c r="D165" i="1"/>
  <c r="E165" i="1"/>
  <c r="F165" i="1"/>
  <c r="H165" i="1"/>
  <c r="I165" i="1"/>
  <c r="J165" i="1"/>
  <c r="K165" i="1"/>
  <c r="E144" i="1"/>
  <c r="F144" i="1"/>
  <c r="G144" i="1"/>
  <c r="H144" i="1"/>
  <c r="D144" i="1"/>
  <c r="B139" i="1" l="1"/>
  <c r="B126" i="1"/>
  <c r="D119" i="1" l="1"/>
  <c r="D118" i="1"/>
  <c r="D121" i="1" l="1"/>
  <c r="E99" i="1"/>
  <c r="F99" i="1"/>
  <c r="G99" i="1"/>
  <c r="H99" i="1"/>
  <c r="D99" i="1"/>
  <c r="B83" i="1"/>
  <c r="B84" i="1" s="1"/>
  <c r="G62" i="1"/>
  <c r="C62" i="1"/>
  <c r="B62" i="1"/>
  <c r="D62" i="1"/>
  <c r="F62" i="1"/>
  <c r="H62" i="1"/>
  <c r="I62" i="1"/>
  <c r="J62" i="1"/>
  <c r="K62" i="1"/>
  <c r="E62" i="1"/>
  <c r="B25" i="1" l="1"/>
  <c r="C25" i="1" s="1"/>
  <c r="B24" i="1"/>
  <c r="C23" i="1"/>
  <c r="D23" i="1"/>
  <c r="E23" i="1"/>
  <c r="F23" i="1"/>
  <c r="G23" i="1"/>
  <c r="H23" i="1"/>
  <c r="I23" i="1"/>
  <c r="J23" i="1"/>
  <c r="K23" i="1"/>
  <c r="B23" i="1"/>
  <c r="B26" i="1" l="1"/>
  <c r="D25" i="1"/>
  <c r="C24" i="1"/>
  <c r="D24" i="1" s="1"/>
  <c r="E24" i="1" s="1"/>
  <c r="F24" i="1" s="1"/>
  <c r="G24" i="1" s="1"/>
  <c r="H24" i="1" s="1"/>
  <c r="I24" i="1" s="1"/>
  <c r="J24" i="1" s="1"/>
  <c r="K24" i="1" s="1"/>
  <c r="C26" i="1" l="1"/>
  <c r="E25" i="1"/>
  <c r="D26" i="1"/>
  <c r="E26" i="1" l="1"/>
  <c r="F25" i="1"/>
  <c r="F26" i="1" l="1"/>
  <c r="G25" i="1"/>
  <c r="G26" i="1" l="1"/>
  <c r="H25" i="1"/>
  <c r="I25" i="1" l="1"/>
  <c r="H26" i="1"/>
  <c r="J25" i="1" l="1"/>
  <c r="I26" i="1"/>
  <c r="K25" i="1" l="1"/>
  <c r="K26" i="1" s="1"/>
  <c r="J26" i="1"/>
  <c r="K58" i="1"/>
  <c r="J58" i="1"/>
  <c r="I58" i="1"/>
  <c r="H58" i="1"/>
  <c r="G58" i="1"/>
  <c r="F58" i="1"/>
  <c r="E58" i="1"/>
  <c r="D58" i="1"/>
  <c r="C58" i="1"/>
</calcChain>
</file>

<file path=xl/comments1.xml><?xml version="1.0" encoding="utf-8"?>
<comments xmlns="http://schemas.openxmlformats.org/spreadsheetml/2006/main">
  <authors>
    <author>tc={DB29B09E-2DF8-45C0-98A1-6FEEA4AD66D4}</author>
    <author>tc={A076ABC4-A5CA-43A2-9A0C-13FD98747041}</author>
    <author>tc={6F2C6D67-D83D-4D55-AB0C-B5F7B2D4BA23}</author>
    <author>tc={89E367FE-F1C1-4060-AF48-397AD1BBC5E7}</author>
    <author>tc={10F2A9D0-59D3-466C-828E-E0D056D0D369}</author>
    <author>tc={F0DCF129-E228-4669-B8FF-B053A55A6CBE}</author>
    <author>tc={390FB6D2-3188-4B83-93C9-4EABAB975DAA}</author>
    <author>tc={849CAC5E-32FE-4F19-8612-1DA72F5281BD}</author>
    <author>tc={77C9CC52-C938-430D-B774-1AA1FAB00426}</author>
    <author>tc={CF684293-BC33-44AA-A538-EB422C464B98}</author>
    <author>tc={6FC503E0-47E8-4D2B-B0BC-3742580EE89E}</author>
    <author>tc={6923AE5C-DA2F-4AE2-8EBE-17C30AA213BD}</author>
    <author>tc={4C88825F-6380-44B7-A0F7-63578C15C295}</author>
    <author>tc={D750BF91-E9C4-48BC-86C1-8FBF4E55AB9C}</author>
    <author>Robinson Ramirez Mejia</author>
  </authors>
  <commentList>
    <comment ref="D26" authorId="0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AÑO LOGRO PUNTO DE EQUILIBRIO</t>
        </r>
      </text>
    </comment>
    <comment ref="A61" authorId="1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$10.000.000 A 7 AÑOS, 2 AÑOS DE PERIODO DE GRACIA CON ICR PARA RENOVACIÓN POR SIEMBRA DE CAFÉ VARIEDADES RESISTENTES A ROYA ESTAMOS EN EL 3 AÑO</t>
        </r>
      </text>
    </comment>
    <comment ref="B61" authorId="2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DESEMBOLSO DEL CRÉDITO $10.000.000 GASTOS PRIMER AÑO</t>
        </r>
      </text>
    </comment>
    <comment ref="C61" authorId="3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SOSTENIMIENTO CAFÉ SEGUNDO AÑO MENOS DEDUCCIONES REALIZADAS GARANTÍA FAGO Y SEGUROS DE VIDA</t>
        </r>
      </text>
    </comment>
    <comment ref="G62" authorId="4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CANTIDADES NEGATIVAS ASUMIDAS POR HIJAS QUE TRABAJAN Y LES AYUDAN ESPORÁDICAMENTE.</t>
        </r>
      </text>
    </comment>
    <comment ref="H62" authorId="5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CANTIDADES ASUMIDAS POR LAS HIJAS QUE TRABAJAN Y COLABORAN ESPORÁDICAMENTE</t>
        </r>
      </text>
    </comment>
    <comment ref="B84" authorId="6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CAPITAL NETO DE TRABAJO SUPERIOR AL 50% VIABLE PARA TRABAJO INCLUSO CON HIPOTECA EN CUANTO A CAPITAL.</t>
        </r>
      </text>
    </comment>
    <comment ref="G97" authorId="7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CANTIDADES NEGATIVAS ASUMIDAS POR HIJAS QUE TRABAJAN Y LES AYUDAN ESPORÁDICAMENTE.</t>
        </r>
      </text>
    </comment>
    <comment ref="H97" authorId="8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CANTIDADES ASUMIDAS POR LAS HIJAS QUE TRABAJAN Y COLABORAN ESPORÁDICAMENTE</t>
        </r>
      </text>
    </comment>
    <comment ref="A99" authorId="9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ENCIMA DE 1.5% ES TRABAJABLE.</t>
        </r>
      </text>
    </comment>
    <comment ref="D121" authorId="10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CADA PESO QUE LA EMPRESA DEBE, TIENE $87 PARA CUBRIRLOS</t>
        </r>
      </text>
    </comment>
    <comment ref="B126" authorId="11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AGROEMPRESA TIENE UN NIVEL DE ENDEUDAMIENTO DEL 5,97% FRENTE A SU ACTIVO.</t>
        </r>
      </text>
    </comment>
    <comment ref="B139" authorId="12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EMPRESA SE ENCUENTRA FINANCIADA EN UNA MINIMA PARTE POR TERCEROS Y EL CAPITAL INICIAL ES INVERSION PREPONDERANTE</t>
        </r>
      </text>
    </comment>
    <comment ref="A144" authorId="13" shapeId="0">
      <text>
        <r>
          <rPr>
            <sz val="11"/>
            <color rgb="FF000000"/>
            <rFont val="Calibri"/>
            <family val="2"/>
            <charset val="204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CAja y Bancos/ Pasivo Corriente, debe ser superior al 50% para ser favorable</t>
        </r>
      </text>
    </comment>
    <comment ref="A165" authorId="14" shapeId="0">
      <text>
        <r>
          <rPr>
            <b/>
            <sz val="9"/>
            <color indexed="81"/>
            <rFont val="Tahoma"/>
            <family val="2"/>
          </rPr>
          <t>Robinson Ramirez Mejia:</t>
        </r>
        <r>
          <rPr>
            <sz val="9"/>
            <color indexed="81"/>
            <rFont val="Tahoma"/>
            <family val="2"/>
          </rPr>
          <t xml:space="preserve">
Margen bruto de utilidad=ventas - costo de ventas/ventas </t>
        </r>
      </text>
    </comment>
    <comment ref="B186" authorId="14" shapeId="0">
      <text>
        <r>
          <rPr>
            <b/>
            <sz val="9"/>
            <color indexed="81"/>
            <rFont val="Tahoma"/>
            <family val="2"/>
          </rPr>
          <t>Robinson Ramirez Mejia:</t>
        </r>
        <r>
          <rPr>
            <sz val="9"/>
            <color indexed="81"/>
            <rFont val="Tahoma"/>
            <family val="2"/>
          </rPr>
          <t xml:space="preserve">
INVERSIÓN INICIAL</t>
        </r>
      </text>
    </comment>
    <comment ref="B189" authorId="14" shapeId="0">
      <text>
        <r>
          <rPr>
            <b/>
            <sz val="9"/>
            <color indexed="81"/>
            <rFont val="Tahoma"/>
            <family val="2"/>
          </rPr>
          <t>Robinson Ramirez Mejia:</t>
        </r>
        <r>
          <rPr>
            <sz val="9"/>
            <color indexed="81"/>
            <rFont val="Tahoma"/>
            <family val="2"/>
          </rPr>
          <t xml:space="preserve">
GENERA ESTAS UTILIDADES POR SER CREDITO FINAGRO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<sst xmlns="http://schemas.openxmlformats.org/spreadsheetml/2006/main" count="131" uniqueCount="89">
  <si>
    <t>País</t>
  </si>
  <si>
    <t>Colombia</t>
  </si>
  <si>
    <t>Departamento</t>
  </si>
  <si>
    <t>Antioquia</t>
  </si>
  <si>
    <t xml:space="preserve">Municipio </t>
  </si>
  <si>
    <t>Andes</t>
  </si>
  <si>
    <t xml:space="preserve">Corregimiento </t>
  </si>
  <si>
    <t xml:space="preserve">Santa Rita </t>
  </si>
  <si>
    <t>Ubicación mediante Coordenadas</t>
  </si>
  <si>
    <t>5°36'53.9"N 75°54'51.0"W</t>
  </si>
  <si>
    <t>Nombre de la Finca</t>
  </si>
  <si>
    <t>El Palomar</t>
  </si>
  <si>
    <t>Medidas del Terreno</t>
  </si>
  <si>
    <t>2,43 ha</t>
  </si>
  <si>
    <t>Tipo de café</t>
  </si>
  <si>
    <t xml:space="preserve">Variedad 2000; Castillo </t>
  </si>
  <si>
    <t>Número de Árboles</t>
  </si>
  <si>
    <t>densidad de siembra por ha</t>
  </si>
  <si>
    <t xml:space="preserve">precio kg a la fecha </t>
  </si>
  <si>
    <t>precio referencia cenicafé promedio para la semana del 05-10-2020</t>
  </si>
  <si>
    <t>Cultivo Asociado</t>
  </si>
  <si>
    <t>menos de 100 puntos de plátano agricultura de pancoger</t>
  </si>
  <si>
    <t xml:space="preserve">valor Jornal promedio </t>
  </si>
  <si>
    <t xml:space="preserve">PARAMETROS TÉCNICOS </t>
  </si>
  <si>
    <t>AÑO 1</t>
  </si>
  <si>
    <t>AÑO 2</t>
  </si>
  <si>
    <t>AÑO 3</t>
  </si>
  <si>
    <t>AÑO 4</t>
  </si>
  <si>
    <t>AÑO 5</t>
  </si>
  <si>
    <t>MANO DE OBRA</t>
  </si>
  <si>
    <t>INSUMOS</t>
  </si>
  <si>
    <t xml:space="preserve">TOTAL COSTOS </t>
  </si>
  <si>
    <t xml:space="preserve">PRODUCTIVIDAD KG X HA </t>
  </si>
  <si>
    <t xml:space="preserve">INGRESOS </t>
  </si>
  <si>
    <t>AÑO 6</t>
  </si>
  <si>
    <t>AÑO 7</t>
  </si>
  <si>
    <t>AÑO 8</t>
  </si>
  <si>
    <t>AÑO 9</t>
  </si>
  <si>
    <t>AÑO 10</t>
  </si>
  <si>
    <t>UTILIDAD/PERDIDA BRUTA POR PERIODO</t>
  </si>
  <si>
    <t>INGRESOS PROGRESIVOS POR AÑO</t>
  </si>
  <si>
    <t>COSTOS PROGRESIVOS POR AÑO</t>
  </si>
  <si>
    <t>UTILIDADES - COSTOS /HALLAR PUNTO DE EQUILIBRIO</t>
  </si>
  <si>
    <t>COSTOS CON SERVICIO DE DEUDA INCLUIDA</t>
  </si>
  <si>
    <t>SERVICIO DEUDA ACTUAL</t>
  </si>
  <si>
    <t xml:space="preserve">TOTAL DISPONIBLE ANUAL INCLUSO CON SERVICIO DE DEUDA </t>
  </si>
  <si>
    <t xml:space="preserve">RAZONES PARA OTORGAMIENTO DE CRÉDITO </t>
  </si>
  <si>
    <t xml:space="preserve">Valor Comercial de la Finca </t>
  </si>
  <si>
    <t xml:space="preserve">RAZONES DE LIQUIDEZ </t>
  </si>
  <si>
    <t xml:space="preserve">CAPITAL NETO DE TRABAJO CNT = Activo - Pasivo </t>
  </si>
  <si>
    <t>Deuda Actual del Predio (para renovación de café por siembra)</t>
  </si>
  <si>
    <t>total activo</t>
  </si>
  <si>
    <t xml:space="preserve">Total Pasivo </t>
  </si>
  <si>
    <t xml:space="preserve">CNT </t>
  </si>
  <si>
    <t>%CNT</t>
  </si>
  <si>
    <t>INDICE DE SOLVENCIA (Activo Corriente /Pasivo Corriente)</t>
  </si>
  <si>
    <t>activo corriente por año</t>
  </si>
  <si>
    <t xml:space="preserve">pasivo corriente por año </t>
  </si>
  <si>
    <t xml:space="preserve">Indice de solvencia por año final </t>
  </si>
  <si>
    <t>Nota: es objeto de crédito del año 3 al año 5, en adelante no es objeto de crédito hasta el año 8; se le puede otorgar crédito desde la actualidad por 2 años mas según esta razón respetando capacidad de pago.</t>
  </si>
  <si>
    <t>PRUEBA ÁCIDA (activo Corriente- Inventarios/ pasivo corriente)</t>
  </si>
  <si>
    <t>Activo Corriente</t>
  </si>
  <si>
    <t xml:space="preserve">inventarios </t>
  </si>
  <si>
    <t xml:space="preserve">Precios actual y promedio </t>
  </si>
  <si>
    <t>kilos proyectados ciclo</t>
  </si>
  <si>
    <t>AC-I/PC</t>
  </si>
  <si>
    <t xml:space="preserve">pasivo corriente </t>
  </si>
  <si>
    <t xml:space="preserve">RAZONES DE ENDEUDAMIENTO </t>
  </si>
  <si>
    <t>RAZÓN DE ENDEUDAMIENTO (Pasivo total/ activo Total)</t>
  </si>
  <si>
    <t xml:space="preserve">Razón de endeudamiento  </t>
  </si>
  <si>
    <t xml:space="preserve">Pasivo Total </t>
  </si>
  <si>
    <t xml:space="preserve">Activo Total </t>
  </si>
  <si>
    <t xml:space="preserve">RAZON DE PASIVO CAPITAL </t>
  </si>
  <si>
    <t>Capital</t>
  </si>
  <si>
    <t xml:space="preserve">Pasivo largo plazo </t>
  </si>
  <si>
    <t xml:space="preserve">RAZON EFECTIVA </t>
  </si>
  <si>
    <t>Caja y Bancos</t>
  </si>
  <si>
    <t xml:space="preserve">Pasivo corriente </t>
  </si>
  <si>
    <t xml:space="preserve">RAZONES DE RENTABILIDAD </t>
  </si>
  <si>
    <t xml:space="preserve">MARGEN BRUTO DE UTILIDAD </t>
  </si>
  <si>
    <t xml:space="preserve">Ventas </t>
  </si>
  <si>
    <t xml:space="preserve">Costo de ventas </t>
  </si>
  <si>
    <t>VNA</t>
  </si>
  <si>
    <t>TIR</t>
  </si>
  <si>
    <t>TASA</t>
  </si>
  <si>
    <t>TASA INTERNA DE RETORNO</t>
  </si>
  <si>
    <t xml:space="preserve">VALOR INICIAL E INGRESOS POR PERIODOS </t>
  </si>
  <si>
    <t xml:space="preserve">valor total </t>
  </si>
  <si>
    <t>Nota: se adjunta como anexo del trabajo ficha base Agrogúia Finagro de Café Castillo  en el Municipio de Andes - Antioquia, en la que Robinson Ramirez Mejia, participa por parte de la Corporación Interactuar en recopilación y preparación de cifras según productividad y condiciones de la zona.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</si>
</sst>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;[Red]\-&quot;$&quot;\ #,##0"/>
    <numFmt numFmtId="165" formatCode="&quot;$&quot;\ #,##0.00;[Red]\-&quot;$&quot;\ #,##0.00"/>
    <numFmt numFmtId="166" formatCode="_-&quot;$&quot;\ * #,##0_-;\-&quot;$&quot;\ * #,##0_-;_-&quot;$&quot;\ * &quot;-&quot;_-;_-@_-"/>
    <numFmt numFmtId="167" formatCode="#,##0.00_ ;[Red]\-#,##0.00\ "/>
    <numFmt numFmtId="168" formatCode="&quot;$&quot;\ #,##0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left" vertical="center" wrapText="1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166" fontId="0" fillId="0" borderId="0" xfId="1" applyFont="1"/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'Cifras el Palomar'!$A$26</c:f>
              <c:strCache>
                <c:ptCount val="1"/>
                <c:pt idx="0">
                  <c:v>UTILIDADES - COSTOS /HALLAR PUNTO DE EQUILIBRIO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'Cifras el Palomar'!$B$26:$K$26</c:f>
              <c:numCache>
                <c:formatCode>_-"$"\ * #,##0_-;\-"$"\ * #,##0_-;_-"$"\ * "-"_-;_-@_-</c:formatCode>
                <c:ptCount val="10"/>
                <c:pt idx="0">
                  <c:v>-4865466.8479999993</c:v>
                </c:pt>
                <c:pt idx="1">
                  <c:v>-5017400.3359999992</c:v>
                </c:pt>
                <c:pt idx="2">
                  <c:v>4106066.1920000017</c:v>
                </c:pt>
                <c:pt idx="3">
                  <c:v>16940529.920000002</c:v>
                </c:pt>
                <c:pt idx="4">
                  <c:v>24235890.848000001</c:v>
                </c:pt>
                <c:pt idx="5">
                  <c:v>21240960.960000001</c:v>
                </c:pt>
                <c:pt idx="6">
                  <c:v>23193972.288000003</c:v>
                </c:pt>
                <c:pt idx="7">
                  <c:v>32347928.415999994</c:v>
                </c:pt>
                <c:pt idx="8">
                  <c:v>45182392.144000001</c:v>
                </c:pt>
                <c:pt idx="9">
                  <c:v>52477753.071999997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6-4379-9276-7DAAF3EC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145008"/>
        <c:axId val="111504016"/>
      </c:barChart>
      <c:catAx>
        <c:axId val="11114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504016"/>
        <c:crosses val="autoZero"/>
        <c:auto val="1"/>
        <c:lblAlgn val="ctr"/>
        <c:lblOffset val="100"/>
        <c:noMultiLvlLbl val="0"/>
      </c:catAx>
      <c:valAx>
        <c:axId val="1115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1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'Cifras el Palomar'!$A$23</c:f>
              <c:strCache>
                <c:ptCount val="1"/>
                <c:pt idx="0">
                  <c:v>UTILIDAD/PERDIDA BRUTA POR PERIODO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'Cifras el Palomar'!$B$23:$K$23</c:f>
              <c:numCache>
                <c:formatCode>_-"$"\ * #,##0_-;\-"$"\ * #,##0_-;_-"$"\ * "-"_-;_-@_-</c:formatCode>
                <c:ptCount val="10"/>
                <c:pt idx="0">
                  <c:v>-4865466.8479999993</c:v>
                </c:pt>
                <c:pt idx="1">
                  <c:v>-151933.4879999999</c:v>
                </c:pt>
                <c:pt idx="2">
                  <c:v>9123466.527999999</c:v>
                </c:pt>
                <c:pt idx="3">
                  <c:v>12834463.728000002</c:v>
                </c:pt>
                <c:pt idx="4">
                  <c:v>7295360.9279999994</c:v>
                </c:pt>
                <c:pt idx="5">
                  <c:v>-2994929.8880000003</c:v>
                </c:pt>
                <c:pt idx="6">
                  <c:v>1953011.3279999997</c:v>
                </c:pt>
                <c:pt idx="7">
                  <c:v>9153956.1279999986</c:v>
                </c:pt>
                <c:pt idx="8">
                  <c:v>12834463.728000002</c:v>
                </c:pt>
                <c:pt idx="9">
                  <c:v>7295360.9279999994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C2-4640-8D7D-34C138AA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505696"/>
        <c:axId val="111508496"/>
      </c:barChart>
      <c:catAx>
        <c:axId val="11150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508496"/>
        <c:crosses val="autoZero"/>
        <c:auto val="1"/>
        <c:lblAlgn val="ctr"/>
        <c:lblOffset val="100"/>
        <c:noMultiLvlLbl val="0"/>
      </c:catAx>
      <c:valAx>
        <c:axId val="1115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50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RELACIÓN</a:t>
            </a:r>
            <a:r>
              <a:rPr lang="es-CO" baseline="0"/>
              <a:t> GASTOS INVERSIÓN AGROEMPRESA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'Cifras el Palomar'!$A$18</c:f>
              <c:strCache>
                <c:ptCount val="1"/>
                <c:pt idx="0">
                  <c:v>MANO DE OBRA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'Cifras el Palomar'!$B$18:$K$18</c:f>
              <c:numCache>
                <c:formatCode>_-"$"\ * #,##0_-;\-"$"\ * #,##0_-;_-"$"\ * "-"_-;_-@_-</c:formatCode>
                <c:ptCount val="10"/>
                <c:pt idx="0">
                  <c:v>1753152</c:v>
                </c:pt>
                <c:pt idx="1">
                  <c:v>1868282</c:v>
                </c:pt>
                <c:pt idx="2">
                  <c:v>5141944</c:v>
                </c:pt>
                <c:pt idx="3">
                  <c:v>6236870</c:v>
                </c:pt>
                <c:pt idx="4">
                  <c:v>4271720</c:v>
                </c:pt>
                <c:pt idx="5">
                  <c:v>1264048</c:v>
                </c:pt>
                <c:pt idx="6">
                  <c:v>2761532</c:v>
                </c:pt>
                <c:pt idx="7">
                  <c:v>5141944</c:v>
                </c:pt>
                <c:pt idx="8">
                  <c:v>6236870</c:v>
                </c:pt>
                <c:pt idx="9">
                  <c:v>4271720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94-4893-82DC-57D49CA57577}"/>
            </c:ext>
          </c:extLst>
        </c:ser>
        <c:ser>
          <c:idx val="1"/>
          <c:order val="1"/>
          <c:tx>
            <c:strRef>
              <c:f>'Cifras el Palomar'!$A$19</c:f>
              <c:strCache>
                <c:ptCount val="1"/>
                <c:pt idx="0">
                  <c:v>INSUMOS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'Cifras el Palomar'!$B$19:$K$19</c:f>
              <c:numCache>
                <c:formatCode>_-"$"\ * #,##0_-;\-"$"\ * #,##0_-;_-"$"\ * "-"_-;_-@_-</c:formatCode>
                <c:ptCount val="10"/>
                <c:pt idx="0">
                  <c:v>3112314.8479999998</c:v>
                </c:pt>
                <c:pt idx="1">
                  <c:v>1720083.4879999999</c:v>
                </c:pt>
                <c:pt idx="2">
                  <c:v>2229463.0720000002</c:v>
                </c:pt>
                <c:pt idx="3">
                  <c:v>2234544.6719999998</c:v>
                </c:pt>
                <c:pt idx="4">
                  <c:v>2178647.0720000002</c:v>
                </c:pt>
                <c:pt idx="5">
                  <c:v>1730881.888</c:v>
                </c:pt>
                <c:pt idx="6">
                  <c:v>2158320.6719999998</c:v>
                </c:pt>
                <c:pt idx="7">
                  <c:v>2198973.4720000001</c:v>
                </c:pt>
                <c:pt idx="8">
                  <c:v>2234544.6719999998</c:v>
                </c:pt>
                <c:pt idx="9">
                  <c:v>2178647.0720000002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94-4893-82DC-57D49CA5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511296"/>
        <c:axId val="217962960"/>
      </c:barChart>
      <c:catAx>
        <c:axId val="1115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962960"/>
        <c:crosses val="autoZero"/>
        <c:auto val="1"/>
        <c:lblAlgn val="ctr"/>
        <c:lblOffset val="100"/>
        <c:noMultiLvlLbl val="0"/>
      </c:catAx>
      <c:valAx>
        <c:axId val="21796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5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UTILIDADES LUEGO DEL PAGO DEL SERVICIO DE LA DEUDA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'Cifras el Palomar'!$A$60</c:f>
              <c:strCache>
                <c:ptCount val="1"/>
                <c:pt idx="0">
                  <c:v>UTILIDAD/PERDIDA BRUTA POR PERIODO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'Cifras el Palomar'!$B$60:$K$60</c:f>
              <c:numCache>
                <c:formatCode>_-"$"\ * #,##0_-;\-"$"\ * #,##0_-;_-"$"\ * "-"_-;_-@_-</c:formatCode>
                <c:ptCount val="10"/>
                <c:pt idx="0">
                  <c:v>-4865466.8479999993</c:v>
                </c:pt>
                <c:pt idx="1">
                  <c:v>-151933.4879999999</c:v>
                </c:pt>
                <c:pt idx="2">
                  <c:v>9123466.527999999</c:v>
                </c:pt>
                <c:pt idx="3">
                  <c:v>12834463.728000002</c:v>
                </c:pt>
                <c:pt idx="4">
                  <c:v>7295360.9279999994</c:v>
                </c:pt>
                <c:pt idx="5">
                  <c:v>-2994929.8880000003</c:v>
                </c:pt>
                <c:pt idx="6">
                  <c:v>1953011.3279999997</c:v>
                </c:pt>
                <c:pt idx="7">
                  <c:v>9153956.1279999986</c:v>
                </c:pt>
                <c:pt idx="8">
                  <c:v>12834463.728000002</c:v>
                </c:pt>
                <c:pt idx="9">
                  <c:v>7295360.9279999994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E0-40D1-86BF-2715AF6B8A4F}"/>
            </c:ext>
          </c:extLst>
        </c:ser>
        <c:ser>
          <c:idx val="1"/>
          <c:order val="1"/>
          <c:tx>
            <c:strRef>
              <c:f>'Cifras el Palomar'!$A$61</c:f>
              <c:strCache>
                <c:ptCount val="1"/>
                <c:pt idx="0">
                  <c:v>SERVICIO DEUDA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'Cifras el Palomar'!$B$61:$K$61</c:f>
              <c:numCache>
                <c:formatCode>_-"$"\ * #,##0_-;\-"$"\ * #,##0_-;_-"$"\ * "-"_-;_-@_-</c:formatCode>
                <c:ptCount val="10"/>
                <c:pt idx="0">
                  <c:v>6000000</c:v>
                </c:pt>
                <c:pt idx="1">
                  <c:v>3500000</c:v>
                </c:pt>
                <c:pt idx="2">
                  <c:v>2150000</c:v>
                </c:pt>
                <c:pt idx="3">
                  <c:v>2150000</c:v>
                </c:pt>
                <c:pt idx="4">
                  <c:v>2150000</c:v>
                </c:pt>
                <c:pt idx="5">
                  <c:v>2150000</c:v>
                </c:pt>
                <c:pt idx="6">
                  <c:v>2150000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E0-40D1-86BF-2715AF6B8A4F}"/>
            </c:ext>
          </c:extLst>
        </c:ser>
        <c:ser>
          <c:idx val="2"/>
          <c:order val="2"/>
          <c:tx>
            <c:strRef>
              <c:f>'Cifras el Palomar'!$A$62</c:f>
              <c:strCache>
                <c:ptCount val="1"/>
                <c:pt idx="0">
                  <c:v>TOTAL DISPONIBLE ANUAL INCLUSO CON SERVICIO DE DEUDA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'Cifras el Palomar'!$B$62:$K$62</c:f>
              <c:numCache>
                <c:formatCode>_-"$"\ * #,##0_-;\-"$"\ * #,##0_-;_-"$"\ * "-"_-;_-@_-</c:formatCode>
                <c:ptCount val="10"/>
                <c:pt idx="0">
                  <c:v>1134533.1520000007</c:v>
                </c:pt>
                <c:pt idx="1">
                  <c:v>3348066.5120000001</c:v>
                </c:pt>
                <c:pt idx="2">
                  <c:v>6973466.527999999</c:v>
                </c:pt>
                <c:pt idx="3">
                  <c:v>10684463.728000002</c:v>
                </c:pt>
                <c:pt idx="4">
                  <c:v>5145360.9279999994</c:v>
                </c:pt>
                <c:pt idx="5">
                  <c:v>-844929.88800000027</c:v>
                </c:pt>
                <c:pt idx="6">
                  <c:v>-196988.67200000025</c:v>
                </c:pt>
                <c:pt idx="7">
                  <c:v>9153956.1279999986</c:v>
                </c:pt>
                <c:pt idx="8">
                  <c:v>12834463.728000002</c:v>
                </c:pt>
                <c:pt idx="9">
                  <c:v>7295360.9279999994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E0-40D1-86BF-2715AF6B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966320"/>
        <c:axId val="217966880"/>
      </c:barChart>
      <c:catAx>
        <c:axId val="21796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966880"/>
        <c:crosses val="autoZero"/>
        <c:auto val="1"/>
        <c:lblAlgn val="ctr"/>
        <c:lblOffset val="100"/>
        <c:noMultiLvlLbl val="0"/>
      </c:catAx>
      <c:valAx>
        <c:axId val="21796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796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'Cifras el Palomar'!$A$80</c:f>
              <c:strCache>
                <c:ptCount val="1"/>
                <c:pt idx="0">
                  <c:v>CAPITAL NETO DE TRABAJO CNT = Activo - Pasivo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'Cifras el Palomar'!$B$80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7-4131-AC3E-FF7C3F98D8F4}"/>
            </c:ext>
          </c:extLst>
        </c:ser>
        <c:ser>
          <c:idx val="1"/>
          <c:order val="1"/>
          <c:tx>
            <c:strRef>
              <c:f>'Cifras el Palomar'!$A$81</c:f>
              <c:strCache>
                <c:ptCount val="1"/>
                <c:pt idx="0">
                  <c:v>total activo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'Cifras el Palomar'!$B$81</c:f>
              <c:numCache>
                <c:formatCode>"$"\ #,##0;[Red]\-"$"\ #,##0</c:formatCode>
                <c:ptCount val="1"/>
                <c:pt idx="0">
                  <c:v>180000000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27-4131-AC3E-FF7C3F98D8F4}"/>
            </c:ext>
          </c:extLst>
        </c:ser>
        <c:ser>
          <c:idx val="2"/>
          <c:order val="2"/>
          <c:tx>
            <c:strRef>
              <c:f>'Cifras el Palomar'!$A$82</c:f>
              <c:strCache>
                <c:ptCount val="1"/>
                <c:pt idx="0">
                  <c:v>Total Pasivo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'Cifras el Palomar'!$B$82</c:f>
              <c:numCache>
                <c:formatCode>"$"\ #,##0;[Red]\-"$"\ #,##0</c:formatCode>
                <c:ptCount val="1"/>
                <c:pt idx="0">
                  <c:v>4000000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27-4131-AC3E-FF7C3F98D8F4}"/>
            </c:ext>
          </c:extLst>
        </c:ser>
        <c:ser>
          <c:idx val="3"/>
          <c:order val="3"/>
          <c:tx>
            <c:strRef>
              <c:f>'Cifras el Palomar'!$A$83</c:f>
              <c:strCache>
                <c:ptCount val="1"/>
                <c:pt idx="0">
                  <c:v>CNT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'Cifras el Palomar'!$B$83</c:f>
              <c:numCache>
                <c:formatCode>"$"\ #,##0;[Red]\-"$"\ #,##0</c:formatCode>
                <c:ptCount val="1"/>
                <c:pt idx="0">
                  <c:v>176000000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527-4131-AC3E-FF7C3F9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728368"/>
        <c:axId val="218728928"/>
      </c:barChart>
      <c:catAx>
        <c:axId val="21872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728928"/>
        <c:crosses val="autoZero"/>
        <c:auto val="1"/>
        <c:lblAlgn val="ctr"/>
        <c:lblOffset val="100"/>
        <c:noMultiLvlLbl val="0"/>
      </c:catAx>
      <c:valAx>
        <c:axId val="21872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72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'Cifras el Palomar'!$A$99:$C$99</c:f>
              <c:strCache>
                <c:ptCount val="3"/>
                <c:pt idx="0">
                  <c:v>Indice de solvencia por año final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'Cifras el Palomar'!$D$96:$K$96</c:f>
              <c:strCache>
                <c:ptCount val="8"/>
                <c:pt idx="0">
                  <c:v>AÑO 3</c:v>
                </c:pt>
                <c:pt idx="1">
                  <c:v>AÑO 4</c:v>
                </c:pt>
                <c:pt idx="2">
                  <c:v>AÑO 5</c:v>
                </c:pt>
                <c:pt idx="3">
                  <c:v>AÑO 6</c:v>
                </c:pt>
                <c:pt idx="4">
                  <c:v>AÑO 7</c:v>
                </c:pt>
                <c:pt idx="5">
                  <c:v>AÑO 8</c:v>
                </c:pt>
                <c:pt idx="6">
                  <c:v>AÑO 9</c:v>
                </c:pt>
                <c:pt idx="7">
                  <c:v>AÑO 10</c:v>
                </c:pt>
              </c:strCache>
            </c:strRef>
          </c:cat>
          <c:val>
            <c:numRef>
              <c:f>'Cifras el Palomar'!$D$99:$K$99</c:f>
              <c:numCache>
                <c:formatCode>0.00</c:formatCode>
                <c:ptCount val="8"/>
                <c:pt idx="0">
                  <c:v>3.2434728037209299</c:v>
                </c:pt>
                <c:pt idx="1">
                  <c:v>4.969518013023257</c:v>
                </c:pt>
                <c:pt idx="2">
                  <c:v>2.3931911293023251</c:v>
                </c:pt>
                <c:pt idx="3">
                  <c:v>-0.39299064558139546</c:v>
                </c:pt>
                <c:pt idx="4">
                  <c:v>-9.1622638139535001E-2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1-44A3-B9DA-508C3304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731728"/>
        <c:axId val="218732288"/>
      </c:barChart>
      <c:catAx>
        <c:axId val="21873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732288"/>
        <c:crosses val="autoZero"/>
        <c:auto val="1"/>
        <c:lblAlgn val="ctr"/>
        <c:lblOffset val="100"/>
        <c:noMultiLvlLbl val="0"/>
      </c:catAx>
      <c:valAx>
        <c:axId val="21873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73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RAZÓN</a:t>
            </a:r>
            <a:r>
              <a:rPr lang="es-CO" baseline="0"/>
              <a:t> DE ENDEUDAMIENTO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1B-4A04-9CBA-4556D16BE3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93-47AD-9DAC-A91B80F798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1B-4A04-9CBA-4556D16BE31A}"/>
              </c:ext>
            </c:extLst>
          </c:dPt>
          <c:dLbls>
            <c:dLbl>
              <c:idx val="1"/>
              <c:layout>
                <c:manualLayout>
                  <c:x val="7.7785214348206469E-2"/>
                  <c:y val="-5.613808690580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93-47AD-9DAC-A91B80F798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'Cifras el Palomar'!$A$126:$A$128</c:f>
              <c:strCache>
                <c:ptCount val="3"/>
                <c:pt idx="0">
                  <c:v>Razón de endeudamiento  </c:v>
                </c:pt>
                <c:pt idx="1">
                  <c:v>Pasivo Total </c:v>
                </c:pt>
                <c:pt idx="2">
                  <c:v>Activo Total </c:v>
                </c:pt>
              </c:strCache>
            </c:strRef>
          </c:cat>
          <c:val>
            <c:numRef>
              <c:f>'Cifras el Palomar'!$B$126:$B$128</c:f>
              <c:numCache>
                <c:formatCode>"$"\ #,##0;[Red]\-"$"\ #,##0</c:formatCode>
                <c:ptCount val="3"/>
                <c:pt idx="0" formatCode="0.00%">
                  <c:v>5.9722222222222225E-2</c:v>
                </c:pt>
                <c:pt idx="1">
                  <c:v>10750000</c:v>
                </c:pt>
                <c:pt idx="2">
                  <c:v>180000000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93-47AD-9DAC-A91B80F7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RAZÓN</a:t>
            </a:r>
            <a:r>
              <a:rPr lang="es-CO" baseline="0"/>
              <a:t> EFECTIVA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'Cifras el Palomar'!$A$144</c:f>
              <c:strCache>
                <c:ptCount val="1"/>
                <c:pt idx="0">
                  <c:v>RAZON EFECTIVA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'Cifras el Palomar'!$B$143:$K$143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'Cifras el Palomar'!$B$144:$K$144</c:f>
              <c:numCache>
                <c:formatCode>General</c:formatCode>
                <c:ptCount val="10"/>
                <c:pt idx="2" formatCode="0%">
                  <c:v>3.2434728037209299</c:v>
                </c:pt>
                <c:pt idx="3" formatCode="0%">
                  <c:v>4.969518013023257</c:v>
                </c:pt>
                <c:pt idx="4" formatCode="0%">
                  <c:v>2.3931911293023251</c:v>
                </c:pt>
                <c:pt idx="5" formatCode="0%">
                  <c:v>-0.39299064558139546</c:v>
                </c:pt>
                <c:pt idx="6" formatCode="0%">
                  <c:v>-9.1622638139535001E-2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FB-4CAD-AB9F-536BF2311EF4}"/>
            </c:ext>
          </c:extLst>
        </c:ser>
        <c:ser>
          <c:idx val="1"/>
          <c:order val="1"/>
          <c:tx>
            <c:strRef>
              <c:f>'Cifras el Palomar'!$A$145</c:f>
              <c:strCache>
                <c:ptCount val="1"/>
                <c:pt idx="0">
                  <c:v>Caja y Bancos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'Cifras el Palomar'!$B$143:$K$143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'Cifras el Palomar'!$B$145:$K$145</c:f>
              <c:numCache>
                <c:formatCode>_-"$"\ * #,##0_-;\-"$"\ * #,##0_-;_-"$"\ * "-"_-;_-@_-</c:formatCode>
                <c:ptCount val="10"/>
                <c:pt idx="0">
                  <c:v>1134533.1520000007</c:v>
                </c:pt>
                <c:pt idx="1">
                  <c:v>3348066.5120000001</c:v>
                </c:pt>
                <c:pt idx="2">
                  <c:v>6973466.527999999</c:v>
                </c:pt>
                <c:pt idx="3">
                  <c:v>10684463.728000002</c:v>
                </c:pt>
                <c:pt idx="4">
                  <c:v>5145360.9279999994</c:v>
                </c:pt>
                <c:pt idx="5">
                  <c:v>-844929.88800000027</c:v>
                </c:pt>
                <c:pt idx="6">
                  <c:v>-196988.67200000025</c:v>
                </c:pt>
                <c:pt idx="7">
                  <c:v>9153956.1279999986</c:v>
                </c:pt>
                <c:pt idx="8">
                  <c:v>12834463.728000002</c:v>
                </c:pt>
                <c:pt idx="9">
                  <c:v>7295360.9279999994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FB-4CAD-AB9F-536BF2311EF4}"/>
            </c:ext>
          </c:extLst>
        </c:ser>
        <c:ser>
          <c:idx val="2"/>
          <c:order val="2"/>
          <c:tx>
            <c:strRef>
              <c:f>'Cifras el Palomar'!$A$146</c:f>
              <c:strCache>
                <c:ptCount val="1"/>
                <c:pt idx="0">
                  <c:v>Pasivo corriente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'Cifras el Palomar'!$B$143:$K$143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'Cifras el Palomar'!$B$146:$K$146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_-&quot;$&quot;\ * #,##0_-;\-&quot;$&quot;\ * #,##0_-;_-&quot;$&quot;\ * &quot;-&quot;_-;_-@_-">
                  <c:v>2150000</c:v>
                </c:pt>
                <c:pt idx="3" formatCode="_-&quot;$&quot;\ * #,##0_-;\-&quot;$&quot;\ * #,##0_-;_-&quot;$&quot;\ * &quot;-&quot;_-;_-@_-">
                  <c:v>2150000</c:v>
                </c:pt>
                <c:pt idx="4" formatCode="_-&quot;$&quot;\ * #,##0_-;\-&quot;$&quot;\ * #,##0_-;_-&quot;$&quot;\ * &quot;-&quot;_-;_-@_-">
                  <c:v>2150000</c:v>
                </c:pt>
                <c:pt idx="5" formatCode="_-&quot;$&quot;\ * #,##0_-;\-&quot;$&quot;\ * #,##0_-;_-&quot;$&quot;\ * &quot;-&quot;_-;_-@_-">
                  <c:v>2150000</c:v>
                </c:pt>
                <c:pt idx="6" formatCode="_-&quot;$&quot;\ * #,##0_-;\-&quot;$&quot;\ * #,##0_-;_-&quot;$&quot;\ * &quot;-&quot;_-;_-@_-">
                  <c:v>2150000</c:v>
                </c:pt>
                <c:pt idx="7" formatCode="_-&quot;$&quot;\ * #,##0_-;\-&quot;$&quot;\ * #,##0_-;_-&quot;$&quot;\ * &quot;-&quot;_-;_-@_-">
                  <c:v>0</c:v>
                </c:pt>
                <c:pt idx="8" formatCode="_-&quot;$&quot;\ * #,##0_-;\-&quot;$&quot;\ * #,##0_-;_-&quot;$&quot;\ * &quot;-&quot;_-;_-@_-">
                  <c:v>0</c:v>
                </c:pt>
                <c:pt idx="9" formatCode="_-&quot;$&quot;\ * #,##0_-;\-&quot;$&quot;\ * #,##0_-;_-&quot;$&quot;\ * &quot;-&quot;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FB-4CAD-AB9F-536BF2311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458272"/>
        <c:axId val="218458832"/>
      </c:areaChart>
      <c:catAx>
        <c:axId val="2184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458832"/>
        <c:crosses val="autoZero"/>
        <c:auto val="1"/>
        <c:lblAlgn val="ctr"/>
        <c:lblOffset val="100"/>
        <c:noMultiLvlLbl val="0"/>
      </c:catAx>
      <c:valAx>
        <c:axId val="21845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45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s-CO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MARGEN BRUTO DE UTILIDAD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'Cifras el Palomar'!$A$166</c:f>
              <c:strCache>
                <c:ptCount val="1"/>
                <c:pt idx="0">
                  <c:v>Ventas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'Cifras el Palomar'!$B$164:$K$164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'Cifras el Palomar'!$B$166:$K$166</c:f>
              <c:numCache>
                <c:formatCode>"$"\ #,##0</c:formatCode>
                <c:ptCount val="10"/>
                <c:pt idx="1">
                  <c:v>3436432</c:v>
                </c:pt>
                <c:pt idx="2">
                  <c:v>16494873.6</c:v>
                </c:pt>
                <c:pt idx="3">
                  <c:v>21305878.400000002</c:v>
                </c:pt>
                <c:pt idx="4">
                  <c:v>13745728</c:v>
                </c:pt>
                <c:pt idx="5">
                  <c:v>0</c:v>
                </c:pt>
                <c:pt idx="6">
                  <c:v>6872864</c:v>
                </c:pt>
                <c:pt idx="7">
                  <c:v>16494873.6</c:v>
                </c:pt>
                <c:pt idx="8">
                  <c:v>21305878.400000002</c:v>
                </c:pt>
                <c:pt idx="9">
                  <c:v>13745728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FD-4113-A192-45873D0A9374}"/>
            </c:ext>
          </c:extLst>
        </c:ser>
        <c:ser>
          <c:idx val="2"/>
          <c:order val="2"/>
          <c:tx>
            <c:strRef>
              <c:f>'Cifras el Palomar'!$A$167</c:f>
              <c:strCache>
                <c:ptCount val="1"/>
                <c:pt idx="0">
                  <c:v>Costo de ventas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'Cifras el Palomar'!$B$164:$K$164</c:f>
              <c:strCache>
                <c:ptCount val="10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  <c:pt idx="5">
                  <c:v>AÑO 6</c:v>
                </c:pt>
                <c:pt idx="6">
                  <c:v>AÑO 7</c:v>
                </c:pt>
                <c:pt idx="7">
                  <c:v>AÑO 8</c:v>
                </c:pt>
                <c:pt idx="8">
                  <c:v>AÑO 9</c:v>
                </c:pt>
                <c:pt idx="9">
                  <c:v>AÑO 10</c:v>
                </c:pt>
              </c:strCache>
            </c:strRef>
          </c:cat>
          <c:val>
            <c:numRef>
              <c:f>'Cifras el Palomar'!$B$167:$K$167</c:f>
              <c:numCache>
                <c:formatCode>"$"\ #,##0</c:formatCode>
                <c:ptCount val="10"/>
                <c:pt idx="0">
                  <c:v>4865466.8479999993</c:v>
                </c:pt>
                <c:pt idx="1">
                  <c:v>3588365.4879999999</c:v>
                </c:pt>
                <c:pt idx="2">
                  <c:v>7371407.0720000006</c:v>
                </c:pt>
                <c:pt idx="3">
                  <c:v>8471414.6720000003</c:v>
                </c:pt>
                <c:pt idx="4">
                  <c:v>6450367.0720000006</c:v>
                </c:pt>
                <c:pt idx="5">
                  <c:v>2994929.8880000003</c:v>
                </c:pt>
                <c:pt idx="6">
                  <c:v>4919852.6720000003</c:v>
                </c:pt>
                <c:pt idx="7">
                  <c:v>7340917.4720000001</c:v>
                </c:pt>
                <c:pt idx="8">
                  <c:v>8471414.6720000003</c:v>
                </c:pt>
                <c:pt idx="9">
                  <c:v>6450367.0720000006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FD-4113-A192-45873D0A9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8462752"/>
        <c:axId val="2184633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'Cifras el Palomar'!$A$165</c15:sqref>
                        </c15:formulaRef>
                      </c:ext>
                    </c:extLst>
                    <c:strCache>
                      <c:ptCount val="1"/>
                      <c:pt idx="0">
                        <c:v>MARGEN BRUTO DE UTILIDAD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'Cifras el Palomar'!$B$164:$K$164</c15:sqref>
                        </c15:formulaRef>
                      </c:ext>
                    </c:extLst>
                    <c:strCache>
                      <c:ptCount val="10"/>
                      <c:pt idx="0">
                        <c:v>AÑO 1</c:v>
                      </c:pt>
                      <c:pt idx="1">
                        <c:v>AÑO 2</c:v>
                      </c:pt>
                      <c:pt idx="2">
                        <c:v>AÑO 3</c:v>
                      </c:pt>
                      <c:pt idx="3">
                        <c:v>AÑO 4</c:v>
                      </c:pt>
                      <c:pt idx="4">
                        <c:v>AÑO 5</c:v>
                      </c:pt>
                      <c:pt idx="5">
                        <c:v>AÑO 6</c:v>
                      </c:pt>
                      <c:pt idx="6">
                        <c:v>AÑO 7</c:v>
                      </c:pt>
                      <c:pt idx="7">
                        <c:v>AÑO 8</c:v>
                      </c:pt>
                      <c:pt idx="8">
                        <c:v>AÑO 9</c:v>
                      </c:pt>
                      <c:pt idx="9">
                        <c:v>AÑO 10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'Cifras el Palomar'!$B$165:$K$165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1">
                        <c:v>-4.42125693160813E-2</c:v>
                      </c:pt>
                      <c:pt idx="2">
                        <c:v>0.55310921133703017</c:v>
                      </c:pt>
                      <c:pt idx="3">
                        <c:v>0.60239073400512788</c:v>
                      </c:pt>
                      <c:pt idx="4">
                        <c:v>0.5307365988909426</c:v>
                      </c:pt>
                      <c:pt idx="6">
                        <c:v>0.28416266173752308</c:v>
                      </c:pt>
                      <c:pt idx="7">
                        <c:v>0.55495764017251992</c:v>
                      </c:pt>
                      <c:pt idx="8">
                        <c:v>0.60239073400512788</c:v>
                      </c:pt>
                      <c:pt idx="9">
                        <c:v>0.5307365988909426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DFFD-4113-A192-45873D0A9374}"/>
                  </c:ext>
                </c:extLst>
              </c15:ser>
            </c15:filteredBarSeries>
          </c:ext>
        </c:extLst>
      </c:barChart>
      <c:catAx>
        <c:axId val="21846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463312"/>
        <c:crosses val="autoZero"/>
        <c:auto val="1"/>
        <c:lblAlgn val="ctr"/>
        <c:lblOffset val="100"/>
        <c:noMultiLvlLbl val="0"/>
      </c:catAx>
      <c:valAx>
        <c:axId val="2184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" sourceLinked="1"/>
        <c:majorTickMark val="cross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84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27</xdr:row>
      <xdr:rowOff>14287</xdr:rowOff>
    </xdr:from>
    <xdr:to>
      <xdr:col>11</xdr:col>
      <xdr:colOff>9525</xdr:colOff>
      <xdr:row>41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B49CD50-0B62-410D-831C-B3739ABFC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27</xdr:row>
      <xdr:rowOff>4762</xdr:rowOff>
    </xdr:from>
    <xdr:to>
      <xdr:col>5</xdr:col>
      <xdr:colOff>666750</xdr:colOff>
      <xdr:row>41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F8AB513-A4B3-48E3-858F-9D7605DCF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41</xdr:row>
      <xdr:rowOff>166687</xdr:rowOff>
    </xdr:from>
    <xdr:to>
      <xdr:col>5</xdr:col>
      <xdr:colOff>676275</xdr:colOff>
      <xdr:row>56</xdr:row>
      <xdr:rowOff>52387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C521DF95-7402-4644-9CE8-DD59AAEF7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80962</xdr:rowOff>
    </xdr:from>
    <xdr:to>
      <xdr:col>2</xdr:col>
      <xdr:colOff>638175</xdr:colOff>
      <xdr:row>76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BA6D45D-8515-49D2-A7B5-C1A9B5FE8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9525</xdr:colOff>
      <xdr:row>79</xdr:row>
      <xdr:rowOff>4762</xdr:rowOff>
    </xdr:from>
    <xdr:to>
      <xdr:col>8</xdr:col>
      <xdr:colOff>247650</xdr:colOff>
      <xdr:row>93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DD665A2-D6FC-4724-807A-590D69CEBB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109537</xdr:rowOff>
    </xdr:from>
    <xdr:to>
      <xdr:col>2</xdr:col>
      <xdr:colOff>638175</xdr:colOff>
      <xdr:row>113</xdr:row>
      <xdr:rowOff>185737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5A20DF99-4404-4DC2-9188-5EB87CC39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19050</xdr:colOff>
      <xdr:row>122</xdr:row>
      <xdr:rowOff>185737</xdr:rowOff>
    </xdr:from>
    <xdr:to>
      <xdr:col>7</xdr:col>
      <xdr:colOff>314325</xdr:colOff>
      <xdr:row>137</xdr:row>
      <xdr:rowOff>71437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1CF059B6-137A-41ED-84A6-5F8DE6FE3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28575</xdr:colOff>
      <xdr:row>146</xdr:row>
      <xdr:rowOff>80962</xdr:rowOff>
    </xdr:from>
    <xdr:to>
      <xdr:col>7</xdr:col>
      <xdr:colOff>323850</xdr:colOff>
      <xdr:row>160</xdr:row>
      <xdr:rowOff>157162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7F67CE05-96BE-499E-B28D-EE7B8B929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9525</xdr:colOff>
      <xdr:row>167</xdr:row>
      <xdr:rowOff>100012</xdr:rowOff>
    </xdr:from>
    <xdr:to>
      <xdr:col>7</xdr:col>
      <xdr:colOff>304800</xdr:colOff>
      <xdr:row>181</xdr:row>
      <xdr:rowOff>176212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474FEEE3-CF78-4621-A526-F12158251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binson Ramirez Mejia" id="{AA39B9AA-B9C4-4D2D-A3B5-601C97456D89}" userId="S::robinsonrm@interactuar.org.co::933c501a-5599-4e9c-ac5b-effa960cf24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6" dT="2020-10-11T00:43:20.35" personId="{AA39B9AA-B9C4-4D2D-A3B5-601C97456D89}" id="{DB29B09E-2DF8-45C0-98A1-6FEEA4AD66D4}">
    <text>AÑO LOGRO PUNTO DE EQUILIBRIO</text>
  </threadedComment>
  <threadedComment ref="A61" dT="2020-10-13T19:52:30.42" personId="{AA39B9AA-B9C4-4D2D-A3B5-601C97456D89}" id="{A076ABC4-A5CA-43A2-9A0C-13FD98747041}">
    <text>$10.000.000 A 7 AÑOS, 2 AÑOS DE PERIODO DE GRACIA CON ICR PARA RENOVACIÓN POR SIEMBRA DE CAFÉ VARIEDADES RESISTENTES A ROYA ESTAMOS EN EL 3 AÑO</text>
  </threadedComment>
  <threadedComment ref="B61" dT="2020-10-13T19:58:32.47" personId="{AA39B9AA-B9C4-4D2D-A3B5-601C97456D89}" id="{6F2C6D67-D83D-4D55-AB0C-B5F7B2D4BA23}">
    <text>DESEMBOLSO DEL CRÉDITO $10.000.000 GASTOS PRIMER AÑO</text>
  </threadedComment>
  <threadedComment ref="C61" dT="2020-10-13T20:12:55.54" personId="{AA39B9AA-B9C4-4D2D-A3B5-601C97456D89}" id="{89E367FE-F1C1-4060-AF48-397AD1BBC5E7}">
    <text>SOSTENIMIENTO CAFÉ SEGUNDO AÑO MENOS DEDUCCIONES REALIZADAS GARANTÍA FAGO Y SEGUROS DE VIDA</text>
  </threadedComment>
  <threadedComment ref="G62" dT="2020-10-13T20:57:17.57" personId="{AA39B9AA-B9C4-4D2D-A3B5-601C97456D89}" id="{10F2A9D0-59D3-466C-828E-E0D056D0D369}">
    <text>CANTIDADES NEGATIVAS ASUMIDAS POR HIJAS QUE TRABAJAN Y LES AYUDAN ESPORÁDICAMENTE.</text>
  </threadedComment>
  <threadedComment ref="H62" dT="2020-10-13T20:57:52.02" personId="{AA39B9AA-B9C4-4D2D-A3B5-601C97456D89}" id="{F0DCF129-E228-4669-B8FF-B053A55A6CBE}">
    <text>CANTIDADES ASUMIDAS POR LAS HIJAS QUE TRABAJAN Y COLABORAN ESPORÁDICAMENTE</text>
  </threadedComment>
  <threadedComment ref="B84" dT="2020-10-13T21:35:13.52" personId="{AA39B9AA-B9C4-4D2D-A3B5-601C97456D89}" id="{390FB6D2-3188-4B83-93C9-4EABAB975DAA}">
    <text>CAPITAL NETO DE TRABAJO SUPERIOR AL 50% VIABLE PARA TRABAJO INCLUSO CON HIPOTECA EN CUANTO A CAPITAL.</text>
  </threadedComment>
  <threadedComment ref="G97" dT="2020-10-13T20:57:17.57" personId="{AA39B9AA-B9C4-4D2D-A3B5-601C97456D89}" id="{849CAC5E-32FE-4F19-8612-1DA72F5281BD}">
    <text>CANTIDADES NEGATIVAS ASUMIDAS POR HIJAS QUE TRABAJAN Y LES AYUDAN ESPORÁDICAMENTE.</text>
  </threadedComment>
  <threadedComment ref="H97" dT="2020-10-13T20:57:52.02" personId="{AA39B9AA-B9C4-4D2D-A3B5-601C97456D89}" id="{77C9CC52-C938-430D-B774-1AA1FAB00426}">
    <text>CANTIDADES ASUMIDAS POR LAS HIJAS QUE TRABAJAN Y COLABORAN ESPORÁDICAMENTE</text>
  </threadedComment>
  <threadedComment ref="A99" dT="2020-10-13T21:55:14.57" personId="{AA39B9AA-B9C4-4D2D-A3B5-601C97456D89}" id="{CF684293-BC33-44AA-A538-EB422C464B98}">
    <text>POR ENCIMA DE 1.5% ES TRABAJABLE.</text>
  </threadedComment>
  <threadedComment ref="D121" dT="2020-10-13T23:36:23.96" personId="{AA39B9AA-B9C4-4D2D-A3B5-601C97456D89}" id="{6FC503E0-47E8-4D2B-B0BC-3742580EE89E}">
    <text>POR CADA PESO QUE LA EMPRESA DEBE, TIENE $87 PARA CUBRIRLOS</text>
  </threadedComment>
  <threadedComment ref="B126" dT="2020-10-13T23:43:27.96" personId="{AA39B9AA-B9C4-4D2D-A3B5-601C97456D89}" id="{6923AE5C-DA2F-4AE2-8EBE-17C30AA213BD}">
    <text>LA AGROEMPRESA TIENE UN NIVEL DE ENDEUDAMIENTO DEL 5,97% FRENTE A SU ACTIVO.</text>
  </threadedComment>
  <threadedComment ref="B139" dT="2020-10-13T23:56:04.99" personId="{AA39B9AA-B9C4-4D2D-A3B5-601C97456D89}" id="{4C88825F-6380-44B7-A0F7-63578C15C295}">
    <text>LA EMPRESA SE ENCUENTRA FINANCIADA EN UNA MINIMA PARTE POR TERCEROS Y EL CAPITAL INICIAL ES INVERSION PREPONDERANTE</text>
  </threadedComment>
  <threadedComment ref="A144" dT="2020-11-13T00:08:01.32" personId="{AA39B9AA-B9C4-4D2D-A3B5-601C97456D89}" id="{D750BF91-E9C4-48BC-86C1-8FBF4E55AB9C}">
    <text>CAja y Bancos/ Pasivo Corriente, debe ser superior al 50% para ser favorable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1"/>
  <sheetViews>
    <sheetView tabSelected="1" workbookViewId="0">
      <selection activeCell="A191" sqref="A191"/>
    </sheetView>
  </sheetViews>
  <sheetFormatPr baseColWidth="10" defaultColWidth="9.140625" defaultRowHeight="15" x14ac:dyDescent="0.25"/>
  <cols>
    <col min="1" max="1" width="36.42578125" customWidth="1"/>
    <col min="2" max="2" width="22.5703125" customWidth="1"/>
    <col min="3" max="3" width="12.140625" bestFit="1" customWidth="1"/>
    <col min="4" max="10" width="13" bestFit="1" customWidth="1"/>
    <col min="11" max="11" width="14.28515625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 t="s">
        <v>3</v>
      </c>
    </row>
    <row r="3" spans="1:3" x14ac:dyDescent="0.25">
      <c r="A3" t="s">
        <v>4</v>
      </c>
      <c r="B3" t="s">
        <v>5</v>
      </c>
    </row>
    <row r="4" spans="1:3" x14ac:dyDescent="0.25">
      <c r="A4" t="s">
        <v>6</v>
      </c>
      <c r="B4" t="s">
        <v>7</v>
      </c>
    </row>
    <row r="5" spans="1:3" ht="17.25" customHeight="1" x14ac:dyDescent="0.25">
      <c r="A5" t="s">
        <v>8</v>
      </c>
      <c r="B5" s="1" t="s">
        <v>9</v>
      </c>
    </row>
    <row r="6" spans="1:3" x14ac:dyDescent="0.25">
      <c r="A6" t="s">
        <v>10</v>
      </c>
      <c r="B6" t="s">
        <v>11</v>
      </c>
    </row>
    <row r="7" spans="1:3" x14ac:dyDescent="0.25">
      <c r="A7" t="s">
        <v>47</v>
      </c>
      <c r="B7" s="2">
        <v>180000000</v>
      </c>
    </row>
    <row r="8" spans="1:3" x14ac:dyDescent="0.25">
      <c r="A8" t="s">
        <v>50</v>
      </c>
      <c r="B8" s="2">
        <v>4000000</v>
      </c>
    </row>
    <row r="9" spans="1:3" x14ac:dyDescent="0.25">
      <c r="A9" t="s">
        <v>12</v>
      </c>
      <c r="B9" t="s">
        <v>13</v>
      </c>
    </row>
    <row r="10" spans="1:3" x14ac:dyDescent="0.25">
      <c r="A10" t="s">
        <v>14</v>
      </c>
      <c r="B10" t="s">
        <v>15</v>
      </c>
    </row>
    <row r="11" spans="1:3" x14ac:dyDescent="0.25">
      <c r="A11" t="s">
        <v>16</v>
      </c>
      <c r="B11">
        <v>4125</v>
      </c>
      <c r="C11" s="4">
        <v>0.63519999999999999</v>
      </c>
    </row>
    <row r="12" spans="1:3" x14ac:dyDescent="0.25">
      <c r="A12" t="s">
        <v>17</v>
      </c>
      <c r="B12">
        <v>6494</v>
      </c>
      <c r="C12" s="3">
        <v>1</v>
      </c>
    </row>
    <row r="13" spans="1:3" x14ac:dyDescent="0.25">
      <c r="A13" t="s">
        <v>18</v>
      </c>
      <c r="B13">
        <v>8656</v>
      </c>
      <c r="C13" t="s">
        <v>19</v>
      </c>
    </row>
    <row r="14" spans="1:3" x14ac:dyDescent="0.25">
      <c r="A14" t="s">
        <v>20</v>
      </c>
      <c r="B14">
        <v>85</v>
      </c>
      <c r="C14" t="s">
        <v>21</v>
      </c>
    </row>
    <row r="15" spans="1:3" x14ac:dyDescent="0.25">
      <c r="A15" t="s">
        <v>22</v>
      </c>
      <c r="B15" s="2">
        <v>35000</v>
      </c>
    </row>
    <row r="17" spans="1:11" x14ac:dyDescent="0.25">
      <c r="A17" t="s">
        <v>23</v>
      </c>
      <c r="B17" t="s">
        <v>24</v>
      </c>
      <c r="C17" t="s">
        <v>25</v>
      </c>
      <c r="D17" t="s">
        <v>26</v>
      </c>
      <c r="E17" t="s">
        <v>27</v>
      </c>
      <c r="F17" t="s">
        <v>28</v>
      </c>
      <c r="G17" t="s">
        <v>34</v>
      </c>
      <c r="H17" t="s">
        <v>35</v>
      </c>
      <c r="I17" t="s">
        <v>36</v>
      </c>
      <c r="J17" t="s">
        <v>37</v>
      </c>
      <c r="K17" t="s">
        <v>38</v>
      </c>
    </row>
    <row r="18" spans="1:11" x14ac:dyDescent="0.25">
      <c r="A18" t="s">
        <v>29</v>
      </c>
      <c r="B18" s="5">
        <v>1753152</v>
      </c>
      <c r="C18" s="5">
        <v>1868282</v>
      </c>
      <c r="D18" s="5">
        <v>5141944</v>
      </c>
      <c r="E18" s="5">
        <v>6236870</v>
      </c>
      <c r="F18" s="5">
        <v>4271720</v>
      </c>
      <c r="G18" s="5">
        <v>1264048</v>
      </c>
      <c r="H18" s="5">
        <v>2761532</v>
      </c>
      <c r="I18" s="5">
        <v>5141944</v>
      </c>
      <c r="J18" s="5">
        <v>6236870</v>
      </c>
      <c r="K18" s="5">
        <v>4271720</v>
      </c>
    </row>
    <row r="19" spans="1:11" x14ac:dyDescent="0.25">
      <c r="A19" t="s">
        <v>30</v>
      </c>
      <c r="B19" s="5">
        <v>3112314.8479999998</v>
      </c>
      <c r="C19" s="5">
        <v>1720083.4879999999</v>
      </c>
      <c r="D19" s="5">
        <v>2229463.0720000002</v>
      </c>
      <c r="E19" s="5">
        <v>2234544.6719999998</v>
      </c>
      <c r="F19" s="5">
        <v>2178647.0720000002</v>
      </c>
      <c r="G19" s="5">
        <v>1730881.888</v>
      </c>
      <c r="H19" s="5">
        <v>2158320.6719999998</v>
      </c>
      <c r="I19" s="5">
        <v>2198973.4720000001</v>
      </c>
      <c r="J19" s="5">
        <v>2234544.6719999998</v>
      </c>
      <c r="K19" s="5">
        <v>2178647.0720000002</v>
      </c>
    </row>
    <row r="20" spans="1:11" x14ac:dyDescent="0.25">
      <c r="A20" t="s">
        <v>31</v>
      </c>
      <c r="B20" s="5">
        <v>4865466.8479999993</v>
      </c>
      <c r="C20" s="5">
        <v>3588365.4879999999</v>
      </c>
      <c r="D20" s="5">
        <v>7371407.0720000006</v>
      </c>
      <c r="E20" s="5">
        <v>8471414.6720000003</v>
      </c>
      <c r="F20" s="5">
        <v>6450367.0720000006</v>
      </c>
      <c r="G20" s="5">
        <v>2994929.8880000003</v>
      </c>
      <c r="H20" s="5">
        <v>4919852.6720000003</v>
      </c>
      <c r="I20" s="5">
        <v>7340917.4720000001</v>
      </c>
      <c r="J20" s="5">
        <v>8471414.6720000003</v>
      </c>
      <c r="K20" s="5">
        <v>6450367.0720000006</v>
      </c>
    </row>
    <row r="21" spans="1:11" x14ac:dyDescent="0.25">
      <c r="A21" t="s">
        <v>32</v>
      </c>
      <c r="B21">
        <v>0</v>
      </c>
      <c r="C21">
        <v>397</v>
      </c>
      <c r="D21">
        <v>1905.6</v>
      </c>
      <c r="E21">
        <v>2461.4</v>
      </c>
      <c r="F21">
        <v>1588</v>
      </c>
      <c r="G21">
        <v>0</v>
      </c>
      <c r="H21">
        <v>794</v>
      </c>
      <c r="I21">
        <v>1905.6</v>
      </c>
      <c r="J21">
        <v>2461.4</v>
      </c>
      <c r="K21">
        <v>1588</v>
      </c>
    </row>
    <row r="22" spans="1:11" x14ac:dyDescent="0.25">
      <c r="A22" t="s">
        <v>33</v>
      </c>
      <c r="B22" s="5">
        <v>0</v>
      </c>
      <c r="C22" s="5">
        <v>3436432</v>
      </c>
      <c r="D22" s="5">
        <v>16494873.6</v>
      </c>
      <c r="E22" s="5">
        <v>21305878.400000002</v>
      </c>
      <c r="F22" s="5">
        <v>13745728</v>
      </c>
      <c r="G22" s="5">
        <v>0</v>
      </c>
      <c r="H22" s="5">
        <v>6872864</v>
      </c>
      <c r="I22" s="5">
        <v>16494873.6</v>
      </c>
      <c r="J22" s="5">
        <v>21305878.400000002</v>
      </c>
      <c r="K22" s="5">
        <v>13745728</v>
      </c>
    </row>
    <row r="23" spans="1:11" x14ac:dyDescent="0.25">
      <c r="A23" t="s">
        <v>39</v>
      </c>
      <c r="B23" s="5">
        <f>+B22-B20</f>
        <v>-4865466.8479999993</v>
      </c>
      <c r="C23" s="5">
        <f t="shared" ref="C23:K23" si="0">+C22-C20</f>
        <v>-151933.4879999999</v>
      </c>
      <c r="D23" s="5">
        <f t="shared" si="0"/>
        <v>9123466.527999999</v>
      </c>
      <c r="E23" s="5">
        <f t="shared" si="0"/>
        <v>12834463.728000002</v>
      </c>
      <c r="F23" s="5">
        <f t="shared" si="0"/>
        <v>7295360.9279999994</v>
      </c>
      <c r="G23" s="5">
        <f t="shared" si="0"/>
        <v>-2994929.8880000003</v>
      </c>
      <c r="H23" s="5">
        <f t="shared" si="0"/>
        <v>1953011.3279999997</v>
      </c>
      <c r="I23" s="5">
        <f t="shared" si="0"/>
        <v>9153956.1279999986</v>
      </c>
      <c r="J23" s="5">
        <f t="shared" si="0"/>
        <v>12834463.728000002</v>
      </c>
      <c r="K23" s="5">
        <f t="shared" si="0"/>
        <v>7295360.9279999994</v>
      </c>
    </row>
    <row r="24" spans="1:11" x14ac:dyDescent="0.25">
      <c r="A24" t="s">
        <v>41</v>
      </c>
      <c r="B24" s="5">
        <f>+B20</f>
        <v>4865466.8479999993</v>
      </c>
      <c r="C24" s="5">
        <f t="shared" ref="C24:K24" si="1">+B24+C20</f>
        <v>8453832.3359999992</v>
      </c>
      <c r="D24" s="5">
        <f t="shared" si="1"/>
        <v>15825239.408</v>
      </c>
      <c r="E24" s="5">
        <f t="shared" si="1"/>
        <v>24296654.079999998</v>
      </c>
      <c r="F24" s="5">
        <f t="shared" si="1"/>
        <v>30747021.151999999</v>
      </c>
      <c r="G24" s="5">
        <f t="shared" si="1"/>
        <v>33741951.039999999</v>
      </c>
      <c r="H24" s="5">
        <f t="shared" si="1"/>
        <v>38661803.711999997</v>
      </c>
      <c r="I24" s="5">
        <f t="shared" si="1"/>
        <v>46002721.184</v>
      </c>
      <c r="J24" s="5">
        <f t="shared" si="1"/>
        <v>54474135.855999999</v>
      </c>
      <c r="K24" s="5">
        <f t="shared" si="1"/>
        <v>60924502.928000003</v>
      </c>
    </row>
    <row r="25" spans="1:11" x14ac:dyDescent="0.25">
      <c r="A25" t="s">
        <v>40</v>
      </c>
      <c r="B25" s="5">
        <f>+B22</f>
        <v>0</v>
      </c>
      <c r="C25" s="5">
        <f>+B25+C22</f>
        <v>3436432</v>
      </c>
      <c r="D25" s="5">
        <f>+C25+D22</f>
        <v>19931305.600000001</v>
      </c>
      <c r="E25" s="5">
        <f>+D25+E22</f>
        <v>41237184</v>
      </c>
      <c r="F25" s="5">
        <f>+E25+F22</f>
        <v>54982912</v>
      </c>
      <c r="G25" s="5">
        <f>+F25+G22</f>
        <v>54982912</v>
      </c>
      <c r="H25" s="5">
        <f t="shared" ref="H25:K25" si="2">+G25+H22</f>
        <v>61855776</v>
      </c>
      <c r="I25" s="5">
        <f t="shared" si="2"/>
        <v>78350649.599999994</v>
      </c>
      <c r="J25" s="5">
        <f t="shared" si="2"/>
        <v>99656528</v>
      </c>
      <c r="K25" s="5">
        <f t="shared" si="2"/>
        <v>113402256</v>
      </c>
    </row>
    <row r="26" spans="1:11" x14ac:dyDescent="0.25">
      <c r="A26" t="s">
        <v>42</v>
      </c>
      <c r="B26" s="5">
        <f>+B25-B24</f>
        <v>-4865466.8479999993</v>
      </c>
      <c r="C26" s="5">
        <f t="shared" ref="C26:E26" si="3">+C25-C24</f>
        <v>-5017400.3359999992</v>
      </c>
      <c r="D26" s="5">
        <f t="shared" si="3"/>
        <v>4106066.1920000017</v>
      </c>
      <c r="E26" s="5">
        <f t="shared" si="3"/>
        <v>16940529.920000002</v>
      </c>
      <c r="F26" s="5">
        <f t="shared" ref="F26" si="4">+F25-F24</f>
        <v>24235890.848000001</v>
      </c>
      <c r="G26" s="5">
        <f t="shared" ref="G26:H26" si="5">+G25-G24</f>
        <v>21240960.960000001</v>
      </c>
      <c r="H26" s="5">
        <f t="shared" si="5"/>
        <v>23193972.288000003</v>
      </c>
      <c r="I26" s="5">
        <f t="shared" ref="I26" si="6">+I25-I24</f>
        <v>32347928.415999994</v>
      </c>
      <c r="J26" s="5">
        <f t="shared" ref="J26:K26" si="7">+J25-J24</f>
        <v>45182392.144000001</v>
      </c>
      <c r="K26" s="5">
        <f t="shared" si="7"/>
        <v>52477753.071999997</v>
      </c>
    </row>
    <row r="58" spans="1:11" x14ac:dyDescent="0.25">
      <c r="A58" t="s">
        <v>43</v>
      </c>
      <c r="B58" s="3" cm="1">
        <f t="array" ref="B58:K58">IRR(B60:K60,B61:K61)</f>
        <v>0.91856819640380372</v>
      </c>
      <c r="C58">
        <v>0.91856819640380372</v>
      </c>
      <c r="D58">
        <v>0.91856819640380372</v>
      </c>
      <c r="E58">
        <v>0.91856819640380372</v>
      </c>
      <c r="F58">
        <v>0.91856819640380372</v>
      </c>
      <c r="G58">
        <v>0.91856819640380372</v>
      </c>
      <c r="H58">
        <v>0.91856819640380372</v>
      </c>
      <c r="I58">
        <v>0.91856819640380327</v>
      </c>
      <c r="J58">
        <v>0.91856819640380327</v>
      </c>
      <c r="K58">
        <v>0.91856819640380327</v>
      </c>
    </row>
    <row r="59" spans="1:11" x14ac:dyDescent="0.25">
      <c r="A59" t="s">
        <v>23</v>
      </c>
      <c r="B59" t="s">
        <v>24</v>
      </c>
      <c r="C59" t="s">
        <v>25</v>
      </c>
      <c r="D59" t="s">
        <v>26</v>
      </c>
      <c r="E59" t="s">
        <v>27</v>
      </c>
      <c r="F59" t="s">
        <v>28</v>
      </c>
      <c r="G59" t="s">
        <v>34</v>
      </c>
      <c r="H59" t="s">
        <v>35</v>
      </c>
      <c r="I59" t="s">
        <v>36</v>
      </c>
      <c r="J59" t="s">
        <v>37</v>
      </c>
      <c r="K59" t="s">
        <v>38</v>
      </c>
    </row>
    <row r="60" spans="1:11" x14ac:dyDescent="0.25">
      <c r="A60" t="s">
        <v>39</v>
      </c>
      <c r="B60" s="5">
        <v>-4865466.8479999993</v>
      </c>
      <c r="C60" s="5">
        <v>-151933.4879999999</v>
      </c>
      <c r="D60" s="5">
        <v>9123466.527999999</v>
      </c>
      <c r="E60" s="5">
        <v>12834463.728000002</v>
      </c>
      <c r="F60" s="5">
        <v>7295360.9279999994</v>
      </c>
      <c r="G60" s="5">
        <v>-2994929.8880000003</v>
      </c>
      <c r="H60" s="5">
        <v>1953011.3279999997</v>
      </c>
      <c r="I60" s="5">
        <v>9153956.1279999986</v>
      </c>
      <c r="J60" s="5">
        <v>12834463.728000002</v>
      </c>
      <c r="K60" s="5">
        <v>7295360.9279999994</v>
      </c>
    </row>
    <row r="61" spans="1:11" x14ac:dyDescent="0.25">
      <c r="A61" t="s">
        <v>44</v>
      </c>
      <c r="B61" s="5">
        <v>6000000</v>
      </c>
      <c r="C61" s="5">
        <v>3500000</v>
      </c>
      <c r="D61" s="5">
        <v>2150000</v>
      </c>
      <c r="E61" s="5">
        <v>2150000</v>
      </c>
      <c r="F61" s="5">
        <v>2150000</v>
      </c>
      <c r="G61" s="5">
        <v>2150000</v>
      </c>
      <c r="H61" s="5">
        <v>2150000</v>
      </c>
      <c r="I61" s="5"/>
      <c r="J61" s="5"/>
      <c r="K61" s="5"/>
    </row>
    <row r="62" spans="1:11" x14ac:dyDescent="0.25">
      <c r="A62" t="s">
        <v>45</v>
      </c>
      <c r="B62" s="5">
        <f>+B61+B60</f>
        <v>1134533.1520000007</v>
      </c>
      <c r="C62" s="5">
        <f>+C61+C60</f>
        <v>3348066.5120000001</v>
      </c>
      <c r="D62" s="5">
        <f>+D60-D61</f>
        <v>6973466.527999999</v>
      </c>
      <c r="E62" s="5">
        <f>+E60-E61</f>
        <v>10684463.728000002</v>
      </c>
      <c r="F62" s="5">
        <f t="shared" ref="F62:K62" si="8">+F60-F61</f>
        <v>5145360.9279999994</v>
      </c>
      <c r="G62" s="5">
        <f>+G61+G60</f>
        <v>-844929.88800000027</v>
      </c>
      <c r="H62" s="5">
        <f t="shared" si="8"/>
        <v>-196988.67200000025</v>
      </c>
      <c r="I62" s="5">
        <f t="shared" si="8"/>
        <v>9153956.1279999986</v>
      </c>
      <c r="J62" s="5">
        <f t="shared" si="8"/>
        <v>12834463.728000002</v>
      </c>
      <c r="K62" s="5">
        <f t="shared" si="8"/>
        <v>7295360.9279999994</v>
      </c>
    </row>
    <row r="64" spans="1:11" x14ac:dyDescent="0.25">
      <c r="D64" s="3"/>
    </row>
    <row r="78" spans="1:1" x14ac:dyDescent="0.25">
      <c r="A78" t="s">
        <v>46</v>
      </c>
    </row>
    <row r="79" spans="1:1" x14ac:dyDescent="0.25">
      <c r="A79" t="s">
        <v>48</v>
      </c>
    </row>
    <row r="80" spans="1:1" x14ac:dyDescent="0.25">
      <c r="A80" t="s">
        <v>49</v>
      </c>
    </row>
    <row r="81" spans="1:11" x14ac:dyDescent="0.25">
      <c r="A81" t="s">
        <v>51</v>
      </c>
      <c r="B81" s="2">
        <v>180000000</v>
      </c>
    </row>
    <row r="82" spans="1:11" x14ac:dyDescent="0.25">
      <c r="A82" t="s">
        <v>52</v>
      </c>
      <c r="B82" s="2">
        <v>4000000</v>
      </c>
    </row>
    <row r="83" spans="1:11" x14ac:dyDescent="0.25">
      <c r="A83" t="s">
        <v>53</v>
      </c>
      <c r="B83" s="2">
        <f>+B81-B82</f>
        <v>176000000</v>
      </c>
    </row>
    <row r="84" spans="1:11" x14ac:dyDescent="0.25">
      <c r="A84" t="s">
        <v>54</v>
      </c>
      <c r="B84" s="6">
        <f>+B83*100/B81</f>
        <v>97.777777777777771</v>
      </c>
    </row>
    <row r="95" spans="1:11" x14ac:dyDescent="0.25">
      <c r="A95" t="s">
        <v>55</v>
      </c>
    </row>
    <row r="96" spans="1:11" x14ac:dyDescent="0.25">
      <c r="B96" t="s">
        <v>24</v>
      </c>
      <c r="C96" t="s">
        <v>25</v>
      </c>
      <c r="D96" t="s">
        <v>26</v>
      </c>
      <c r="E96" t="s">
        <v>27</v>
      </c>
      <c r="F96" t="s">
        <v>28</v>
      </c>
      <c r="G96" t="s">
        <v>34</v>
      </c>
      <c r="H96" t="s">
        <v>35</v>
      </c>
      <c r="I96" t="s">
        <v>36</v>
      </c>
      <c r="J96" t="s">
        <v>37</v>
      </c>
      <c r="K96" t="s">
        <v>38</v>
      </c>
    </row>
    <row r="97" spans="1:11" x14ac:dyDescent="0.25">
      <c r="A97" t="s">
        <v>56</v>
      </c>
      <c r="B97" s="5">
        <v>1134533.1520000007</v>
      </c>
      <c r="C97" s="5">
        <v>3348066.5120000001</v>
      </c>
      <c r="D97" s="5">
        <v>6973466.527999999</v>
      </c>
      <c r="E97" s="5">
        <v>10684463.728000002</v>
      </c>
      <c r="F97" s="5">
        <v>5145360.9279999994</v>
      </c>
      <c r="G97" s="5">
        <v>-844929.88800000027</v>
      </c>
      <c r="H97" s="5">
        <v>-196988.67200000025</v>
      </c>
      <c r="I97" s="5">
        <v>9153956.1279999986</v>
      </c>
      <c r="J97" s="5">
        <v>12834463.728000002</v>
      </c>
      <c r="K97" s="5">
        <v>7295360.9279999994</v>
      </c>
    </row>
    <row r="98" spans="1:11" x14ac:dyDescent="0.25">
      <c r="A98" t="s">
        <v>57</v>
      </c>
      <c r="B98">
        <v>0</v>
      </c>
      <c r="C98">
        <v>0</v>
      </c>
      <c r="D98" s="5">
        <v>2150000</v>
      </c>
      <c r="E98" s="5">
        <v>2150000</v>
      </c>
      <c r="F98" s="5">
        <v>2150000</v>
      </c>
      <c r="G98" s="5">
        <v>2150000</v>
      </c>
      <c r="H98" s="5">
        <v>2150000</v>
      </c>
      <c r="I98" s="5">
        <v>0</v>
      </c>
      <c r="J98" s="5">
        <v>0</v>
      </c>
      <c r="K98" s="5">
        <v>0</v>
      </c>
    </row>
    <row r="99" spans="1:11" s="7" customFormat="1" x14ac:dyDescent="0.25">
      <c r="A99" s="7" t="s">
        <v>58</v>
      </c>
      <c r="D99" s="7">
        <f>+D97/D98</f>
        <v>3.2434728037209299</v>
      </c>
      <c r="E99" s="7">
        <f t="shared" ref="E99:H99" si="9">+E97/E98</f>
        <v>4.969518013023257</v>
      </c>
      <c r="F99" s="7">
        <f t="shared" si="9"/>
        <v>2.3931911293023251</v>
      </c>
      <c r="G99" s="7">
        <f t="shared" si="9"/>
        <v>-0.39299064558139546</v>
      </c>
      <c r="H99" s="7">
        <f t="shared" si="9"/>
        <v>-9.1622638139535001E-2</v>
      </c>
    </row>
    <row r="101" spans="1:11" x14ac:dyDescent="0.25">
      <c r="D101" t="s">
        <v>59</v>
      </c>
    </row>
    <row r="117" spans="1:4" x14ac:dyDescent="0.25">
      <c r="A117" t="s">
        <v>60</v>
      </c>
      <c r="B117" t="s">
        <v>63</v>
      </c>
      <c r="C117" t="s">
        <v>64</v>
      </c>
      <c r="D117" t="s">
        <v>87</v>
      </c>
    </row>
    <row r="118" spans="1:4" x14ac:dyDescent="0.25">
      <c r="A118" t="s">
        <v>61</v>
      </c>
      <c r="B118" s="2">
        <v>1080000</v>
      </c>
      <c r="C118">
        <v>1905</v>
      </c>
      <c r="D118">
        <f>+B118*(C118/125)</f>
        <v>16459200</v>
      </c>
    </row>
    <row r="119" spans="1:4" x14ac:dyDescent="0.25">
      <c r="A119" t="s">
        <v>62</v>
      </c>
      <c r="B119" s="2">
        <v>850000</v>
      </c>
      <c r="C119">
        <v>1905</v>
      </c>
      <c r="D119">
        <f>+B119*(C119/125)</f>
        <v>12954000</v>
      </c>
    </row>
    <row r="120" spans="1:4" x14ac:dyDescent="0.25">
      <c r="A120" t="s">
        <v>66</v>
      </c>
      <c r="B120" s="2"/>
      <c r="D120">
        <v>4000000</v>
      </c>
    </row>
    <row r="121" spans="1:4" x14ac:dyDescent="0.25">
      <c r="A121" t="s">
        <v>65</v>
      </c>
      <c r="D121">
        <f>+(D118-D119)/D120</f>
        <v>0.87629999999999997</v>
      </c>
    </row>
    <row r="124" spans="1:4" x14ac:dyDescent="0.25">
      <c r="A124" t="s">
        <v>67</v>
      </c>
    </row>
    <row r="125" spans="1:4" x14ac:dyDescent="0.25">
      <c r="A125" t="s">
        <v>68</v>
      </c>
    </row>
    <row r="126" spans="1:4" x14ac:dyDescent="0.25">
      <c r="A126" t="s">
        <v>69</v>
      </c>
      <c r="B126" s="4">
        <f>+B127/B128</f>
        <v>5.9722222222222225E-2</v>
      </c>
    </row>
    <row r="127" spans="1:4" x14ac:dyDescent="0.25">
      <c r="A127" t="s">
        <v>70</v>
      </c>
      <c r="B127" s="2">
        <v>10750000</v>
      </c>
    </row>
    <row r="128" spans="1:4" x14ac:dyDescent="0.25">
      <c r="A128" t="s">
        <v>71</v>
      </c>
      <c r="B128" s="2">
        <v>180000000</v>
      </c>
    </row>
    <row r="139" spans="1:11" x14ac:dyDescent="0.25">
      <c r="A139" t="s">
        <v>72</v>
      </c>
      <c r="B139" s="6">
        <f>+B140/B141</f>
        <v>1.0597222222222222</v>
      </c>
    </row>
    <row r="140" spans="1:11" x14ac:dyDescent="0.25">
      <c r="A140" t="s">
        <v>74</v>
      </c>
      <c r="B140" s="2">
        <v>190750000</v>
      </c>
    </row>
    <row r="141" spans="1:11" x14ac:dyDescent="0.25">
      <c r="A141" t="s">
        <v>73</v>
      </c>
      <c r="B141" s="2">
        <v>180000000</v>
      </c>
    </row>
    <row r="143" spans="1:11" x14ac:dyDescent="0.25">
      <c r="B143" t="s">
        <v>24</v>
      </c>
      <c r="C143" t="s">
        <v>25</v>
      </c>
      <c r="D143" t="s">
        <v>26</v>
      </c>
      <c r="E143" t="s">
        <v>27</v>
      </c>
      <c r="F143" t="s">
        <v>28</v>
      </c>
      <c r="G143" t="s">
        <v>34</v>
      </c>
      <c r="H143" t="s">
        <v>35</v>
      </c>
      <c r="I143" t="s">
        <v>36</v>
      </c>
      <c r="J143" t="s">
        <v>37</v>
      </c>
      <c r="K143" t="s">
        <v>38</v>
      </c>
    </row>
    <row r="144" spans="1:11" x14ac:dyDescent="0.25">
      <c r="A144" t="s">
        <v>75</v>
      </c>
      <c r="D144" s="3">
        <f>+D145/D146</f>
        <v>3.2434728037209299</v>
      </c>
      <c r="E144" s="3">
        <f t="shared" ref="E144:H144" si="10">+E145/E146</f>
        <v>4.969518013023257</v>
      </c>
      <c r="F144" s="3">
        <f t="shared" si="10"/>
        <v>2.3931911293023251</v>
      </c>
      <c r="G144" s="3">
        <f t="shared" si="10"/>
        <v>-0.39299064558139546</v>
      </c>
      <c r="H144" s="3">
        <f t="shared" si="10"/>
        <v>-9.1622638139535001E-2</v>
      </c>
    </row>
    <row r="145" spans="1:11" x14ac:dyDescent="0.25">
      <c r="A145" t="s">
        <v>76</v>
      </c>
      <c r="B145" s="5">
        <v>1134533.1520000007</v>
      </c>
      <c r="C145" s="5">
        <v>3348066.5120000001</v>
      </c>
      <c r="D145" s="5">
        <v>6973466.527999999</v>
      </c>
      <c r="E145" s="5">
        <v>10684463.728000002</v>
      </c>
      <c r="F145" s="5">
        <v>5145360.9279999994</v>
      </c>
      <c r="G145" s="5">
        <v>-844929.88800000027</v>
      </c>
      <c r="H145" s="5">
        <v>-196988.67200000025</v>
      </c>
      <c r="I145" s="5">
        <v>9153956.1279999986</v>
      </c>
      <c r="J145" s="5">
        <v>12834463.728000002</v>
      </c>
      <c r="K145" s="5">
        <v>7295360.9279999994</v>
      </c>
    </row>
    <row r="146" spans="1:11" x14ac:dyDescent="0.25">
      <c r="A146" t="s">
        <v>77</v>
      </c>
      <c r="B146">
        <v>0</v>
      </c>
      <c r="C146">
        <v>0</v>
      </c>
      <c r="D146" s="5">
        <v>2150000</v>
      </c>
      <c r="E146" s="5">
        <v>2150000</v>
      </c>
      <c r="F146" s="5">
        <v>2150000</v>
      </c>
      <c r="G146" s="5">
        <v>2150000</v>
      </c>
      <c r="H146" s="5">
        <v>2150000</v>
      </c>
      <c r="I146" s="5">
        <v>0</v>
      </c>
      <c r="J146" s="5">
        <v>0</v>
      </c>
      <c r="K146" s="5">
        <v>0</v>
      </c>
    </row>
    <row r="163" spans="1:11" x14ac:dyDescent="0.25">
      <c r="A163" t="s">
        <v>78</v>
      </c>
    </row>
    <row r="164" spans="1:11" x14ac:dyDescent="0.25">
      <c r="B164" t="s">
        <v>24</v>
      </c>
      <c r="C164" t="s">
        <v>25</v>
      </c>
      <c r="D164" t="s">
        <v>26</v>
      </c>
      <c r="E164" t="s">
        <v>27</v>
      </c>
      <c r="F164" t="s">
        <v>28</v>
      </c>
      <c r="G164" t="s">
        <v>34</v>
      </c>
      <c r="H164" t="s">
        <v>35</v>
      </c>
      <c r="I164" t="s">
        <v>36</v>
      </c>
      <c r="J164" t="s">
        <v>37</v>
      </c>
      <c r="K164" t="s">
        <v>38</v>
      </c>
    </row>
    <row r="165" spans="1:11" x14ac:dyDescent="0.25">
      <c r="A165" t="s">
        <v>79</v>
      </c>
      <c r="B165" s="3"/>
      <c r="C165" s="3">
        <f>+(C22-C20)/C22</f>
        <v>-4.42125693160813E-2</v>
      </c>
      <c r="D165" s="3">
        <f t="shared" ref="D165:K165" si="11">+(D22-D20)/D22</f>
        <v>0.55310921133703017</v>
      </c>
      <c r="E165" s="3">
        <f t="shared" si="11"/>
        <v>0.60239073400512788</v>
      </c>
      <c r="F165" s="3">
        <f t="shared" si="11"/>
        <v>0.5307365988909426</v>
      </c>
      <c r="G165" s="3"/>
      <c r="H165" s="3">
        <f t="shared" si="11"/>
        <v>0.28416266173752308</v>
      </c>
      <c r="I165" s="3">
        <f t="shared" si="11"/>
        <v>0.55495764017251992</v>
      </c>
      <c r="J165" s="3">
        <f t="shared" si="11"/>
        <v>0.60239073400512788</v>
      </c>
      <c r="K165" s="3">
        <f t="shared" si="11"/>
        <v>0.5307365988909426</v>
      </c>
    </row>
    <row r="166" spans="1:11" x14ac:dyDescent="0.25">
      <c r="A166" t="s">
        <v>80</v>
      </c>
      <c r="B166" s="8"/>
      <c r="C166" s="8">
        <v>3436432</v>
      </c>
      <c r="D166" s="8">
        <v>16494873.6</v>
      </c>
      <c r="E166" s="8">
        <v>21305878.400000002</v>
      </c>
      <c r="F166" s="8">
        <v>13745728</v>
      </c>
      <c r="G166" s="8">
        <v>0</v>
      </c>
      <c r="H166" s="8">
        <v>6872864</v>
      </c>
      <c r="I166" s="8">
        <v>16494873.6</v>
      </c>
      <c r="J166" s="8">
        <v>21305878.400000002</v>
      </c>
      <c r="K166" s="8">
        <v>13745728</v>
      </c>
    </row>
    <row r="167" spans="1:11" x14ac:dyDescent="0.25">
      <c r="A167" t="s">
        <v>81</v>
      </c>
      <c r="B167" s="8">
        <v>4865466.8479999993</v>
      </c>
      <c r="C167" s="8">
        <v>3588365.4879999999</v>
      </c>
      <c r="D167" s="8">
        <v>7371407.0720000006</v>
      </c>
      <c r="E167" s="8">
        <v>8471414.6720000003</v>
      </c>
      <c r="F167" s="8">
        <v>6450367.0720000006</v>
      </c>
      <c r="G167" s="8">
        <v>2994929.8880000003</v>
      </c>
      <c r="H167" s="8">
        <v>4919852.6720000003</v>
      </c>
      <c r="I167" s="8">
        <v>7340917.4720000001</v>
      </c>
      <c r="J167" s="8">
        <v>8471414.6720000003</v>
      </c>
      <c r="K167" s="8">
        <v>6450367.0720000006</v>
      </c>
    </row>
    <row r="168" spans="1:11" x14ac:dyDescent="0.25">
      <c r="C168" s="3"/>
    </row>
    <row r="183" spans="1:12" x14ac:dyDescent="0.25">
      <c r="A183" s="3"/>
      <c r="J183" s="3"/>
      <c r="K183" s="3"/>
    </row>
    <row r="185" spans="1:12" x14ac:dyDescent="0.25">
      <c r="A185" t="s">
        <v>85</v>
      </c>
      <c r="B185" s="10">
        <v>0</v>
      </c>
      <c r="C185" s="10">
        <v>1</v>
      </c>
      <c r="D185" s="10">
        <v>2</v>
      </c>
      <c r="E185" s="10">
        <v>3</v>
      </c>
      <c r="F185" s="10">
        <v>4</v>
      </c>
      <c r="G185" s="10">
        <v>5</v>
      </c>
      <c r="H185" s="10">
        <v>6</v>
      </c>
      <c r="I185" s="10">
        <v>7</v>
      </c>
    </row>
    <row r="186" spans="1:12" x14ac:dyDescent="0.25">
      <c r="A186" t="s">
        <v>86</v>
      </c>
      <c r="B186" s="8">
        <f>-10000000</f>
        <v>-10000000</v>
      </c>
      <c r="C186" s="5">
        <v>-4865466.8479999993</v>
      </c>
      <c r="D186" s="5">
        <v>-151933.4879999999</v>
      </c>
      <c r="E186" s="5">
        <v>9123466.527999999</v>
      </c>
      <c r="F186" s="5">
        <v>12834463.728000002</v>
      </c>
      <c r="G186" s="5">
        <v>7295360.9279999994</v>
      </c>
      <c r="H186" s="5">
        <v>-2994929.8880000003</v>
      </c>
      <c r="I186" s="5">
        <v>1953011.3279999997</v>
      </c>
      <c r="J186" s="5"/>
      <c r="K186" s="5"/>
      <c r="L186" s="5"/>
    </row>
    <row r="187" spans="1:12" x14ac:dyDescent="0.25">
      <c r="A187" t="s">
        <v>84</v>
      </c>
      <c r="B187">
        <v>7.4999999999999997E-2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5">
      <c r="A188" t="s">
        <v>82</v>
      </c>
      <c r="B188" s="9">
        <f>+NPV(B187,C186:I186)-10000000</f>
        <v>6615229.8386333156</v>
      </c>
    </row>
    <row r="189" spans="1:12" x14ac:dyDescent="0.25">
      <c r="A189" t="s">
        <v>83</v>
      </c>
      <c r="B189" s="4">
        <f>+IRR(B186:I186)</f>
        <v>0.19472555126525903</v>
      </c>
    </row>
    <row r="191" spans="1:12" x14ac:dyDescent="0.25">
      <c r="A191" t="s">
        <v>88</v>
      </c>
    </row>
  </sheetData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Cifras el Palomar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Ramirez Mejia</dc:creator>
  <cp:lastModifiedBy>Olga Lucía</cp:lastModifiedBy>
  <cp:lastPrinted>2021-07-29T01:20:37Z</cp:lastPrinted>
  <dcterms:created xsi:type="dcterms:W3CDTF">2020-10-10T23:27:45Z</dcterms:created>
  <dcterms:modified xsi:type="dcterms:W3CDTF">2021-07-29T02:47:08Z</dcterms:modified>
</cp:coreProperties>
</file>