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g\Documents\Universidad\2021-1\Taller practicas\REQUERIMIENTOS PRÁCTICA ACÁDEMICA\Avances proyecto\"/>
    </mc:Choice>
  </mc:AlternateContent>
  <xr:revisionPtr revIDLastSave="0" documentId="13_ncr:1_{63F1C2A4-ACDD-442E-B53E-7091097DF98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Caso 1" sheetId="10" r:id="rId1"/>
    <sheet name="Caso 2" sheetId="9" r:id="rId2"/>
    <sheet name="Caso 3" sheetId="8" r:id="rId3"/>
    <sheet name="Caso 4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" i="10" l="1"/>
  <c r="E71" i="10"/>
  <c r="E70" i="10"/>
  <c r="E69" i="10"/>
  <c r="C69" i="10"/>
  <c r="E68" i="10"/>
  <c r="D68" i="10"/>
  <c r="C68" i="10"/>
  <c r="E67" i="10"/>
  <c r="D67" i="10"/>
  <c r="C67" i="10"/>
  <c r="E66" i="10"/>
  <c r="D66" i="10"/>
  <c r="C66" i="10"/>
  <c r="E65" i="10"/>
  <c r="D65" i="10"/>
  <c r="C65" i="10"/>
  <c r="E64" i="10"/>
  <c r="D64" i="10"/>
  <c r="C64" i="10"/>
  <c r="E63" i="10"/>
  <c r="D63" i="10"/>
  <c r="C63" i="10"/>
  <c r="E62" i="10"/>
  <c r="D62" i="10"/>
  <c r="C62" i="10"/>
  <c r="E61" i="10"/>
  <c r="D61" i="10"/>
  <c r="C61" i="10"/>
  <c r="E60" i="10"/>
  <c r="D60" i="10"/>
  <c r="C60" i="10"/>
  <c r="E59" i="10"/>
  <c r="D59" i="10"/>
  <c r="C59" i="10"/>
  <c r="E58" i="10"/>
  <c r="D58" i="10"/>
  <c r="C58" i="10"/>
  <c r="E57" i="10"/>
  <c r="D57" i="10"/>
  <c r="C57" i="10"/>
  <c r="E56" i="10"/>
  <c r="D56" i="10"/>
  <c r="C56" i="10"/>
  <c r="E55" i="10"/>
  <c r="D55" i="10"/>
  <c r="C55" i="10"/>
  <c r="E54" i="10"/>
  <c r="D54" i="10"/>
  <c r="C54" i="10"/>
  <c r="E53" i="10"/>
  <c r="D53" i="10"/>
  <c r="C53" i="10"/>
  <c r="E52" i="10"/>
  <c r="D52" i="10"/>
  <c r="C52" i="10"/>
  <c r="E51" i="10"/>
  <c r="D51" i="10"/>
  <c r="C51" i="10"/>
  <c r="E50" i="10"/>
  <c r="D50" i="10"/>
  <c r="C50" i="10"/>
  <c r="E49" i="10"/>
  <c r="D49" i="10"/>
  <c r="C49" i="10"/>
  <c r="E48" i="10"/>
  <c r="D48" i="10"/>
  <c r="C48" i="10"/>
  <c r="E47" i="10"/>
  <c r="D47" i="10"/>
  <c r="C47" i="10"/>
  <c r="E46" i="10"/>
  <c r="D46" i="10"/>
  <c r="C46" i="10"/>
  <c r="E45" i="10"/>
  <c r="D45" i="10"/>
  <c r="C45" i="10"/>
  <c r="D44" i="10"/>
  <c r="C44" i="10"/>
  <c r="D43" i="10"/>
  <c r="C43" i="10"/>
  <c r="D42" i="10"/>
  <c r="C42" i="10"/>
  <c r="D41" i="10"/>
  <c r="C41" i="10"/>
  <c r="D40" i="10"/>
  <c r="C40" i="10"/>
  <c r="D39" i="10"/>
  <c r="C39" i="10"/>
  <c r="D38" i="10"/>
  <c r="C38" i="10"/>
  <c r="D37" i="10"/>
  <c r="C37" i="10"/>
  <c r="D36" i="10"/>
  <c r="C36" i="10"/>
  <c r="D35" i="10"/>
  <c r="C35" i="10"/>
  <c r="D34" i="10"/>
  <c r="C34" i="10"/>
  <c r="D33" i="10"/>
  <c r="C33" i="10"/>
  <c r="D32" i="10"/>
  <c r="C32" i="10"/>
  <c r="D31" i="10"/>
  <c r="C31" i="10"/>
  <c r="D30" i="10"/>
  <c r="C30" i="10"/>
  <c r="D29" i="10"/>
  <c r="C29" i="10"/>
  <c r="M23" i="10"/>
  <c r="K23" i="10"/>
  <c r="C23" i="10"/>
  <c r="M22" i="10"/>
  <c r="K22" i="10"/>
  <c r="C22" i="10"/>
  <c r="D13" i="10"/>
  <c r="D14" i="10" s="1"/>
  <c r="G12" i="10"/>
  <c r="C12" i="10"/>
  <c r="C13" i="10" s="1"/>
  <c r="C14" i="10" s="1"/>
  <c r="C15" i="10" s="1"/>
  <c r="C16" i="10" s="1"/>
  <c r="C17" i="10" s="1"/>
  <c r="B12" i="10"/>
  <c r="D4" i="10"/>
  <c r="D3" i="10"/>
  <c r="E72" i="9"/>
  <c r="E71" i="9"/>
  <c r="E70" i="9"/>
  <c r="E69" i="9"/>
  <c r="C69" i="9"/>
  <c r="E68" i="9"/>
  <c r="D68" i="9"/>
  <c r="C68" i="9"/>
  <c r="E67" i="9"/>
  <c r="D67" i="9"/>
  <c r="C67" i="9"/>
  <c r="E66" i="9"/>
  <c r="D66" i="9"/>
  <c r="C66" i="9"/>
  <c r="E65" i="9"/>
  <c r="D65" i="9"/>
  <c r="C65" i="9"/>
  <c r="E64" i="9"/>
  <c r="D64" i="9"/>
  <c r="C64" i="9"/>
  <c r="E63" i="9"/>
  <c r="D63" i="9"/>
  <c r="C63" i="9"/>
  <c r="E62" i="9"/>
  <c r="D62" i="9"/>
  <c r="C62" i="9"/>
  <c r="E61" i="9"/>
  <c r="D61" i="9"/>
  <c r="C61" i="9"/>
  <c r="E60" i="9"/>
  <c r="D60" i="9"/>
  <c r="C60" i="9"/>
  <c r="E59" i="9"/>
  <c r="D59" i="9"/>
  <c r="C59" i="9"/>
  <c r="E58" i="9"/>
  <c r="D58" i="9"/>
  <c r="C58" i="9"/>
  <c r="E57" i="9"/>
  <c r="D57" i="9"/>
  <c r="C57" i="9"/>
  <c r="E56" i="9"/>
  <c r="D56" i="9"/>
  <c r="C56" i="9"/>
  <c r="E55" i="9"/>
  <c r="D55" i="9"/>
  <c r="C55" i="9"/>
  <c r="E54" i="9"/>
  <c r="D54" i="9"/>
  <c r="C54" i="9"/>
  <c r="E53" i="9"/>
  <c r="D53" i="9"/>
  <c r="C53" i="9"/>
  <c r="E52" i="9"/>
  <c r="D52" i="9"/>
  <c r="C52" i="9"/>
  <c r="E51" i="9"/>
  <c r="D51" i="9"/>
  <c r="C51" i="9"/>
  <c r="E50" i="9"/>
  <c r="D50" i="9"/>
  <c r="C50" i="9"/>
  <c r="E49" i="9"/>
  <c r="D49" i="9"/>
  <c r="C49" i="9"/>
  <c r="E48" i="9"/>
  <c r="D48" i="9"/>
  <c r="C48" i="9"/>
  <c r="E47" i="9"/>
  <c r="D47" i="9"/>
  <c r="C47" i="9"/>
  <c r="E46" i="9"/>
  <c r="D46" i="9"/>
  <c r="C46" i="9"/>
  <c r="E45" i="9"/>
  <c r="D45" i="9"/>
  <c r="C45" i="9"/>
  <c r="D44" i="9"/>
  <c r="C44" i="9"/>
  <c r="D43" i="9"/>
  <c r="C43" i="9"/>
  <c r="D42" i="9"/>
  <c r="C42" i="9"/>
  <c r="D41" i="9"/>
  <c r="C41" i="9"/>
  <c r="D40" i="9"/>
  <c r="C40" i="9"/>
  <c r="D39" i="9"/>
  <c r="C39" i="9"/>
  <c r="D38" i="9"/>
  <c r="C38" i="9"/>
  <c r="D37" i="9"/>
  <c r="C37" i="9"/>
  <c r="D36" i="9"/>
  <c r="C36" i="9"/>
  <c r="D35" i="9"/>
  <c r="C35" i="9"/>
  <c r="D34" i="9"/>
  <c r="C34" i="9"/>
  <c r="D33" i="9"/>
  <c r="C33" i="9"/>
  <c r="D32" i="9"/>
  <c r="C32" i="9"/>
  <c r="D31" i="9"/>
  <c r="C31" i="9"/>
  <c r="D30" i="9"/>
  <c r="C30" i="9"/>
  <c r="D29" i="9"/>
  <c r="C29" i="9"/>
  <c r="M23" i="9"/>
  <c r="K23" i="9"/>
  <c r="C23" i="9"/>
  <c r="M22" i="9"/>
  <c r="K22" i="9"/>
  <c r="C22" i="9"/>
  <c r="D13" i="9"/>
  <c r="G13" i="9" s="1"/>
  <c r="G12" i="9"/>
  <c r="C12" i="9"/>
  <c r="C13" i="9" s="1"/>
  <c r="C14" i="9" s="1"/>
  <c r="C15" i="9" s="1"/>
  <c r="C16" i="9" s="1"/>
  <c r="C17" i="9" s="1"/>
  <c r="B12" i="9"/>
  <c r="D4" i="9"/>
  <c r="D3" i="9"/>
  <c r="E72" i="8"/>
  <c r="E71" i="8"/>
  <c r="E70" i="8"/>
  <c r="E69" i="8"/>
  <c r="C69" i="8"/>
  <c r="E68" i="8"/>
  <c r="D68" i="8"/>
  <c r="C68" i="8"/>
  <c r="E67" i="8"/>
  <c r="D67" i="8"/>
  <c r="C67" i="8"/>
  <c r="E66" i="8"/>
  <c r="D66" i="8"/>
  <c r="C66" i="8"/>
  <c r="E65" i="8"/>
  <c r="D65" i="8"/>
  <c r="C65" i="8"/>
  <c r="E64" i="8"/>
  <c r="D64" i="8"/>
  <c r="C64" i="8"/>
  <c r="E63" i="8"/>
  <c r="D63" i="8"/>
  <c r="C63" i="8"/>
  <c r="E62" i="8"/>
  <c r="D62" i="8"/>
  <c r="C62" i="8"/>
  <c r="E61" i="8"/>
  <c r="D61" i="8"/>
  <c r="C61" i="8"/>
  <c r="E60" i="8"/>
  <c r="D60" i="8"/>
  <c r="C60" i="8"/>
  <c r="E59" i="8"/>
  <c r="D59" i="8"/>
  <c r="C59" i="8"/>
  <c r="E58" i="8"/>
  <c r="D58" i="8"/>
  <c r="C58" i="8"/>
  <c r="E57" i="8"/>
  <c r="D57" i="8"/>
  <c r="C57" i="8"/>
  <c r="E56" i="8"/>
  <c r="D56" i="8"/>
  <c r="C56" i="8"/>
  <c r="E55" i="8"/>
  <c r="D55" i="8"/>
  <c r="C55" i="8"/>
  <c r="E54" i="8"/>
  <c r="D54" i="8"/>
  <c r="C54" i="8"/>
  <c r="E53" i="8"/>
  <c r="D53" i="8"/>
  <c r="C53" i="8"/>
  <c r="E52" i="8"/>
  <c r="D52" i="8"/>
  <c r="C52" i="8"/>
  <c r="E51" i="8"/>
  <c r="D51" i="8"/>
  <c r="C51" i="8"/>
  <c r="E50" i="8"/>
  <c r="D50" i="8"/>
  <c r="C50" i="8"/>
  <c r="E49" i="8"/>
  <c r="D49" i="8"/>
  <c r="C49" i="8"/>
  <c r="E48" i="8"/>
  <c r="D48" i="8"/>
  <c r="C48" i="8"/>
  <c r="E47" i="8"/>
  <c r="D47" i="8"/>
  <c r="C47" i="8"/>
  <c r="E46" i="8"/>
  <c r="D46" i="8"/>
  <c r="C46" i="8"/>
  <c r="E45" i="8"/>
  <c r="D45" i="8"/>
  <c r="C45" i="8"/>
  <c r="D44" i="8"/>
  <c r="C44" i="8"/>
  <c r="D43" i="8"/>
  <c r="C43" i="8"/>
  <c r="D42" i="8"/>
  <c r="C42" i="8"/>
  <c r="D41" i="8"/>
  <c r="C41" i="8"/>
  <c r="D40" i="8"/>
  <c r="C40" i="8"/>
  <c r="D39" i="8"/>
  <c r="C39" i="8"/>
  <c r="D38" i="8"/>
  <c r="C38" i="8"/>
  <c r="D37" i="8"/>
  <c r="C37" i="8"/>
  <c r="D36" i="8"/>
  <c r="C36" i="8"/>
  <c r="D35" i="8"/>
  <c r="C35" i="8"/>
  <c r="D34" i="8"/>
  <c r="C34" i="8"/>
  <c r="D33" i="8"/>
  <c r="C33" i="8"/>
  <c r="D32" i="8"/>
  <c r="C32" i="8"/>
  <c r="D31" i="8"/>
  <c r="C31" i="8"/>
  <c r="D30" i="8"/>
  <c r="C30" i="8"/>
  <c r="D29" i="8"/>
  <c r="C29" i="8"/>
  <c r="M23" i="8"/>
  <c r="K23" i="8"/>
  <c r="C23" i="8"/>
  <c r="M22" i="8"/>
  <c r="K22" i="8"/>
  <c r="C22" i="8"/>
  <c r="D13" i="8"/>
  <c r="D14" i="8" s="1"/>
  <c r="D15" i="8" s="1"/>
  <c r="G12" i="8"/>
  <c r="C12" i="8"/>
  <c r="C13" i="8" s="1"/>
  <c r="C14" i="8" s="1"/>
  <c r="C15" i="8" s="1"/>
  <c r="C16" i="8" s="1"/>
  <c r="C17" i="8" s="1"/>
  <c r="B12" i="8"/>
  <c r="D4" i="8"/>
  <c r="D3" i="8"/>
  <c r="G13" i="8" l="1"/>
  <c r="H12" i="8"/>
  <c r="D14" i="9"/>
  <c r="D15" i="9" s="1"/>
  <c r="G15" i="9" s="1"/>
  <c r="G13" i="10"/>
  <c r="E12" i="10"/>
  <c r="B73" i="10" s="1"/>
  <c r="D73" i="10" s="1"/>
  <c r="D15" i="10"/>
  <c r="G14" i="10"/>
  <c r="B13" i="10"/>
  <c r="H12" i="10"/>
  <c r="D16" i="9"/>
  <c r="B13" i="9"/>
  <c r="E12" i="9"/>
  <c r="K12" i="9" s="1"/>
  <c r="H12" i="9"/>
  <c r="D16" i="8"/>
  <c r="G15" i="8"/>
  <c r="B13" i="8"/>
  <c r="H13" i="8" s="1"/>
  <c r="E12" i="8"/>
  <c r="G14" i="8"/>
  <c r="G14" i="9" l="1"/>
  <c r="K12" i="10"/>
  <c r="E73" i="10"/>
  <c r="C73" i="10"/>
  <c r="J12" i="10"/>
  <c r="H13" i="10"/>
  <c r="B14" i="10"/>
  <c r="H14" i="10" s="1"/>
  <c r="E13" i="10"/>
  <c r="J13" i="10" s="1"/>
  <c r="D16" i="10"/>
  <c r="G15" i="10"/>
  <c r="L12" i="9"/>
  <c r="H14" i="9"/>
  <c r="B14" i="9"/>
  <c r="E13" i="9"/>
  <c r="J13" i="9" s="1"/>
  <c r="K13" i="9"/>
  <c r="L13" i="9" s="1"/>
  <c r="B73" i="9"/>
  <c r="J12" i="9"/>
  <c r="D17" i="9"/>
  <c r="G16" i="9"/>
  <c r="H13" i="9"/>
  <c r="D17" i="8"/>
  <c r="G16" i="8"/>
  <c r="J12" i="8"/>
  <c r="B73" i="8"/>
  <c r="K12" i="8"/>
  <c r="E13" i="8"/>
  <c r="J13" i="8" s="1"/>
  <c r="B14" i="8"/>
  <c r="H14" i="8" s="1"/>
  <c r="E72" i="4"/>
  <c r="E71" i="4"/>
  <c r="E70" i="4"/>
  <c r="E69" i="4"/>
  <c r="C69" i="4"/>
  <c r="E68" i="4"/>
  <c r="D68" i="4"/>
  <c r="C68" i="4"/>
  <c r="E67" i="4"/>
  <c r="D67" i="4"/>
  <c r="C67" i="4"/>
  <c r="E66" i="4"/>
  <c r="D66" i="4"/>
  <c r="C66" i="4"/>
  <c r="E65" i="4"/>
  <c r="D65" i="4"/>
  <c r="C65" i="4"/>
  <c r="E64" i="4"/>
  <c r="D64" i="4"/>
  <c r="C64" i="4"/>
  <c r="E63" i="4"/>
  <c r="D63" i="4"/>
  <c r="C63" i="4"/>
  <c r="E62" i="4"/>
  <c r="D62" i="4"/>
  <c r="C62" i="4"/>
  <c r="E61" i="4"/>
  <c r="D61" i="4"/>
  <c r="C61" i="4"/>
  <c r="E60" i="4"/>
  <c r="D60" i="4"/>
  <c r="C60" i="4"/>
  <c r="E59" i="4"/>
  <c r="D59" i="4"/>
  <c r="C59" i="4"/>
  <c r="E58" i="4"/>
  <c r="D58" i="4"/>
  <c r="C58" i="4"/>
  <c r="E57" i="4"/>
  <c r="D57" i="4"/>
  <c r="C57" i="4"/>
  <c r="E56" i="4"/>
  <c r="D56" i="4"/>
  <c r="C56" i="4"/>
  <c r="E55" i="4"/>
  <c r="D55" i="4"/>
  <c r="C55" i="4"/>
  <c r="E54" i="4"/>
  <c r="D54" i="4"/>
  <c r="C54" i="4"/>
  <c r="E53" i="4"/>
  <c r="D53" i="4"/>
  <c r="C53" i="4"/>
  <c r="E52" i="4"/>
  <c r="D52" i="4"/>
  <c r="C52" i="4"/>
  <c r="E51" i="4"/>
  <c r="D51" i="4"/>
  <c r="C51" i="4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D44" i="4"/>
  <c r="C44" i="4"/>
  <c r="D43" i="4"/>
  <c r="C43" i="4"/>
  <c r="D42" i="4"/>
  <c r="C42" i="4"/>
  <c r="D41" i="4"/>
  <c r="C41" i="4"/>
  <c r="D40" i="4"/>
  <c r="C40" i="4"/>
  <c r="D39" i="4"/>
  <c r="C39" i="4"/>
  <c r="D38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M23" i="4"/>
  <c r="K23" i="4"/>
  <c r="C23" i="4"/>
  <c r="M22" i="4"/>
  <c r="K22" i="4"/>
  <c r="C22" i="4"/>
  <c r="D13" i="4"/>
  <c r="D14" i="4" s="1"/>
  <c r="G12" i="4"/>
  <c r="H12" i="4" s="1"/>
  <c r="C12" i="4"/>
  <c r="C13" i="4" s="1"/>
  <c r="C14" i="4" s="1"/>
  <c r="C15" i="4" s="1"/>
  <c r="C16" i="4" s="1"/>
  <c r="C17" i="4" s="1"/>
  <c r="B12" i="4"/>
  <c r="D4" i="4"/>
  <c r="D3" i="4"/>
  <c r="K13" i="8" l="1"/>
  <c r="L13" i="8" s="1"/>
  <c r="L12" i="10"/>
  <c r="M12" i="10" s="1"/>
  <c r="K13" i="10"/>
  <c r="L13" i="10" s="1"/>
  <c r="M13" i="10" s="1"/>
  <c r="I12" i="10"/>
  <c r="I14" i="10"/>
  <c r="I13" i="10"/>
  <c r="N12" i="10"/>
  <c r="D17" i="10"/>
  <c r="G16" i="10"/>
  <c r="E14" i="10"/>
  <c r="J14" i="10" s="1"/>
  <c r="K14" i="10"/>
  <c r="L14" i="10" s="1"/>
  <c r="B15" i="10"/>
  <c r="H15" i="10" s="1"/>
  <c r="I15" i="10" s="1"/>
  <c r="I14" i="9"/>
  <c r="G17" i="9"/>
  <c r="N12" i="9"/>
  <c r="M12" i="9"/>
  <c r="D73" i="9"/>
  <c r="C73" i="9"/>
  <c r="E73" i="9"/>
  <c r="I12" i="9" s="1"/>
  <c r="I13" i="9"/>
  <c r="M13" i="9"/>
  <c r="N13" i="9"/>
  <c r="E14" i="9"/>
  <c r="J14" i="9" s="1"/>
  <c r="B15" i="9"/>
  <c r="L12" i="8"/>
  <c r="E73" i="8"/>
  <c r="D73" i="8"/>
  <c r="C73" i="8"/>
  <c r="B15" i="8"/>
  <c r="E14" i="8"/>
  <c r="J14" i="8" s="1"/>
  <c r="K14" i="8"/>
  <c r="L14" i="8" s="1"/>
  <c r="G17" i="8"/>
  <c r="G13" i="4"/>
  <c r="E12" i="4"/>
  <c r="J12" i="4" s="1"/>
  <c r="B13" i="4"/>
  <c r="B14" i="4" s="1"/>
  <c r="E14" i="4" s="1"/>
  <c r="J14" i="4" s="1"/>
  <c r="D15" i="4"/>
  <c r="G14" i="4"/>
  <c r="I14" i="8" l="1"/>
  <c r="N13" i="10"/>
  <c r="B16" i="10"/>
  <c r="H16" i="10" s="1"/>
  <c r="I16" i="10" s="1"/>
  <c r="E15" i="10"/>
  <c r="J15" i="10" s="1"/>
  <c r="M14" i="10"/>
  <c r="E22" i="10"/>
  <c r="N14" i="10"/>
  <c r="G17" i="10"/>
  <c r="B16" i="9"/>
  <c r="E15" i="9"/>
  <c r="J15" i="9" s="1"/>
  <c r="H15" i="9"/>
  <c r="I15" i="9" s="1"/>
  <c r="K14" i="9"/>
  <c r="L14" i="9" s="1"/>
  <c r="E15" i="8"/>
  <c r="J15" i="8" s="1"/>
  <c r="B16" i="8"/>
  <c r="H15" i="8"/>
  <c r="I15" i="8" s="1"/>
  <c r="N12" i="8"/>
  <c r="M12" i="8"/>
  <c r="E22" i="8"/>
  <c r="M14" i="8"/>
  <c r="N14" i="8"/>
  <c r="M13" i="8"/>
  <c r="N13" i="8"/>
  <c r="I12" i="8"/>
  <c r="I13" i="8"/>
  <c r="B73" i="4"/>
  <c r="D73" i="4" s="1"/>
  <c r="B15" i="4"/>
  <c r="E15" i="4" s="1"/>
  <c r="J15" i="4" s="1"/>
  <c r="K12" i="4"/>
  <c r="L12" i="4" s="1"/>
  <c r="M12" i="4" s="1"/>
  <c r="E13" i="4"/>
  <c r="J13" i="4" s="1"/>
  <c r="H14" i="4"/>
  <c r="H13" i="4"/>
  <c r="K14" i="4"/>
  <c r="L14" i="4" s="1"/>
  <c r="D16" i="4"/>
  <c r="G15" i="4"/>
  <c r="K15" i="10" l="1"/>
  <c r="L15" i="10" s="1"/>
  <c r="M15" i="10" s="1"/>
  <c r="B81" i="10"/>
  <c r="H22" i="10"/>
  <c r="G22" i="10"/>
  <c r="F22" i="10"/>
  <c r="J22" i="10"/>
  <c r="E16" i="10"/>
  <c r="J16" i="10" s="1"/>
  <c r="B17" i="10"/>
  <c r="H17" i="10" s="1"/>
  <c r="I17" i="10" s="1"/>
  <c r="M14" i="9"/>
  <c r="E22" i="9"/>
  <c r="N14" i="9"/>
  <c r="K15" i="9"/>
  <c r="L15" i="9" s="1"/>
  <c r="E16" i="9"/>
  <c r="J16" i="9" s="1"/>
  <c r="B17" i="9"/>
  <c r="H16" i="9"/>
  <c r="I16" i="9" s="1"/>
  <c r="B81" i="8"/>
  <c r="J22" i="8"/>
  <c r="F22" i="8"/>
  <c r="G22" i="8"/>
  <c r="H22" i="8"/>
  <c r="B17" i="8"/>
  <c r="E16" i="8"/>
  <c r="J16" i="8" s="1"/>
  <c r="H16" i="8"/>
  <c r="I16" i="8" s="1"/>
  <c r="K15" i="8"/>
  <c r="L15" i="8" s="1"/>
  <c r="E73" i="4"/>
  <c r="H15" i="4"/>
  <c r="B16" i="4"/>
  <c r="B17" i="4" s="1"/>
  <c r="C73" i="4"/>
  <c r="N12" i="4"/>
  <c r="K15" i="4"/>
  <c r="L15" i="4" s="1"/>
  <c r="N15" i="4" s="1"/>
  <c r="K13" i="4"/>
  <c r="L13" i="4" s="1"/>
  <c r="M13" i="4" s="1"/>
  <c r="D17" i="4"/>
  <c r="G16" i="4"/>
  <c r="M14" i="4"/>
  <c r="N14" i="4"/>
  <c r="N15" i="10" l="1"/>
  <c r="E17" i="10"/>
  <c r="J17" i="10" s="1"/>
  <c r="D81" i="10"/>
  <c r="I22" i="10"/>
  <c r="B22" i="10" s="1"/>
  <c r="L22" i="10" s="1"/>
  <c r="K16" i="10"/>
  <c r="L16" i="10" s="1"/>
  <c r="E17" i="9"/>
  <c r="J17" i="9" s="1"/>
  <c r="K17" i="9"/>
  <c r="L17" i="9" s="1"/>
  <c r="H17" i="9"/>
  <c r="I17" i="9" s="1"/>
  <c r="K16" i="9"/>
  <c r="L16" i="9" s="1"/>
  <c r="M15" i="9"/>
  <c r="N15" i="9"/>
  <c r="B81" i="9"/>
  <c r="F22" i="9"/>
  <c r="H22" i="9"/>
  <c r="J22" i="9"/>
  <c r="G22" i="9"/>
  <c r="D81" i="8"/>
  <c r="K16" i="8"/>
  <c r="L16" i="8" s="1"/>
  <c r="E17" i="8"/>
  <c r="J17" i="8" s="1"/>
  <c r="H17" i="8"/>
  <c r="I17" i="8" s="1"/>
  <c r="I22" i="8"/>
  <c r="B22" i="8" s="1"/>
  <c r="L22" i="8" s="1"/>
  <c r="M15" i="8"/>
  <c r="N15" i="8"/>
  <c r="E16" i="4"/>
  <c r="J16" i="4" s="1"/>
  <c r="I12" i="4"/>
  <c r="H16" i="4"/>
  <c r="I16" i="4" s="1"/>
  <c r="N13" i="4"/>
  <c r="I14" i="4"/>
  <c r="I15" i="4"/>
  <c r="I13" i="4"/>
  <c r="M15" i="4"/>
  <c r="E22" i="4"/>
  <c r="B81" i="4" s="1"/>
  <c r="E17" i="4"/>
  <c r="J17" i="4" s="1"/>
  <c r="G17" i="4"/>
  <c r="H17" i="4" s="1"/>
  <c r="I17" i="4" s="1"/>
  <c r="K17" i="8" l="1"/>
  <c r="L17" i="8" s="1"/>
  <c r="E23" i="8" s="1"/>
  <c r="K17" i="10"/>
  <c r="L17" i="10" s="1"/>
  <c r="M17" i="10" s="1"/>
  <c r="M16" i="10"/>
  <c r="N16" i="10"/>
  <c r="B80" i="10"/>
  <c r="D80" i="10" s="1"/>
  <c r="B82" i="10" s="1"/>
  <c r="D82" i="10" s="1"/>
  <c r="D84" i="10" s="1"/>
  <c r="N22" i="10"/>
  <c r="E23" i="10"/>
  <c r="D81" i="9"/>
  <c r="I22" i="9"/>
  <c r="B22" i="9"/>
  <c r="L22" i="9" s="1"/>
  <c r="M16" i="9"/>
  <c r="N16" i="9"/>
  <c r="M17" i="9"/>
  <c r="E23" i="9"/>
  <c r="N17" i="9"/>
  <c r="B80" i="8"/>
  <c r="D80" i="8" s="1"/>
  <c r="B82" i="8" s="1"/>
  <c r="D82" i="8" s="1"/>
  <c r="D84" i="8" s="1"/>
  <c r="N22" i="8"/>
  <c r="M16" i="8"/>
  <c r="N16" i="8"/>
  <c r="K16" i="4"/>
  <c r="L16" i="4" s="1"/>
  <c r="M16" i="4" s="1"/>
  <c r="F22" i="4"/>
  <c r="J22" i="4"/>
  <c r="G22" i="4"/>
  <c r="H22" i="4"/>
  <c r="D81" i="4"/>
  <c r="K17" i="4"/>
  <c r="L17" i="4" s="1"/>
  <c r="M17" i="8" l="1"/>
  <c r="N17" i="8"/>
  <c r="N17" i="10"/>
  <c r="G23" i="10"/>
  <c r="H23" i="10"/>
  <c r="J23" i="10"/>
  <c r="F23" i="10"/>
  <c r="H23" i="9"/>
  <c r="G23" i="9"/>
  <c r="J23" i="9"/>
  <c r="F23" i="9"/>
  <c r="B80" i="9"/>
  <c r="D80" i="9" s="1"/>
  <c r="B82" i="9" s="1"/>
  <c r="D82" i="9" s="1"/>
  <c r="D84" i="9" s="1"/>
  <c r="N22" i="9"/>
  <c r="J23" i="8"/>
  <c r="H23" i="8"/>
  <c r="G23" i="8"/>
  <c r="F23" i="8"/>
  <c r="N16" i="4"/>
  <c r="I22" i="4"/>
  <c r="B22" i="4" s="1"/>
  <c r="L22" i="4" s="1"/>
  <c r="B80" i="4" s="1"/>
  <c r="D80" i="4" s="1"/>
  <c r="B82" i="4" s="1"/>
  <c r="D82" i="4" s="1"/>
  <c r="D84" i="4" s="1"/>
  <c r="M17" i="4"/>
  <c r="E23" i="4"/>
  <c r="N17" i="4"/>
  <c r="I23" i="10" l="1"/>
  <c r="B23" i="10" s="1"/>
  <c r="L23" i="10" s="1"/>
  <c r="I23" i="9"/>
  <c r="B23" i="9" s="1"/>
  <c r="L23" i="9" s="1"/>
  <c r="I23" i="8"/>
  <c r="B23" i="8" s="1"/>
  <c r="L23" i="8" s="1"/>
  <c r="N22" i="4"/>
  <c r="J23" i="4"/>
  <c r="F23" i="4"/>
  <c r="G23" i="4"/>
  <c r="H23" i="4"/>
  <c r="N23" i="10" l="1"/>
  <c r="N23" i="9"/>
  <c r="N23" i="8"/>
  <c r="I23" i="4"/>
  <c r="B23" i="4" s="1"/>
  <c r="L23" i="4" s="1"/>
  <c r="N23" i="4" l="1"/>
</calcChain>
</file>

<file path=xl/sharedStrings.xml><?xml version="1.0" encoding="utf-8"?>
<sst xmlns="http://schemas.openxmlformats.org/spreadsheetml/2006/main" count="292" uniqueCount="49">
  <si>
    <t>h</t>
  </si>
  <si>
    <t>l</t>
  </si>
  <si>
    <t>S%</t>
  </si>
  <si>
    <t>Para una primera estimación y para prevenir flujo en régimen de transición rasante-saltante, se recomienda que Yc/h &lt; 0.4 y Yc/h &gt; 1.1</t>
  </si>
  <si>
    <t xml:space="preserve">Tr </t>
  </si>
  <si>
    <t>Altura escalón (h)</t>
  </si>
  <si>
    <t>Huella escalón (l)</t>
  </si>
  <si>
    <t>Ancho del canal</t>
  </si>
  <si>
    <t>h/l</t>
  </si>
  <si>
    <t>Caudal</t>
  </si>
  <si>
    <t>Yc</t>
  </si>
  <si>
    <t>Yc/h</t>
  </si>
  <si>
    <t>Régimen de Flujo</t>
  </si>
  <si>
    <t>Ce</t>
  </si>
  <si>
    <t>d</t>
  </si>
  <si>
    <r>
      <t>Y</t>
    </r>
    <r>
      <rPr>
        <b/>
        <vertAlign val="subscript"/>
        <sz val="11"/>
        <rFont val="Century Gothic"/>
        <family val="2"/>
        <charset val="1"/>
      </rPr>
      <t>90</t>
    </r>
  </si>
  <si>
    <t>H muro</t>
  </si>
  <si>
    <t>v</t>
  </si>
  <si>
    <t>años</t>
  </si>
  <si>
    <t>m</t>
  </si>
  <si>
    <t>m3/s</t>
  </si>
  <si>
    <t>m/s</t>
  </si>
  <si>
    <t>Condición de operación</t>
  </si>
  <si>
    <t>n</t>
  </si>
  <si>
    <t>b</t>
  </si>
  <si>
    <t>z</t>
  </si>
  <si>
    <t>y</t>
  </si>
  <si>
    <t>B</t>
  </si>
  <si>
    <t>Área</t>
  </si>
  <si>
    <t>Perímetro mojado</t>
  </si>
  <si>
    <t>Radio hidráulico</t>
  </si>
  <si>
    <t>Ancho superficial</t>
  </si>
  <si>
    <t>Pendiente</t>
  </si>
  <si>
    <t>Velocidad</t>
  </si>
  <si>
    <t>Nro. De Froude</t>
  </si>
  <si>
    <r>
      <t>m</t>
    </r>
    <r>
      <rPr>
        <vertAlign val="superscript"/>
        <sz val="11"/>
        <rFont val="Century Gothic"/>
        <family val="2"/>
        <charset val="1"/>
      </rPr>
      <t>2</t>
    </r>
  </si>
  <si>
    <r>
      <t>m</t>
    </r>
    <r>
      <rPr>
        <vertAlign val="superscript"/>
        <sz val="11"/>
        <rFont val="Century Gothic"/>
        <family val="2"/>
        <charset val="1"/>
      </rPr>
      <t>3</t>
    </r>
    <r>
      <rPr>
        <sz val="11"/>
        <rFont val="Century Gothic"/>
        <family val="2"/>
        <charset val="1"/>
      </rPr>
      <t>/s</t>
    </r>
  </si>
  <si>
    <t>Lim.Sup. Nappe</t>
  </si>
  <si>
    <t>Lim.Inf. Skimming</t>
  </si>
  <si>
    <t>Lím Sup.Resalto Hdco. Total</t>
  </si>
  <si>
    <t>La ecuación de resalto hidráulico es váilda para h/l entre 0.20 y 6.00</t>
  </si>
  <si>
    <t>Canal</t>
  </si>
  <si>
    <t>Borde libre</t>
  </si>
  <si>
    <t>Diseño de presas pequeñas, pag 321</t>
  </si>
  <si>
    <t>velocidad (v)</t>
  </si>
  <si>
    <t>pies/s</t>
  </si>
  <si>
    <t>Prof del flujo (d)</t>
  </si>
  <si>
    <t>pies</t>
  </si>
  <si>
    <t>h canal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</si>
</sst>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_-* #,##0.00_-;\-* #,##0.00_-;_-* \-??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Century Gothic"/>
      <family val="2"/>
      <charset val="1"/>
    </font>
    <font>
      <sz val="10"/>
      <color indexed="17"/>
      <name val="Century Gothic"/>
      <family val="2"/>
      <charset val="1"/>
    </font>
    <font>
      <sz val="11"/>
      <name val="Century Gothic"/>
      <family val="2"/>
      <charset val="1"/>
    </font>
    <font>
      <b/>
      <sz val="10"/>
      <name val="Century Gothic"/>
      <family val="2"/>
      <charset val="1"/>
    </font>
    <font>
      <b/>
      <sz val="11"/>
      <name val="Century Gothic"/>
      <family val="2"/>
      <charset val="1"/>
    </font>
    <font>
      <b/>
      <sz val="10"/>
      <color indexed="10"/>
      <name val="Century Gothic"/>
      <family val="2"/>
      <charset val="1"/>
    </font>
    <font>
      <b/>
      <sz val="10"/>
      <color indexed="17"/>
      <name val="Century Gothic"/>
      <family val="2"/>
      <charset val="1"/>
    </font>
    <font>
      <b/>
      <vertAlign val="subscript"/>
      <sz val="11"/>
      <name val="Century Gothic"/>
      <family val="2"/>
      <charset val="1"/>
    </font>
    <font>
      <b/>
      <sz val="11"/>
      <color rgb="FFFF0000"/>
      <name val="Century Gothic"/>
      <family val="2"/>
    </font>
    <font>
      <b/>
      <sz val="11"/>
      <color indexed="10"/>
      <name val="Century Gothic"/>
      <family val="2"/>
      <charset val="1"/>
    </font>
    <font>
      <sz val="10"/>
      <name val="Arial"/>
      <family val="2"/>
    </font>
    <font>
      <sz val="10"/>
      <color rgb="FFC00000"/>
      <name val="Arial"/>
      <family val="2"/>
    </font>
    <font>
      <b/>
      <sz val="11"/>
      <name val="Arial"/>
      <family val="2"/>
      <charset val="1"/>
    </font>
    <font>
      <vertAlign val="superscript"/>
      <sz val="11"/>
      <name val="Century Gothic"/>
      <family val="2"/>
      <charset val="1"/>
    </font>
    <font>
      <sz val="11"/>
      <name val="Arial"/>
      <family val="2"/>
      <charset val="1"/>
    </font>
    <font>
      <sz val="10"/>
      <color indexed="10"/>
      <name val="Century Gothic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3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166" fontId="1" fillId="0" borderId="0"/>
  </cellStyleXfs>
  <cellXfs count="87">
    <xf numFmtId="0" fontId="0" fillId="0" borderId="0" xfId="0"/>
    <xf numFmtId="0" fontId="5" fillId="2" borderId="0" xfId="1" applyFont="1" applyFill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2" fontId="2" fillId="2" borderId="0" xfId="1" applyNumberFormat="1" applyFont="1" applyFill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165" fontId="17" fillId="0" borderId="0" xfId="1" applyNumberFormat="1" applyFont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2" fontId="2" fillId="2" borderId="10" xfId="1" applyNumberFormat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2" fontId="2" fillId="2" borderId="3" xfId="1" applyNumberFormat="1" applyFont="1" applyFill="1" applyBorder="1" applyAlignment="1">
      <alignment horizontal="center" vertical="center"/>
    </xf>
    <xf numFmtId="2" fontId="17" fillId="2" borderId="3" xfId="1" applyNumberFormat="1" applyFont="1" applyFill="1" applyBorder="1" applyAlignment="1">
      <alignment horizontal="center" vertical="center"/>
    </xf>
    <xf numFmtId="2" fontId="2" fillId="2" borderId="11" xfId="1" applyNumberFormat="1" applyFont="1" applyFill="1" applyBorder="1" applyAlignment="1">
      <alignment horizontal="center" vertical="center"/>
    </xf>
    <xf numFmtId="2" fontId="2" fillId="2" borderId="12" xfId="1" applyNumberFormat="1" applyFont="1" applyFill="1" applyBorder="1" applyAlignment="1">
      <alignment horizontal="center" vertical="center"/>
    </xf>
    <xf numFmtId="2" fontId="2" fillId="2" borderId="13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2" fontId="2" fillId="2" borderId="14" xfId="1" applyNumberFormat="1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0" fontId="20" fillId="0" borderId="0" xfId="1" applyFont="1" applyAlignment="1">
      <alignment horizontal="center" vertical="center"/>
    </xf>
    <xf numFmtId="165" fontId="20" fillId="0" borderId="0" xfId="1" applyNumberFormat="1" applyFont="1" applyAlignment="1">
      <alignment horizontal="center" vertical="center"/>
    </xf>
    <xf numFmtId="0" fontId="20" fillId="4" borderId="1" xfId="1" applyFont="1" applyFill="1" applyBorder="1" applyAlignment="1">
      <alignment horizontal="center" vertical="center"/>
    </xf>
    <xf numFmtId="2" fontId="20" fillId="4" borderId="1" xfId="1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2" fontId="11" fillId="2" borderId="2" xfId="1" applyNumberFormat="1" applyFont="1" applyFill="1" applyBorder="1" applyAlignment="1">
      <alignment horizontal="center" vertical="center"/>
    </xf>
    <xf numFmtId="165" fontId="4" fillId="0" borderId="2" xfId="1" applyNumberFormat="1" applyFont="1" applyBorder="1" applyAlignment="1">
      <alignment horizontal="center" vertical="center"/>
    </xf>
    <xf numFmtId="2" fontId="4" fillId="0" borderId="2" xfId="1" applyNumberFormat="1" applyFont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2" fontId="2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5" fontId="21" fillId="0" borderId="2" xfId="1" applyNumberFormat="1" applyFont="1" applyBorder="1" applyAlignment="1">
      <alignment horizontal="center" vertical="center"/>
    </xf>
    <xf numFmtId="0" fontId="17" fillId="0" borderId="3" xfId="1" applyFont="1" applyBorder="1" applyAlignment="1">
      <alignment vertical="center"/>
    </xf>
    <xf numFmtId="0" fontId="17" fillId="0" borderId="0" xfId="1" applyFont="1" applyAlignment="1">
      <alignment vertical="center"/>
    </xf>
    <xf numFmtId="2" fontId="13" fillId="3" borderId="0" xfId="2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center" vertical="center"/>
    </xf>
    <xf numFmtId="1" fontId="7" fillId="2" borderId="2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165" fontId="21" fillId="0" borderId="2" xfId="1" applyNumberFormat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165" fontId="2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2" fontId="16" fillId="0" borderId="0" xfId="3" applyNumberFormat="1" applyFont="1" applyBorder="1" applyAlignment="1">
      <alignment horizontal="center" vertical="center"/>
    </xf>
    <xf numFmtId="1" fontId="16" fillId="0" borderId="0" xfId="1" applyNumberFormat="1" applyFont="1" applyBorder="1" applyAlignment="1">
      <alignment horizontal="center" vertical="center"/>
    </xf>
    <xf numFmtId="165" fontId="16" fillId="0" borderId="0" xfId="1" applyNumberFormat="1" applyFont="1" applyBorder="1" applyAlignment="1">
      <alignment horizontal="center" vertical="center"/>
    </xf>
    <xf numFmtId="2" fontId="16" fillId="0" borderId="0" xfId="1" applyNumberFormat="1" applyFont="1" applyBorder="1" applyAlignment="1">
      <alignment horizontal="center" vertical="center"/>
    </xf>
    <xf numFmtId="2" fontId="11" fillId="2" borderId="0" xfId="1" applyNumberFormat="1" applyFont="1" applyFill="1" applyBorder="1" applyAlignment="1">
      <alignment horizontal="center" vertical="center"/>
    </xf>
    <xf numFmtId="0" fontId="17" fillId="0" borderId="0" xfId="1" applyFont="1" applyBorder="1" applyAlignment="1">
      <alignment vertical="center"/>
    </xf>
  </cellXfs>
  <cellStyles count="4">
    <cellStyle name="Excel Built-in Normal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Clasificación de las condiciones de flujo - Caso</a:t>
            </a:r>
            <a:r>
              <a:rPr lang="es-CO" baseline="0"/>
              <a:t> 1</a:t>
            </a:r>
            <a:endParaRPr lang="es-CO"/>
          </a:p>
        </c:rich>
      </c:tx>
      <c:layout>
        <c:manualLayout>
          <c:xMode val="edge"/>
          <c:yMode val="edge"/>
          <c:x val="0.18170333089807073"/>
          <c:y val="2.9954897334584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06194712974758"/>
          <c:y val="0.18894617721270465"/>
          <c:w val="0.62734070921361174"/>
          <c:h val="0.64979051187783798"/>
        </c:manualLayout>
      </c:layout>
      <c:scatterChart>
        <c:scatterStyle val="lineMarker"/>
        <c:varyColors val="0"/>
        <c:ser>
          <c:idx val="0"/>
          <c:order val="0"/>
          <c:tx>
            <c:v>Límite superior Flujo Saltante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'Caso 1'!$B$29:$B$72</c:f>
              <c:numCache>
                <c:formatCode>0.00</c:formatCode>
                <c:ptCount val="44"/>
                <c:pt idx="0" formatCode="General">
                  <c:v>0.04</c:v>
                </c:pt>
                <c:pt idx="1">
                  <c:v>0.05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0.09</c:v>
                </c:pt>
                <c:pt idx="6">
                  <c:v>0.1</c:v>
                </c:pt>
                <c:pt idx="7">
                  <c:v>0.11</c:v>
                </c:pt>
                <c:pt idx="8">
                  <c:v>0.12</c:v>
                </c:pt>
                <c:pt idx="9">
                  <c:v>0.13</c:v>
                </c:pt>
                <c:pt idx="10">
                  <c:v>0.14000000000000001</c:v>
                </c:pt>
                <c:pt idx="11">
                  <c:v>0.15</c:v>
                </c:pt>
                <c:pt idx="12">
                  <c:v>0.16</c:v>
                </c:pt>
                <c:pt idx="13">
                  <c:v>0.17</c:v>
                </c:pt>
                <c:pt idx="14">
                  <c:v>0.18</c:v>
                </c:pt>
                <c:pt idx="15">
                  <c:v>0.19</c:v>
                </c:pt>
                <c:pt idx="16">
                  <c:v>0.2</c:v>
                </c:pt>
                <c:pt idx="17">
                  <c:v>0.21</c:v>
                </c:pt>
                <c:pt idx="18">
                  <c:v>0.22</c:v>
                </c:pt>
                <c:pt idx="19">
                  <c:v>0.25</c:v>
                </c:pt>
                <c:pt idx="20">
                  <c:v>0.30000000000000004</c:v>
                </c:pt>
                <c:pt idx="21">
                  <c:v>0.35</c:v>
                </c:pt>
                <c:pt idx="22">
                  <c:v>0.4</c:v>
                </c:pt>
                <c:pt idx="23">
                  <c:v>0.45</c:v>
                </c:pt>
                <c:pt idx="24">
                  <c:v>0.5</c:v>
                </c:pt>
                <c:pt idx="25">
                  <c:v>0.55000000000000004</c:v>
                </c:pt>
                <c:pt idx="26">
                  <c:v>0.60000000000000009</c:v>
                </c:pt>
                <c:pt idx="27">
                  <c:v>0.65</c:v>
                </c:pt>
                <c:pt idx="28">
                  <c:v>0.7</c:v>
                </c:pt>
                <c:pt idx="29">
                  <c:v>0.75</c:v>
                </c:pt>
                <c:pt idx="30">
                  <c:v>0.8</c:v>
                </c:pt>
                <c:pt idx="31">
                  <c:v>0.85</c:v>
                </c:pt>
                <c:pt idx="32">
                  <c:v>0.9</c:v>
                </c:pt>
                <c:pt idx="33">
                  <c:v>0.95</c:v>
                </c:pt>
                <c:pt idx="34">
                  <c:v>1</c:v>
                </c:pt>
                <c:pt idx="35">
                  <c:v>1.05</c:v>
                </c:pt>
                <c:pt idx="36">
                  <c:v>1.1000000000000001</c:v>
                </c:pt>
                <c:pt idx="37">
                  <c:v>1.1499999999999999</c:v>
                </c:pt>
                <c:pt idx="38">
                  <c:v>1.2</c:v>
                </c:pt>
                <c:pt idx="39">
                  <c:v>1.25</c:v>
                </c:pt>
                <c:pt idx="40">
                  <c:v>1.3</c:v>
                </c:pt>
                <c:pt idx="41">
                  <c:v>1.35</c:v>
                </c:pt>
                <c:pt idx="42">
                  <c:v>1.4</c:v>
                </c:pt>
                <c:pt idx="43">
                  <c:v>1.43</c:v>
                </c:pt>
              </c:numCache>
            </c:numRef>
          </c:xVal>
          <c:yVal>
            <c:numRef>
              <c:f>'Caso 1'!$C$29:$C$72</c:f>
              <c:numCache>
                <c:formatCode>0.00</c:formatCode>
                <c:ptCount val="44"/>
                <c:pt idx="0">
                  <c:v>1.0906960000000001</c:v>
                </c:pt>
                <c:pt idx="1">
                  <c:v>1.0566250000000001</c:v>
                </c:pt>
                <c:pt idx="2">
                  <c:v>1.0247560000000002</c:v>
                </c:pt>
                <c:pt idx="3">
                  <c:v>0.99508900000000011</c:v>
                </c:pt>
                <c:pt idx="4">
                  <c:v>0.96762400000000015</c:v>
                </c:pt>
                <c:pt idx="5">
                  <c:v>0.94236100000000023</c:v>
                </c:pt>
                <c:pt idx="6">
                  <c:v>0.91930000000000023</c:v>
                </c:pt>
                <c:pt idx="7">
                  <c:v>0.89844100000000016</c:v>
                </c:pt>
                <c:pt idx="8">
                  <c:v>0.87978400000000023</c:v>
                </c:pt>
                <c:pt idx="9">
                  <c:v>0.86332900000000012</c:v>
                </c:pt>
                <c:pt idx="10">
                  <c:v>0.84907600000000005</c:v>
                </c:pt>
                <c:pt idx="11">
                  <c:v>0.83702500000000013</c:v>
                </c:pt>
                <c:pt idx="12">
                  <c:v>0.82717600000000013</c:v>
                </c:pt>
                <c:pt idx="13">
                  <c:v>0.81952900000000017</c:v>
                </c:pt>
                <c:pt idx="14">
                  <c:v>0.81408400000000025</c:v>
                </c:pt>
                <c:pt idx="15">
                  <c:v>0.81084100000000014</c:v>
                </c:pt>
                <c:pt idx="16">
                  <c:v>0.8098000000000003</c:v>
                </c:pt>
                <c:pt idx="17">
                  <c:v>0.80788000000000004</c:v>
                </c:pt>
                <c:pt idx="18">
                  <c:v>0.80415999999999999</c:v>
                </c:pt>
                <c:pt idx="19">
                  <c:v>0.79300000000000004</c:v>
                </c:pt>
                <c:pt idx="20">
                  <c:v>0.77439999999999998</c:v>
                </c:pt>
                <c:pt idx="21">
                  <c:v>0.75580000000000003</c:v>
                </c:pt>
                <c:pt idx="22">
                  <c:v>0.73719999999999997</c:v>
                </c:pt>
                <c:pt idx="23">
                  <c:v>0.71860000000000002</c:v>
                </c:pt>
                <c:pt idx="24">
                  <c:v>0.7</c:v>
                </c:pt>
                <c:pt idx="25">
                  <c:v>0.68140000000000001</c:v>
                </c:pt>
                <c:pt idx="26">
                  <c:v>0.66279999999999994</c:v>
                </c:pt>
                <c:pt idx="27">
                  <c:v>0.64419999999999999</c:v>
                </c:pt>
                <c:pt idx="28">
                  <c:v>0.62560000000000004</c:v>
                </c:pt>
                <c:pt idx="29">
                  <c:v>0.60699999999999998</c:v>
                </c:pt>
                <c:pt idx="30">
                  <c:v>0.58840000000000003</c:v>
                </c:pt>
                <c:pt idx="31">
                  <c:v>0.56980000000000008</c:v>
                </c:pt>
                <c:pt idx="32">
                  <c:v>0.55120000000000002</c:v>
                </c:pt>
                <c:pt idx="33">
                  <c:v>0.53259999999999996</c:v>
                </c:pt>
                <c:pt idx="34">
                  <c:v>0.51400000000000001</c:v>
                </c:pt>
                <c:pt idx="35">
                  <c:v>0.49540000000000001</c:v>
                </c:pt>
                <c:pt idx="36">
                  <c:v>0.4768</c:v>
                </c:pt>
                <c:pt idx="37">
                  <c:v>0.45820000000000005</c:v>
                </c:pt>
                <c:pt idx="38">
                  <c:v>0.43960000000000005</c:v>
                </c:pt>
                <c:pt idx="39">
                  <c:v>0.42100000000000004</c:v>
                </c:pt>
                <c:pt idx="40">
                  <c:v>0.40239999999999998</c:v>
                </c:pt>
                <c:pt idx="41">
                  <c:v>0.37</c:v>
                </c:pt>
                <c:pt idx="42">
                  <c:v>0.30000000000000004</c:v>
                </c:pt>
                <c:pt idx="43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DA-4A5A-9D57-9AB511CC9E5E}"/>
            </c:ext>
          </c:extLst>
        </c:ser>
        <c:ser>
          <c:idx val="1"/>
          <c:order val="1"/>
          <c:tx>
            <c:v>Límite inferior Flujo Rasante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'Caso 1'!$B$29:$B$72</c:f>
              <c:numCache>
                <c:formatCode>0.00</c:formatCode>
                <c:ptCount val="44"/>
                <c:pt idx="0" formatCode="General">
                  <c:v>0.04</c:v>
                </c:pt>
                <c:pt idx="1">
                  <c:v>0.05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0.09</c:v>
                </c:pt>
                <c:pt idx="6">
                  <c:v>0.1</c:v>
                </c:pt>
                <c:pt idx="7">
                  <c:v>0.11</c:v>
                </c:pt>
                <c:pt idx="8">
                  <c:v>0.12</c:v>
                </c:pt>
                <c:pt idx="9">
                  <c:v>0.13</c:v>
                </c:pt>
                <c:pt idx="10">
                  <c:v>0.14000000000000001</c:v>
                </c:pt>
                <c:pt idx="11">
                  <c:v>0.15</c:v>
                </c:pt>
                <c:pt idx="12">
                  <c:v>0.16</c:v>
                </c:pt>
                <c:pt idx="13">
                  <c:v>0.17</c:v>
                </c:pt>
                <c:pt idx="14">
                  <c:v>0.18</c:v>
                </c:pt>
                <c:pt idx="15">
                  <c:v>0.19</c:v>
                </c:pt>
                <c:pt idx="16">
                  <c:v>0.2</c:v>
                </c:pt>
                <c:pt idx="17">
                  <c:v>0.21</c:v>
                </c:pt>
                <c:pt idx="18">
                  <c:v>0.22</c:v>
                </c:pt>
                <c:pt idx="19">
                  <c:v>0.25</c:v>
                </c:pt>
                <c:pt idx="20">
                  <c:v>0.30000000000000004</c:v>
                </c:pt>
                <c:pt idx="21">
                  <c:v>0.35</c:v>
                </c:pt>
                <c:pt idx="22">
                  <c:v>0.4</c:v>
                </c:pt>
                <c:pt idx="23">
                  <c:v>0.45</c:v>
                </c:pt>
                <c:pt idx="24">
                  <c:v>0.5</c:v>
                </c:pt>
                <c:pt idx="25">
                  <c:v>0.55000000000000004</c:v>
                </c:pt>
                <c:pt idx="26">
                  <c:v>0.60000000000000009</c:v>
                </c:pt>
                <c:pt idx="27">
                  <c:v>0.65</c:v>
                </c:pt>
                <c:pt idx="28">
                  <c:v>0.7</c:v>
                </c:pt>
                <c:pt idx="29">
                  <c:v>0.75</c:v>
                </c:pt>
                <c:pt idx="30">
                  <c:v>0.8</c:v>
                </c:pt>
                <c:pt idx="31">
                  <c:v>0.85</c:v>
                </c:pt>
                <c:pt idx="32">
                  <c:v>0.9</c:v>
                </c:pt>
                <c:pt idx="33">
                  <c:v>0.95</c:v>
                </c:pt>
                <c:pt idx="34">
                  <c:v>1</c:v>
                </c:pt>
                <c:pt idx="35">
                  <c:v>1.05</c:v>
                </c:pt>
                <c:pt idx="36">
                  <c:v>1.1000000000000001</c:v>
                </c:pt>
                <c:pt idx="37">
                  <c:v>1.1499999999999999</c:v>
                </c:pt>
                <c:pt idx="38">
                  <c:v>1.2</c:v>
                </c:pt>
                <c:pt idx="39">
                  <c:v>1.25</c:v>
                </c:pt>
                <c:pt idx="40">
                  <c:v>1.3</c:v>
                </c:pt>
                <c:pt idx="41">
                  <c:v>1.35</c:v>
                </c:pt>
                <c:pt idx="42">
                  <c:v>1.4</c:v>
                </c:pt>
                <c:pt idx="43">
                  <c:v>1.43</c:v>
                </c:pt>
              </c:numCache>
            </c:numRef>
          </c:xVal>
          <c:yVal>
            <c:numRef>
              <c:f>'Caso 1'!$D$29:$D$72</c:f>
              <c:numCache>
                <c:formatCode>0.00</c:formatCode>
                <c:ptCount val="44"/>
                <c:pt idx="0">
                  <c:v>1.5840816</c:v>
                </c:pt>
                <c:pt idx="1">
                  <c:v>1.5273400000000001</c:v>
                </c:pt>
                <c:pt idx="2">
                  <c:v>1.4740936000000002</c:v>
                </c:pt>
                <c:pt idx="3">
                  <c:v>1.4243424</c:v>
                </c:pt>
                <c:pt idx="4">
                  <c:v>1.3780863999999999</c:v>
                </c:pt>
                <c:pt idx="5">
                  <c:v>1.3353256</c:v>
                </c:pt>
                <c:pt idx="6">
                  <c:v>1.2960600000000002</c:v>
                </c:pt>
                <c:pt idx="7">
                  <c:v>1.2602896000000001</c:v>
                </c:pt>
                <c:pt idx="8">
                  <c:v>1.2280144000000002</c:v>
                </c:pt>
                <c:pt idx="9">
                  <c:v>1.1992344000000001</c:v>
                </c:pt>
                <c:pt idx="10">
                  <c:v>1.1739496</c:v>
                </c:pt>
                <c:pt idx="11">
                  <c:v>1.1521600000000003</c:v>
                </c:pt>
                <c:pt idx="12">
                  <c:v>1.1338656</c:v>
                </c:pt>
                <c:pt idx="13">
                  <c:v>1.1190663999999999</c:v>
                </c:pt>
                <c:pt idx="14">
                  <c:v>1.1077623999999999</c:v>
                </c:pt>
                <c:pt idx="15">
                  <c:v>1.0999536000000001</c:v>
                </c:pt>
                <c:pt idx="16">
                  <c:v>1.0956400000000002</c:v>
                </c:pt>
                <c:pt idx="17">
                  <c:v>1.1032703885892041</c:v>
                </c:pt>
                <c:pt idx="18">
                  <c:v>1.0999215394376634</c:v>
                </c:pt>
                <c:pt idx="19">
                  <c:v>1.0899358589138335</c:v>
                </c:pt>
                <c:pt idx="20">
                  <c:v>1.073494107724678</c:v>
                </c:pt>
                <c:pt idx="21">
                  <c:v>1.0573003813894215</c:v>
                </c:pt>
                <c:pt idx="22">
                  <c:v>1.0413509384374959</c:v>
                </c:pt>
                <c:pt idx="23">
                  <c:v>1.0256420938386539</c:v>
                </c:pt>
                <c:pt idx="24">
                  <c:v>1.0101702181515611</c:v>
                </c:pt>
                <c:pt idx="25">
                  <c:v>0.99493173668523494</c:v>
                </c:pt>
                <c:pt idx="26">
                  <c:v>0.97992312867313147</c:v>
                </c:pt>
                <c:pt idx="27">
                  <c:v>0.96514092645969274</c:v>
                </c:pt>
                <c:pt idx="28">
                  <c:v>0.95058171469916319</c:v>
                </c:pt>
                <c:pt idx="29">
                  <c:v>0.93624212956649355</c:v>
                </c:pt>
                <c:pt idx="30">
                  <c:v>0.92211885798014759</c:v>
                </c:pt>
                <c:pt idx="31">
                  <c:v>0.90820863683663322</c:v>
                </c:pt>
                <c:pt idx="32">
                  <c:v>0.89450825225658026</c:v>
                </c:pt>
                <c:pt idx="33">
                  <c:v>0.88101453884219127</c:v>
                </c:pt>
                <c:pt idx="34">
                  <c:v>0.86772437894589516</c:v>
                </c:pt>
                <c:pt idx="35">
                  <c:v>0.85463470195003011</c:v>
                </c:pt>
                <c:pt idx="36">
                  <c:v>0.84174248355739589</c:v>
                </c:pt>
                <c:pt idx="37">
                  <c:v>0.8290447450925067</c:v>
                </c:pt>
                <c:pt idx="38">
                  <c:v>0.81653855281338339</c:v>
                </c:pt>
                <c:pt idx="39">
                  <c:v>0.80422101723373041</c:v>
                </c:pt>
                <c:pt idx="40">
                  <c:v>0.8</c:v>
                </c:pt>
                <c:pt idx="41">
                  <c:v>0.8</c:v>
                </c:pt>
                <c:pt idx="42">
                  <c:v>0.8</c:v>
                </c:pt>
                <c:pt idx="43">
                  <c:v>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DA-4A5A-9D57-9AB511CC9E5E}"/>
            </c:ext>
          </c:extLst>
        </c:ser>
        <c:ser>
          <c:idx val="2"/>
          <c:order val="2"/>
          <c:tx>
            <c:v>Límite superior Resalto Hdco.</c:v>
          </c:tx>
          <c:spPr>
            <a:ln w="12700">
              <a:solidFill>
                <a:srgbClr val="663300"/>
              </a:solidFill>
              <a:prstDash val="solid"/>
            </a:ln>
          </c:spPr>
          <c:marker>
            <c:symbol val="none"/>
          </c:marker>
          <c:xVal>
            <c:numRef>
              <c:f>'Caso 1'!$B$29:$B$72</c:f>
              <c:numCache>
                <c:formatCode>0.00</c:formatCode>
                <c:ptCount val="44"/>
                <c:pt idx="0" formatCode="General">
                  <c:v>0.04</c:v>
                </c:pt>
                <c:pt idx="1">
                  <c:v>0.05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0.09</c:v>
                </c:pt>
                <c:pt idx="6">
                  <c:v>0.1</c:v>
                </c:pt>
                <c:pt idx="7">
                  <c:v>0.11</c:v>
                </c:pt>
                <c:pt idx="8">
                  <c:v>0.12</c:v>
                </c:pt>
                <c:pt idx="9">
                  <c:v>0.13</c:v>
                </c:pt>
                <c:pt idx="10">
                  <c:v>0.14000000000000001</c:v>
                </c:pt>
                <c:pt idx="11">
                  <c:v>0.15</c:v>
                </c:pt>
                <c:pt idx="12">
                  <c:v>0.16</c:v>
                </c:pt>
                <c:pt idx="13">
                  <c:v>0.17</c:v>
                </c:pt>
                <c:pt idx="14">
                  <c:v>0.18</c:v>
                </c:pt>
                <c:pt idx="15">
                  <c:v>0.19</c:v>
                </c:pt>
                <c:pt idx="16">
                  <c:v>0.2</c:v>
                </c:pt>
                <c:pt idx="17">
                  <c:v>0.21</c:v>
                </c:pt>
                <c:pt idx="18">
                  <c:v>0.22</c:v>
                </c:pt>
                <c:pt idx="19">
                  <c:v>0.25</c:v>
                </c:pt>
                <c:pt idx="20">
                  <c:v>0.30000000000000004</c:v>
                </c:pt>
                <c:pt idx="21">
                  <c:v>0.35</c:v>
                </c:pt>
                <c:pt idx="22">
                  <c:v>0.4</c:v>
                </c:pt>
                <c:pt idx="23">
                  <c:v>0.45</c:v>
                </c:pt>
                <c:pt idx="24">
                  <c:v>0.5</c:v>
                </c:pt>
                <c:pt idx="25">
                  <c:v>0.55000000000000004</c:v>
                </c:pt>
                <c:pt idx="26">
                  <c:v>0.60000000000000009</c:v>
                </c:pt>
                <c:pt idx="27">
                  <c:v>0.65</c:v>
                </c:pt>
                <c:pt idx="28">
                  <c:v>0.7</c:v>
                </c:pt>
                <c:pt idx="29">
                  <c:v>0.75</c:v>
                </c:pt>
                <c:pt idx="30">
                  <c:v>0.8</c:v>
                </c:pt>
                <c:pt idx="31">
                  <c:v>0.85</c:v>
                </c:pt>
                <c:pt idx="32">
                  <c:v>0.9</c:v>
                </c:pt>
                <c:pt idx="33">
                  <c:v>0.95</c:v>
                </c:pt>
                <c:pt idx="34">
                  <c:v>1</c:v>
                </c:pt>
                <c:pt idx="35">
                  <c:v>1.05</c:v>
                </c:pt>
                <c:pt idx="36">
                  <c:v>1.1000000000000001</c:v>
                </c:pt>
                <c:pt idx="37">
                  <c:v>1.1499999999999999</c:v>
                </c:pt>
                <c:pt idx="38">
                  <c:v>1.2</c:v>
                </c:pt>
                <c:pt idx="39">
                  <c:v>1.25</c:v>
                </c:pt>
                <c:pt idx="40">
                  <c:v>1.3</c:v>
                </c:pt>
                <c:pt idx="41">
                  <c:v>1.35</c:v>
                </c:pt>
                <c:pt idx="42">
                  <c:v>1.4</c:v>
                </c:pt>
                <c:pt idx="43">
                  <c:v>1.43</c:v>
                </c:pt>
              </c:numCache>
            </c:numRef>
          </c:xVal>
          <c:yVal>
            <c:numRef>
              <c:f>'Caso 1'!$E$29:$E$72</c:f>
              <c:numCache>
                <c:formatCode>General</c:formatCode>
                <c:ptCount val="44"/>
                <c:pt idx="16" formatCode="0.00">
                  <c:v>0.71413644815920274</c:v>
                </c:pt>
                <c:pt idx="17" formatCode="0.00">
                  <c:v>0.6710326526570114</c:v>
                </c:pt>
                <c:pt idx="18" formatCode="0.00">
                  <c:v>0.63235962456019579</c:v>
                </c:pt>
                <c:pt idx="19" formatCode="0.00">
                  <c:v>0.53718517983412617</c:v>
                </c:pt>
                <c:pt idx="20" formatCode="0.00">
                  <c:v>0.42568539753396617</c:v>
                </c:pt>
                <c:pt idx="21" formatCode="0.00">
                  <c:v>0.34967505275722999</c:v>
                </c:pt>
                <c:pt idx="22" formatCode="0.00">
                  <c:v>0.29489467112560558</c:v>
                </c:pt>
                <c:pt idx="23" formatCode="0.00">
                  <c:v>0.25374430634473666</c:v>
                </c:pt>
                <c:pt idx="24" formatCode="0.00">
                  <c:v>0.22182462097974148</c:v>
                </c:pt>
                <c:pt idx="25" formatCode="0.00">
                  <c:v>0.19642315471018493</c:v>
                </c:pt>
                <c:pt idx="26" formatCode="0.00">
                  <c:v>0.17578203105629281</c:v>
                </c:pt>
                <c:pt idx="27" formatCode="0.00">
                  <c:v>0.15871502088527989</c:v>
                </c:pt>
                <c:pt idx="28" formatCode="0.00">
                  <c:v>0.1443944080287079</c:v>
                </c:pt>
                <c:pt idx="29" formatCode="0.00">
                  <c:v>0.13222613438648051</c:v>
                </c:pt>
                <c:pt idx="30" formatCode="0.00">
                  <c:v>0.1217734611956011</c:v>
                </c:pt>
                <c:pt idx="31" formatCode="0.00">
                  <c:v>0.11270856605223101</c:v>
                </c:pt>
                <c:pt idx="32" formatCode="0.00">
                  <c:v>0.10478087760736252</c:v>
                </c:pt>
                <c:pt idx="33" formatCode="0.00">
                  <c:v>9.7795788654246082E-2</c:v>
                </c:pt>
                <c:pt idx="34" formatCode="0.00">
                  <c:v>9.1600000000000001E-2</c:v>
                </c:pt>
                <c:pt idx="35" formatCode="0.00">
                  <c:v>8.6071213900119348E-2</c:v>
                </c:pt>
                <c:pt idx="36" formatCode="0.00">
                  <c:v>8.1110748175677594E-2</c:v>
                </c:pt>
                <c:pt idx="37" formatCode="0.00">
                  <c:v>7.6638152963522291E-2</c:v>
                </c:pt>
                <c:pt idx="38" formatCode="0.00">
                  <c:v>7.2587226673214669E-2</c:v>
                </c:pt>
                <c:pt idx="39" formatCode="0.00">
                  <c:v>6.8903026304906384E-2</c:v>
                </c:pt>
                <c:pt idx="40" formatCode="0.00">
                  <c:v>6.5539595419479499E-2</c:v>
                </c:pt>
                <c:pt idx="41" formatCode="0.00">
                  <c:v>6.2458217408201032E-2</c:v>
                </c:pt>
                <c:pt idx="42" formatCode="0.00">
                  <c:v>5.9626058266262424E-2</c:v>
                </c:pt>
                <c:pt idx="43" formatCode="0.00">
                  <c:v>5.8034559165995571E-2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5DA-4A5A-9D57-9AB511CC9E5E}"/>
            </c:ext>
          </c:extLst>
        </c:ser>
        <c:ser>
          <c:idx val="3"/>
          <c:order val="3"/>
          <c:tx>
            <c:v>Periodo de retorno</c:v>
          </c:tx>
          <c:spPr>
            <a:ln w="12700">
              <a:solidFill>
                <a:srgbClr val="70AD47"/>
              </a:solidFill>
              <a:prstDash val="sysDash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5"/>
              <c:layout>
                <c:manualLayout>
                  <c:x val="-1.718213058419244E-3"/>
                  <c:y val="-2.1058965102286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DA-4A5A-9D57-9AB511CC9E5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'Caso 1'!$E$12:$E$17</c:f>
              <c:numCache>
                <c:formatCode>0.00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xVal>
          <c:yVal>
            <c:numRef>
              <c:f>'Caso 1'!$H$12:$H$17</c:f>
              <c:numCache>
                <c:formatCode>0.00</c:formatCode>
                <c:ptCount val="6"/>
                <c:pt idx="0">
                  <c:v>0.62605272753426666</c:v>
                </c:pt>
                <c:pt idx="1">
                  <c:v>0.80402870037792984</c:v>
                </c:pt>
                <c:pt idx="2">
                  <c:v>0.94626011858595349</c:v>
                </c:pt>
                <c:pt idx="3">
                  <c:v>1.1632279335758315</c:v>
                </c:pt>
                <c:pt idx="4">
                  <c:v>1.3309714992911048</c:v>
                </c:pt>
                <c:pt idx="5">
                  <c:v>1.5033720980843104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5DA-4A5A-9D57-9AB511CC9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519840"/>
        <c:axId val="471520232"/>
      </c:scatterChart>
      <c:valAx>
        <c:axId val="471519840"/>
        <c:scaling>
          <c:orientation val="minMax"/>
          <c:max val="1.6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h/l</a:t>
                </a:r>
              </a:p>
            </c:rich>
          </c:tx>
          <c:layout>
            <c:manualLayout>
              <c:xMode val="edge"/>
              <c:yMode val="edge"/>
              <c:x val="0.41380631544768248"/>
              <c:y val="0.90095061447643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71520232"/>
        <c:crossesAt val="0"/>
        <c:crossBetween val="midCat"/>
        <c:majorUnit val="0.1"/>
      </c:valAx>
      <c:valAx>
        <c:axId val="471520232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Yc/h</a:t>
                </a:r>
              </a:p>
            </c:rich>
          </c:tx>
          <c:layout>
            <c:manualLayout>
              <c:xMode val="edge"/>
              <c:yMode val="edge"/>
              <c:x val="3.1831182184701143E-2"/>
              <c:y val="0.4884950301789894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71519840"/>
        <c:crossesAt val="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Clasificación de las condiciones de flujo - Caso</a:t>
            </a:r>
            <a:r>
              <a:rPr lang="es-CO" baseline="0"/>
              <a:t> 2</a:t>
            </a:r>
            <a:endParaRPr lang="es-CO"/>
          </a:p>
        </c:rich>
      </c:tx>
      <c:layout>
        <c:manualLayout>
          <c:xMode val="edge"/>
          <c:yMode val="edge"/>
          <c:x val="0.18170333089807073"/>
          <c:y val="2.9954897334584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06194712974758"/>
          <c:y val="0.18894617721270465"/>
          <c:w val="0.62734070921361174"/>
          <c:h val="0.64979051187783798"/>
        </c:manualLayout>
      </c:layout>
      <c:scatterChart>
        <c:scatterStyle val="lineMarker"/>
        <c:varyColors val="0"/>
        <c:ser>
          <c:idx val="0"/>
          <c:order val="0"/>
          <c:tx>
            <c:v>Límite superior Flujo Saltante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'Caso 2'!$B$29:$B$72</c:f>
              <c:numCache>
                <c:formatCode>0.00</c:formatCode>
                <c:ptCount val="44"/>
                <c:pt idx="0" formatCode="General">
                  <c:v>0.04</c:v>
                </c:pt>
                <c:pt idx="1">
                  <c:v>0.05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0.09</c:v>
                </c:pt>
                <c:pt idx="6">
                  <c:v>0.1</c:v>
                </c:pt>
                <c:pt idx="7">
                  <c:v>0.11</c:v>
                </c:pt>
                <c:pt idx="8">
                  <c:v>0.12</c:v>
                </c:pt>
                <c:pt idx="9">
                  <c:v>0.13</c:v>
                </c:pt>
                <c:pt idx="10">
                  <c:v>0.14000000000000001</c:v>
                </c:pt>
                <c:pt idx="11">
                  <c:v>0.15</c:v>
                </c:pt>
                <c:pt idx="12">
                  <c:v>0.16</c:v>
                </c:pt>
                <c:pt idx="13">
                  <c:v>0.17</c:v>
                </c:pt>
                <c:pt idx="14">
                  <c:v>0.18</c:v>
                </c:pt>
                <c:pt idx="15">
                  <c:v>0.19</c:v>
                </c:pt>
                <c:pt idx="16">
                  <c:v>0.2</c:v>
                </c:pt>
                <c:pt idx="17">
                  <c:v>0.21</c:v>
                </c:pt>
                <c:pt idx="18">
                  <c:v>0.22</c:v>
                </c:pt>
                <c:pt idx="19">
                  <c:v>0.25</c:v>
                </c:pt>
                <c:pt idx="20">
                  <c:v>0.30000000000000004</c:v>
                </c:pt>
                <c:pt idx="21">
                  <c:v>0.35</c:v>
                </c:pt>
                <c:pt idx="22">
                  <c:v>0.4</c:v>
                </c:pt>
                <c:pt idx="23">
                  <c:v>0.45</c:v>
                </c:pt>
                <c:pt idx="24">
                  <c:v>0.5</c:v>
                </c:pt>
                <c:pt idx="25">
                  <c:v>0.55000000000000004</c:v>
                </c:pt>
                <c:pt idx="26">
                  <c:v>0.60000000000000009</c:v>
                </c:pt>
                <c:pt idx="27">
                  <c:v>0.65</c:v>
                </c:pt>
                <c:pt idx="28">
                  <c:v>0.7</c:v>
                </c:pt>
                <c:pt idx="29">
                  <c:v>0.75</c:v>
                </c:pt>
                <c:pt idx="30">
                  <c:v>0.8</c:v>
                </c:pt>
                <c:pt idx="31">
                  <c:v>0.85</c:v>
                </c:pt>
                <c:pt idx="32">
                  <c:v>0.9</c:v>
                </c:pt>
                <c:pt idx="33">
                  <c:v>0.95</c:v>
                </c:pt>
                <c:pt idx="34">
                  <c:v>1</c:v>
                </c:pt>
                <c:pt idx="35">
                  <c:v>1.05</c:v>
                </c:pt>
                <c:pt idx="36">
                  <c:v>1.1000000000000001</c:v>
                </c:pt>
                <c:pt idx="37">
                  <c:v>1.1499999999999999</c:v>
                </c:pt>
                <c:pt idx="38">
                  <c:v>1.2</c:v>
                </c:pt>
                <c:pt idx="39">
                  <c:v>1.25</c:v>
                </c:pt>
                <c:pt idx="40">
                  <c:v>1.3</c:v>
                </c:pt>
                <c:pt idx="41">
                  <c:v>1.35</c:v>
                </c:pt>
                <c:pt idx="42">
                  <c:v>1.4</c:v>
                </c:pt>
                <c:pt idx="43">
                  <c:v>1.43</c:v>
                </c:pt>
              </c:numCache>
            </c:numRef>
          </c:xVal>
          <c:yVal>
            <c:numRef>
              <c:f>'Caso 2'!$C$29:$C$72</c:f>
              <c:numCache>
                <c:formatCode>0.00</c:formatCode>
                <c:ptCount val="44"/>
                <c:pt idx="0">
                  <c:v>1.0906960000000001</c:v>
                </c:pt>
                <c:pt idx="1">
                  <c:v>1.0566250000000001</c:v>
                </c:pt>
                <c:pt idx="2">
                  <c:v>1.0247560000000002</c:v>
                </c:pt>
                <c:pt idx="3">
                  <c:v>0.99508900000000011</c:v>
                </c:pt>
                <c:pt idx="4">
                  <c:v>0.96762400000000015</c:v>
                </c:pt>
                <c:pt idx="5">
                  <c:v>0.94236100000000023</c:v>
                </c:pt>
                <c:pt idx="6">
                  <c:v>0.91930000000000023</c:v>
                </c:pt>
                <c:pt idx="7">
                  <c:v>0.89844100000000016</c:v>
                </c:pt>
                <c:pt idx="8">
                  <c:v>0.87978400000000023</c:v>
                </c:pt>
                <c:pt idx="9">
                  <c:v>0.86332900000000012</c:v>
                </c:pt>
                <c:pt idx="10">
                  <c:v>0.84907600000000005</c:v>
                </c:pt>
                <c:pt idx="11">
                  <c:v>0.83702500000000013</c:v>
                </c:pt>
                <c:pt idx="12">
                  <c:v>0.82717600000000013</c:v>
                </c:pt>
                <c:pt idx="13">
                  <c:v>0.81952900000000017</c:v>
                </c:pt>
                <c:pt idx="14">
                  <c:v>0.81408400000000025</c:v>
                </c:pt>
                <c:pt idx="15">
                  <c:v>0.81084100000000014</c:v>
                </c:pt>
                <c:pt idx="16">
                  <c:v>0.8098000000000003</c:v>
                </c:pt>
                <c:pt idx="17">
                  <c:v>0.80788000000000004</c:v>
                </c:pt>
                <c:pt idx="18">
                  <c:v>0.80415999999999999</c:v>
                </c:pt>
                <c:pt idx="19">
                  <c:v>0.79300000000000004</c:v>
                </c:pt>
                <c:pt idx="20">
                  <c:v>0.77439999999999998</c:v>
                </c:pt>
                <c:pt idx="21">
                  <c:v>0.75580000000000003</c:v>
                </c:pt>
                <c:pt idx="22">
                  <c:v>0.73719999999999997</c:v>
                </c:pt>
                <c:pt idx="23">
                  <c:v>0.71860000000000002</c:v>
                </c:pt>
                <c:pt idx="24">
                  <c:v>0.7</c:v>
                </c:pt>
                <c:pt idx="25">
                  <c:v>0.68140000000000001</c:v>
                </c:pt>
                <c:pt idx="26">
                  <c:v>0.66279999999999994</c:v>
                </c:pt>
                <c:pt idx="27">
                  <c:v>0.64419999999999999</c:v>
                </c:pt>
                <c:pt idx="28">
                  <c:v>0.62560000000000004</c:v>
                </c:pt>
                <c:pt idx="29">
                  <c:v>0.60699999999999998</c:v>
                </c:pt>
                <c:pt idx="30">
                  <c:v>0.58840000000000003</c:v>
                </c:pt>
                <c:pt idx="31">
                  <c:v>0.56980000000000008</c:v>
                </c:pt>
                <c:pt idx="32">
                  <c:v>0.55120000000000002</c:v>
                </c:pt>
                <c:pt idx="33">
                  <c:v>0.53259999999999996</c:v>
                </c:pt>
                <c:pt idx="34">
                  <c:v>0.51400000000000001</c:v>
                </c:pt>
                <c:pt idx="35">
                  <c:v>0.49540000000000001</c:v>
                </c:pt>
                <c:pt idx="36">
                  <c:v>0.4768</c:v>
                </c:pt>
                <c:pt idx="37">
                  <c:v>0.45820000000000005</c:v>
                </c:pt>
                <c:pt idx="38">
                  <c:v>0.43960000000000005</c:v>
                </c:pt>
                <c:pt idx="39">
                  <c:v>0.42100000000000004</c:v>
                </c:pt>
                <c:pt idx="40">
                  <c:v>0.40239999999999998</c:v>
                </c:pt>
                <c:pt idx="41">
                  <c:v>0.37</c:v>
                </c:pt>
                <c:pt idx="42">
                  <c:v>0.30000000000000004</c:v>
                </c:pt>
                <c:pt idx="43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16-4DBD-8B51-602F658C0ED0}"/>
            </c:ext>
          </c:extLst>
        </c:ser>
        <c:ser>
          <c:idx val="1"/>
          <c:order val="1"/>
          <c:tx>
            <c:v>Límite inferior Flujo Rasante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'Caso 2'!$B$29:$B$72</c:f>
              <c:numCache>
                <c:formatCode>0.00</c:formatCode>
                <c:ptCount val="44"/>
                <c:pt idx="0" formatCode="General">
                  <c:v>0.04</c:v>
                </c:pt>
                <c:pt idx="1">
                  <c:v>0.05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0.09</c:v>
                </c:pt>
                <c:pt idx="6">
                  <c:v>0.1</c:v>
                </c:pt>
                <c:pt idx="7">
                  <c:v>0.11</c:v>
                </c:pt>
                <c:pt idx="8">
                  <c:v>0.12</c:v>
                </c:pt>
                <c:pt idx="9">
                  <c:v>0.13</c:v>
                </c:pt>
                <c:pt idx="10">
                  <c:v>0.14000000000000001</c:v>
                </c:pt>
                <c:pt idx="11">
                  <c:v>0.15</c:v>
                </c:pt>
                <c:pt idx="12">
                  <c:v>0.16</c:v>
                </c:pt>
                <c:pt idx="13">
                  <c:v>0.17</c:v>
                </c:pt>
                <c:pt idx="14">
                  <c:v>0.18</c:v>
                </c:pt>
                <c:pt idx="15">
                  <c:v>0.19</c:v>
                </c:pt>
                <c:pt idx="16">
                  <c:v>0.2</c:v>
                </c:pt>
                <c:pt idx="17">
                  <c:v>0.21</c:v>
                </c:pt>
                <c:pt idx="18">
                  <c:v>0.22</c:v>
                </c:pt>
                <c:pt idx="19">
                  <c:v>0.25</c:v>
                </c:pt>
                <c:pt idx="20">
                  <c:v>0.30000000000000004</c:v>
                </c:pt>
                <c:pt idx="21">
                  <c:v>0.35</c:v>
                </c:pt>
                <c:pt idx="22">
                  <c:v>0.4</c:v>
                </c:pt>
                <c:pt idx="23">
                  <c:v>0.45</c:v>
                </c:pt>
                <c:pt idx="24">
                  <c:v>0.5</c:v>
                </c:pt>
                <c:pt idx="25">
                  <c:v>0.55000000000000004</c:v>
                </c:pt>
                <c:pt idx="26">
                  <c:v>0.60000000000000009</c:v>
                </c:pt>
                <c:pt idx="27">
                  <c:v>0.65</c:v>
                </c:pt>
                <c:pt idx="28">
                  <c:v>0.7</c:v>
                </c:pt>
                <c:pt idx="29">
                  <c:v>0.75</c:v>
                </c:pt>
                <c:pt idx="30">
                  <c:v>0.8</c:v>
                </c:pt>
                <c:pt idx="31">
                  <c:v>0.85</c:v>
                </c:pt>
                <c:pt idx="32">
                  <c:v>0.9</c:v>
                </c:pt>
                <c:pt idx="33">
                  <c:v>0.95</c:v>
                </c:pt>
                <c:pt idx="34">
                  <c:v>1</c:v>
                </c:pt>
                <c:pt idx="35">
                  <c:v>1.05</c:v>
                </c:pt>
                <c:pt idx="36">
                  <c:v>1.1000000000000001</c:v>
                </c:pt>
                <c:pt idx="37">
                  <c:v>1.1499999999999999</c:v>
                </c:pt>
                <c:pt idx="38">
                  <c:v>1.2</c:v>
                </c:pt>
                <c:pt idx="39">
                  <c:v>1.25</c:v>
                </c:pt>
                <c:pt idx="40">
                  <c:v>1.3</c:v>
                </c:pt>
                <c:pt idx="41">
                  <c:v>1.35</c:v>
                </c:pt>
                <c:pt idx="42">
                  <c:v>1.4</c:v>
                </c:pt>
                <c:pt idx="43">
                  <c:v>1.43</c:v>
                </c:pt>
              </c:numCache>
            </c:numRef>
          </c:xVal>
          <c:yVal>
            <c:numRef>
              <c:f>'Caso 2'!$D$29:$D$72</c:f>
              <c:numCache>
                <c:formatCode>0.00</c:formatCode>
                <c:ptCount val="44"/>
                <c:pt idx="0">
                  <c:v>1.5840816</c:v>
                </c:pt>
                <c:pt idx="1">
                  <c:v>1.5273400000000001</c:v>
                </c:pt>
                <c:pt idx="2">
                  <c:v>1.4740936000000002</c:v>
                </c:pt>
                <c:pt idx="3">
                  <c:v>1.4243424</c:v>
                </c:pt>
                <c:pt idx="4">
                  <c:v>1.3780863999999999</c:v>
                </c:pt>
                <c:pt idx="5">
                  <c:v>1.3353256</c:v>
                </c:pt>
                <c:pt idx="6">
                  <c:v>1.2960600000000002</c:v>
                </c:pt>
                <c:pt idx="7">
                  <c:v>1.2602896000000001</c:v>
                </c:pt>
                <c:pt idx="8">
                  <c:v>1.2280144000000002</c:v>
                </c:pt>
                <c:pt idx="9">
                  <c:v>1.1992344000000001</c:v>
                </c:pt>
                <c:pt idx="10">
                  <c:v>1.1739496</c:v>
                </c:pt>
                <c:pt idx="11">
                  <c:v>1.1521600000000003</c:v>
                </c:pt>
                <c:pt idx="12">
                  <c:v>1.1338656</c:v>
                </c:pt>
                <c:pt idx="13">
                  <c:v>1.1190663999999999</c:v>
                </c:pt>
                <c:pt idx="14">
                  <c:v>1.1077623999999999</c:v>
                </c:pt>
                <c:pt idx="15">
                  <c:v>1.0999536000000001</c:v>
                </c:pt>
                <c:pt idx="16">
                  <c:v>1.0956400000000002</c:v>
                </c:pt>
                <c:pt idx="17">
                  <c:v>1.1032703885892041</c:v>
                </c:pt>
                <c:pt idx="18">
                  <c:v>1.0999215394376634</c:v>
                </c:pt>
                <c:pt idx="19">
                  <c:v>1.0899358589138335</c:v>
                </c:pt>
                <c:pt idx="20">
                  <c:v>1.073494107724678</c:v>
                </c:pt>
                <c:pt idx="21">
                  <c:v>1.0573003813894215</c:v>
                </c:pt>
                <c:pt idx="22">
                  <c:v>1.0413509384374959</c:v>
                </c:pt>
                <c:pt idx="23">
                  <c:v>1.0256420938386539</c:v>
                </c:pt>
                <c:pt idx="24">
                  <c:v>1.0101702181515611</c:v>
                </c:pt>
                <c:pt idx="25">
                  <c:v>0.99493173668523494</c:v>
                </c:pt>
                <c:pt idx="26">
                  <c:v>0.97992312867313147</c:v>
                </c:pt>
                <c:pt idx="27">
                  <c:v>0.96514092645969274</c:v>
                </c:pt>
                <c:pt idx="28">
                  <c:v>0.95058171469916319</c:v>
                </c:pt>
                <c:pt idx="29">
                  <c:v>0.93624212956649355</c:v>
                </c:pt>
                <c:pt idx="30">
                  <c:v>0.92211885798014759</c:v>
                </c:pt>
                <c:pt idx="31">
                  <c:v>0.90820863683663322</c:v>
                </c:pt>
                <c:pt idx="32">
                  <c:v>0.89450825225658026</c:v>
                </c:pt>
                <c:pt idx="33">
                  <c:v>0.88101453884219127</c:v>
                </c:pt>
                <c:pt idx="34">
                  <c:v>0.86772437894589516</c:v>
                </c:pt>
                <c:pt idx="35">
                  <c:v>0.85463470195003011</c:v>
                </c:pt>
                <c:pt idx="36">
                  <c:v>0.84174248355739589</c:v>
                </c:pt>
                <c:pt idx="37">
                  <c:v>0.8290447450925067</c:v>
                </c:pt>
                <c:pt idx="38">
                  <c:v>0.81653855281338339</c:v>
                </c:pt>
                <c:pt idx="39">
                  <c:v>0.80422101723373041</c:v>
                </c:pt>
                <c:pt idx="40">
                  <c:v>0.8</c:v>
                </c:pt>
                <c:pt idx="41">
                  <c:v>0.8</c:v>
                </c:pt>
                <c:pt idx="42">
                  <c:v>0.8</c:v>
                </c:pt>
                <c:pt idx="43">
                  <c:v>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C16-4DBD-8B51-602F658C0ED0}"/>
            </c:ext>
          </c:extLst>
        </c:ser>
        <c:ser>
          <c:idx val="2"/>
          <c:order val="2"/>
          <c:tx>
            <c:v>Límite superior Resalto Hdco.</c:v>
          </c:tx>
          <c:spPr>
            <a:ln w="12700">
              <a:solidFill>
                <a:srgbClr val="663300"/>
              </a:solidFill>
              <a:prstDash val="solid"/>
            </a:ln>
          </c:spPr>
          <c:marker>
            <c:symbol val="none"/>
          </c:marker>
          <c:xVal>
            <c:numRef>
              <c:f>'Caso 2'!$B$29:$B$72</c:f>
              <c:numCache>
                <c:formatCode>0.00</c:formatCode>
                <c:ptCount val="44"/>
                <c:pt idx="0" formatCode="General">
                  <c:v>0.04</c:v>
                </c:pt>
                <c:pt idx="1">
                  <c:v>0.05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0.09</c:v>
                </c:pt>
                <c:pt idx="6">
                  <c:v>0.1</c:v>
                </c:pt>
                <c:pt idx="7">
                  <c:v>0.11</c:v>
                </c:pt>
                <c:pt idx="8">
                  <c:v>0.12</c:v>
                </c:pt>
                <c:pt idx="9">
                  <c:v>0.13</c:v>
                </c:pt>
                <c:pt idx="10">
                  <c:v>0.14000000000000001</c:v>
                </c:pt>
                <c:pt idx="11">
                  <c:v>0.15</c:v>
                </c:pt>
                <c:pt idx="12">
                  <c:v>0.16</c:v>
                </c:pt>
                <c:pt idx="13">
                  <c:v>0.17</c:v>
                </c:pt>
                <c:pt idx="14">
                  <c:v>0.18</c:v>
                </c:pt>
                <c:pt idx="15">
                  <c:v>0.19</c:v>
                </c:pt>
                <c:pt idx="16">
                  <c:v>0.2</c:v>
                </c:pt>
                <c:pt idx="17">
                  <c:v>0.21</c:v>
                </c:pt>
                <c:pt idx="18">
                  <c:v>0.22</c:v>
                </c:pt>
                <c:pt idx="19">
                  <c:v>0.25</c:v>
                </c:pt>
                <c:pt idx="20">
                  <c:v>0.30000000000000004</c:v>
                </c:pt>
                <c:pt idx="21">
                  <c:v>0.35</c:v>
                </c:pt>
                <c:pt idx="22">
                  <c:v>0.4</c:v>
                </c:pt>
                <c:pt idx="23">
                  <c:v>0.45</c:v>
                </c:pt>
                <c:pt idx="24">
                  <c:v>0.5</c:v>
                </c:pt>
                <c:pt idx="25">
                  <c:v>0.55000000000000004</c:v>
                </c:pt>
                <c:pt idx="26">
                  <c:v>0.60000000000000009</c:v>
                </c:pt>
                <c:pt idx="27">
                  <c:v>0.65</c:v>
                </c:pt>
                <c:pt idx="28">
                  <c:v>0.7</c:v>
                </c:pt>
                <c:pt idx="29">
                  <c:v>0.75</c:v>
                </c:pt>
                <c:pt idx="30">
                  <c:v>0.8</c:v>
                </c:pt>
                <c:pt idx="31">
                  <c:v>0.85</c:v>
                </c:pt>
                <c:pt idx="32">
                  <c:v>0.9</c:v>
                </c:pt>
                <c:pt idx="33">
                  <c:v>0.95</c:v>
                </c:pt>
                <c:pt idx="34">
                  <c:v>1</c:v>
                </c:pt>
                <c:pt idx="35">
                  <c:v>1.05</c:v>
                </c:pt>
                <c:pt idx="36">
                  <c:v>1.1000000000000001</c:v>
                </c:pt>
                <c:pt idx="37">
                  <c:v>1.1499999999999999</c:v>
                </c:pt>
                <c:pt idx="38">
                  <c:v>1.2</c:v>
                </c:pt>
                <c:pt idx="39">
                  <c:v>1.25</c:v>
                </c:pt>
                <c:pt idx="40">
                  <c:v>1.3</c:v>
                </c:pt>
                <c:pt idx="41">
                  <c:v>1.35</c:v>
                </c:pt>
                <c:pt idx="42">
                  <c:v>1.4</c:v>
                </c:pt>
                <c:pt idx="43">
                  <c:v>1.43</c:v>
                </c:pt>
              </c:numCache>
            </c:numRef>
          </c:xVal>
          <c:yVal>
            <c:numRef>
              <c:f>'Caso 2'!$E$29:$E$72</c:f>
              <c:numCache>
                <c:formatCode>General</c:formatCode>
                <c:ptCount val="44"/>
                <c:pt idx="16" formatCode="0.00">
                  <c:v>0.71413644815920274</c:v>
                </c:pt>
                <c:pt idx="17" formatCode="0.00">
                  <c:v>0.6710326526570114</c:v>
                </c:pt>
                <c:pt idx="18" formatCode="0.00">
                  <c:v>0.63235962456019579</c:v>
                </c:pt>
                <c:pt idx="19" formatCode="0.00">
                  <c:v>0.53718517983412617</c:v>
                </c:pt>
                <c:pt idx="20" formatCode="0.00">
                  <c:v>0.42568539753396617</c:v>
                </c:pt>
                <c:pt idx="21" formatCode="0.00">
                  <c:v>0.34967505275722999</c:v>
                </c:pt>
                <c:pt idx="22" formatCode="0.00">
                  <c:v>0.29489467112560558</c:v>
                </c:pt>
                <c:pt idx="23" formatCode="0.00">
                  <c:v>0.25374430634473666</c:v>
                </c:pt>
                <c:pt idx="24" formatCode="0.00">
                  <c:v>0.22182462097974148</c:v>
                </c:pt>
                <c:pt idx="25" formatCode="0.00">
                  <c:v>0.19642315471018493</c:v>
                </c:pt>
                <c:pt idx="26" formatCode="0.00">
                  <c:v>0.17578203105629281</c:v>
                </c:pt>
                <c:pt idx="27" formatCode="0.00">
                  <c:v>0.15871502088527989</c:v>
                </c:pt>
                <c:pt idx="28" formatCode="0.00">
                  <c:v>0.1443944080287079</c:v>
                </c:pt>
                <c:pt idx="29" formatCode="0.00">
                  <c:v>0.13222613438648051</c:v>
                </c:pt>
                <c:pt idx="30" formatCode="0.00">
                  <c:v>0.1217734611956011</c:v>
                </c:pt>
                <c:pt idx="31" formatCode="0.00">
                  <c:v>0.11270856605223101</c:v>
                </c:pt>
                <c:pt idx="32" formatCode="0.00">
                  <c:v>0.10478087760736252</c:v>
                </c:pt>
                <c:pt idx="33" formatCode="0.00">
                  <c:v>9.7795788654246082E-2</c:v>
                </c:pt>
                <c:pt idx="34" formatCode="0.00">
                  <c:v>9.1600000000000001E-2</c:v>
                </c:pt>
                <c:pt idx="35" formatCode="0.00">
                  <c:v>8.6071213900119348E-2</c:v>
                </c:pt>
                <c:pt idx="36" formatCode="0.00">
                  <c:v>8.1110748175677594E-2</c:v>
                </c:pt>
                <c:pt idx="37" formatCode="0.00">
                  <c:v>7.6638152963522291E-2</c:v>
                </c:pt>
                <c:pt idx="38" formatCode="0.00">
                  <c:v>7.2587226673214669E-2</c:v>
                </c:pt>
                <c:pt idx="39" formatCode="0.00">
                  <c:v>6.8903026304906384E-2</c:v>
                </c:pt>
                <c:pt idx="40" formatCode="0.00">
                  <c:v>6.5539595419479499E-2</c:v>
                </c:pt>
                <c:pt idx="41" formatCode="0.00">
                  <c:v>6.2458217408201032E-2</c:v>
                </c:pt>
                <c:pt idx="42" formatCode="0.00">
                  <c:v>5.9626058266262424E-2</c:v>
                </c:pt>
                <c:pt idx="43" formatCode="0.00">
                  <c:v>5.8034559165995571E-2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C16-4DBD-8B51-602F658C0ED0}"/>
            </c:ext>
          </c:extLst>
        </c:ser>
        <c:ser>
          <c:idx val="3"/>
          <c:order val="3"/>
          <c:tx>
            <c:v>Periodo de retorno</c:v>
          </c:tx>
          <c:spPr>
            <a:ln w="12700">
              <a:solidFill>
                <a:srgbClr val="70AD47"/>
              </a:solidFill>
              <a:prstDash val="sysDash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5"/>
              <c:layout>
                <c:manualLayout>
                  <c:x val="-1.718213058419244E-3"/>
                  <c:y val="-2.1058965102286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16-4DBD-8B51-602F658C0E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'Caso 2'!$E$12:$E$17</c:f>
              <c:numCache>
                <c:formatCode>0.00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</c:numCache>
            </c:numRef>
          </c:xVal>
          <c:yVal>
            <c:numRef>
              <c:f>'Caso 2'!$H$12:$H$17</c:f>
              <c:numCache>
                <c:formatCode>0.00</c:formatCode>
                <c:ptCount val="6"/>
                <c:pt idx="0">
                  <c:v>0.78256590941783333</c:v>
                </c:pt>
                <c:pt idx="1">
                  <c:v>1.0050358754724122</c:v>
                </c:pt>
                <c:pt idx="2">
                  <c:v>1.1828251482324419</c:v>
                </c:pt>
                <c:pt idx="3">
                  <c:v>1.4540349169697893</c:v>
                </c:pt>
                <c:pt idx="4">
                  <c:v>1.6637143741138809</c:v>
                </c:pt>
                <c:pt idx="5">
                  <c:v>1.8792151226053879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C16-4DBD-8B51-602F658C0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519840"/>
        <c:axId val="471520232"/>
      </c:scatterChart>
      <c:valAx>
        <c:axId val="471519840"/>
        <c:scaling>
          <c:orientation val="minMax"/>
          <c:max val="1.6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h/l</a:t>
                </a:r>
              </a:p>
            </c:rich>
          </c:tx>
          <c:layout>
            <c:manualLayout>
              <c:xMode val="edge"/>
              <c:yMode val="edge"/>
              <c:x val="0.41380631544768248"/>
              <c:y val="0.90095061447643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71520232"/>
        <c:crossesAt val="0"/>
        <c:crossBetween val="midCat"/>
        <c:majorUnit val="0.1"/>
      </c:valAx>
      <c:valAx>
        <c:axId val="471520232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Yc/h</a:t>
                </a:r>
              </a:p>
            </c:rich>
          </c:tx>
          <c:layout>
            <c:manualLayout>
              <c:xMode val="edge"/>
              <c:yMode val="edge"/>
              <c:x val="3.1831182184701143E-2"/>
              <c:y val="0.4884950301789894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71519840"/>
        <c:crossesAt val="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Clasificación de las condiciones de flujo - Caso</a:t>
            </a:r>
            <a:r>
              <a:rPr lang="es-CO" baseline="0"/>
              <a:t> 3</a:t>
            </a:r>
            <a:endParaRPr lang="es-CO"/>
          </a:p>
        </c:rich>
      </c:tx>
      <c:layout>
        <c:manualLayout>
          <c:xMode val="edge"/>
          <c:yMode val="edge"/>
          <c:x val="0.18170333089807073"/>
          <c:y val="2.9954897334584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06194712974758"/>
          <c:y val="0.18894617721270465"/>
          <c:w val="0.62734070921361174"/>
          <c:h val="0.64979051187783798"/>
        </c:manualLayout>
      </c:layout>
      <c:scatterChart>
        <c:scatterStyle val="lineMarker"/>
        <c:varyColors val="0"/>
        <c:ser>
          <c:idx val="0"/>
          <c:order val="0"/>
          <c:tx>
            <c:v>Límite superior Flujo Saltante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'Caso 3'!$B$29:$B$72</c:f>
              <c:numCache>
                <c:formatCode>0.00</c:formatCode>
                <c:ptCount val="44"/>
                <c:pt idx="0" formatCode="General">
                  <c:v>0.04</c:v>
                </c:pt>
                <c:pt idx="1">
                  <c:v>0.05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0.09</c:v>
                </c:pt>
                <c:pt idx="6">
                  <c:v>0.1</c:v>
                </c:pt>
                <c:pt idx="7">
                  <c:v>0.11</c:v>
                </c:pt>
                <c:pt idx="8">
                  <c:v>0.12</c:v>
                </c:pt>
                <c:pt idx="9">
                  <c:v>0.13</c:v>
                </c:pt>
                <c:pt idx="10">
                  <c:v>0.14000000000000001</c:v>
                </c:pt>
                <c:pt idx="11">
                  <c:v>0.15</c:v>
                </c:pt>
                <c:pt idx="12">
                  <c:v>0.16</c:v>
                </c:pt>
                <c:pt idx="13">
                  <c:v>0.17</c:v>
                </c:pt>
                <c:pt idx="14">
                  <c:v>0.18</c:v>
                </c:pt>
                <c:pt idx="15">
                  <c:v>0.19</c:v>
                </c:pt>
                <c:pt idx="16">
                  <c:v>0.2</c:v>
                </c:pt>
                <c:pt idx="17">
                  <c:v>0.21</c:v>
                </c:pt>
                <c:pt idx="18">
                  <c:v>0.22</c:v>
                </c:pt>
                <c:pt idx="19">
                  <c:v>0.25</c:v>
                </c:pt>
                <c:pt idx="20">
                  <c:v>0.30000000000000004</c:v>
                </c:pt>
                <c:pt idx="21">
                  <c:v>0.35</c:v>
                </c:pt>
                <c:pt idx="22">
                  <c:v>0.4</c:v>
                </c:pt>
                <c:pt idx="23">
                  <c:v>0.45</c:v>
                </c:pt>
                <c:pt idx="24">
                  <c:v>0.5</c:v>
                </c:pt>
                <c:pt idx="25">
                  <c:v>0.55000000000000004</c:v>
                </c:pt>
                <c:pt idx="26">
                  <c:v>0.60000000000000009</c:v>
                </c:pt>
                <c:pt idx="27">
                  <c:v>0.65</c:v>
                </c:pt>
                <c:pt idx="28">
                  <c:v>0.7</c:v>
                </c:pt>
                <c:pt idx="29">
                  <c:v>0.75</c:v>
                </c:pt>
                <c:pt idx="30">
                  <c:v>0.8</c:v>
                </c:pt>
                <c:pt idx="31">
                  <c:v>0.85</c:v>
                </c:pt>
                <c:pt idx="32">
                  <c:v>0.9</c:v>
                </c:pt>
                <c:pt idx="33">
                  <c:v>0.95</c:v>
                </c:pt>
                <c:pt idx="34">
                  <c:v>1</c:v>
                </c:pt>
                <c:pt idx="35">
                  <c:v>1.05</c:v>
                </c:pt>
                <c:pt idx="36">
                  <c:v>1.1000000000000001</c:v>
                </c:pt>
                <c:pt idx="37">
                  <c:v>1.1499999999999999</c:v>
                </c:pt>
                <c:pt idx="38">
                  <c:v>1.2</c:v>
                </c:pt>
                <c:pt idx="39">
                  <c:v>1.25</c:v>
                </c:pt>
                <c:pt idx="40">
                  <c:v>1.3</c:v>
                </c:pt>
                <c:pt idx="41">
                  <c:v>1.35</c:v>
                </c:pt>
                <c:pt idx="42">
                  <c:v>1.4</c:v>
                </c:pt>
                <c:pt idx="43">
                  <c:v>1.43</c:v>
                </c:pt>
              </c:numCache>
            </c:numRef>
          </c:xVal>
          <c:yVal>
            <c:numRef>
              <c:f>'Caso 3'!$C$29:$C$72</c:f>
              <c:numCache>
                <c:formatCode>0.00</c:formatCode>
                <c:ptCount val="44"/>
                <c:pt idx="0">
                  <c:v>1.0906960000000001</c:v>
                </c:pt>
                <c:pt idx="1">
                  <c:v>1.0566250000000001</c:v>
                </c:pt>
                <c:pt idx="2">
                  <c:v>1.0247560000000002</c:v>
                </c:pt>
                <c:pt idx="3">
                  <c:v>0.99508900000000011</c:v>
                </c:pt>
                <c:pt idx="4">
                  <c:v>0.96762400000000015</c:v>
                </c:pt>
                <c:pt idx="5">
                  <c:v>0.94236100000000023</c:v>
                </c:pt>
                <c:pt idx="6">
                  <c:v>0.91930000000000023</c:v>
                </c:pt>
                <c:pt idx="7">
                  <c:v>0.89844100000000016</c:v>
                </c:pt>
                <c:pt idx="8">
                  <c:v>0.87978400000000023</c:v>
                </c:pt>
                <c:pt idx="9">
                  <c:v>0.86332900000000012</c:v>
                </c:pt>
                <c:pt idx="10">
                  <c:v>0.84907600000000005</c:v>
                </c:pt>
                <c:pt idx="11">
                  <c:v>0.83702500000000013</c:v>
                </c:pt>
                <c:pt idx="12">
                  <c:v>0.82717600000000013</c:v>
                </c:pt>
                <c:pt idx="13">
                  <c:v>0.81952900000000017</c:v>
                </c:pt>
                <c:pt idx="14">
                  <c:v>0.81408400000000025</c:v>
                </c:pt>
                <c:pt idx="15">
                  <c:v>0.81084100000000014</c:v>
                </c:pt>
                <c:pt idx="16">
                  <c:v>0.8098000000000003</c:v>
                </c:pt>
                <c:pt idx="17">
                  <c:v>0.80788000000000004</c:v>
                </c:pt>
                <c:pt idx="18">
                  <c:v>0.80415999999999999</c:v>
                </c:pt>
                <c:pt idx="19">
                  <c:v>0.79300000000000004</c:v>
                </c:pt>
                <c:pt idx="20">
                  <c:v>0.77439999999999998</c:v>
                </c:pt>
                <c:pt idx="21">
                  <c:v>0.75580000000000003</c:v>
                </c:pt>
                <c:pt idx="22">
                  <c:v>0.73719999999999997</c:v>
                </c:pt>
                <c:pt idx="23">
                  <c:v>0.71860000000000002</c:v>
                </c:pt>
                <c:pt idx="24">
                  <c:v>0.7</c:v>
                </c:pt>
                <c:pt idx="25">
                  <c:v>0.68140000000000001</c:v>
                </c:pt>
                <c:pt idx="26">
                  <c:v>0.66279999999999994</c:v>
                </c:pt>
                <c:pt idx="27">
                  <c:v>0.64419999999999999</c:v>
                </c:pt>
                <c:pt idx="28">
                  <c:v>0.62560000000000004</c:v>
                </c:pt>
                <c:pt idx="29">
                  <c:v>0.60699999999999998</c:v>
                </c:pt>
                <c:pt idx="30">
                  <c:v>0.58840000000000003</c:v>
                </c:pt>
                <c:pt idx="31">
                  <c:v>0.56980000000000008</c:v>
                </c:pt>
                <c:pt idx="32">
                  <c:v>0.55120000000000002</c:v>
                </c:pt>
                <c:pt idx="33">
                  <c:v>0.53259999999999996</c:v>
                </c:pt>
                <c:pt idx="34">
                  <c:v>0.51400000000000001</c:v>
                </c:pt>
                <c:pt idx="35">
                  <c:v>0.49540000000000001</c:v>
                </c:pt>
                <c:pt idx="36">
                  <c:v>0.4768</c:v>
                </c:pt>
                <c:pt idx="37">
                  <c:v>0.45820000000000005</c:v>
                </c:pt>
                <c:pt idx="38">
                  <c:v>0.43960000000000005</c:v>
                </c:pt>
                <c:pt idx="39">
                  <c:v>0.42100000000000004</c:v>
                </c:pt>
                <c:pt idx="40">
                  <c:v>0.40239999999999998</c:v>
                </c:pt>
                <c:pt idx="41">
                  <c:v>0.37</c:v>
                </c:pt>
                <c:pt idx="42">
                  <c:v>0.30000000000000004</c:v>
                </c:pt>
                <c:pt idx="43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48-4D6A-8B4B-897DDAE666C0}"/>
            </c:ext>
          </c:extLst>
        </c:ser>
        <c:ser>
          <c:idx val="1"/>
          <c:order val="1"/>
          <c:tx>
            <c:v>Límite inferior Flujo Rasante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'Caso 3'!$B$29:$B$72</c:f>
              <c:numCache>
                <c:formatCode>0.00</c:formatCode>
                <c:ptCount val="44"/>
                <c:pt idx="0" formatCode="General">
                  <c:v>0.04</c:v>
                </c:pt>
                <c:pt idx="1">
                  <c:v>0.05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0.09</c:v>
                </c:pt>
                <c:pt idx="6">
                  <c:v>0.1</c:v>
                </c:pt>
                <c:pt idx="7">
                  <c:v>0.11</c:v>
                </c:pt>
                <c:pt idx="8">
                  <c:v>0.12</c:v>
                </c:pt>
                <c:pt idx="9">
                  <c:v>0.13</c:v>
                </c:pt>
                <c:pt idx="10">
                  <c:v>0.14000000000000001</c:v>
                </c:pt>
                <c:pt idx="11">
                  <c:v>0.15</c:v>
                </c:pt>
                <c:pt idx="12">
                  <c:v>0.16</c:v>
                </c:pt>
                <c:pt idx="13">
                  <c:v>0.17</c:v>
                </c:pt>
                <c:pt idx="14">
                  <c:v>0.18</c:v>
                </c:pt>
                <c:pt idx="15">
                  <c:v>0.19</c:v>
                </c:pt>
                <c:pt idx="16">
                  <c:v>0.2</c:v>
                </c:pt>
                <c:pt idx="17">
                  <c:v>0.21</c:v>
                </c:pt>
                <c:pt idx="18">
                  <c:v>0.22</c:v>
                </c:pt>
                <c:pt idx="19">
                  <c:v>0.25</c:v>
                </c:pt>
                <c:pt idx="20">
                  <c:v>0.30000000000000004</c:v>
                </c:pt>
                <c:pt idx="21">
                  <c:v>0.35</c:v>
                </c:pt>
                <c:pt idx="22">
                  <c:v>0.4</c:v>
                </c:pt>
                <c:pt idx="23">
                  <c:v>0.45</c:v>
                </c:pt>
                <c:pt idx="24">
                  <c:v>0.5</c:v>
                </c:pt>
                <c:pt idx="25">
                  <c:v>0.55000000000000004</c:v>
                </c:pt>
                <c:pt idx="26">
                  <c:v>0.60000000000000009</c:v>
                </c:pt>
                <c:pt idx="27">
                  <c:v>0.65</c:v>
                </c:pt>
                <c:pt idx="28">
                  <c:v>0.7</c:v>
                </c:pt>
                <c:pt idx="29">
                  <c:v>0.75</c:v>
                </c:pt>
                <c:pt idx="30">
                  <c:v>0.8</c:v>
                </c:pt>
                <c:pt idx="31">
                  <c:v>0.85</c:v>
                </c:pt>
                <c:pt idx="32">
                  <c:v>0.9</c:v>
                </c:pt>
                <c:pt idx="33">
                  <c:v>0.95</c:v>
                </c:pt>
                <c:pt idx="34">
                  <c:v>1</c:v>
                </c:pt>
                <c:pt idx="35">
                  <c:v>1.05</c:v>
                </c:pt>
                <c:pt idx="36">
                  <c:v>1.1000000000000001</c:v>
                </c:pt>
                <c:pt idx="37">
                  <c:v>1.1499999999999999</c:v>
                </c:pt>
                <c:pt idx="38">
                  <c:v>1.2</c:v>
                </c:pt>
                <c:pt idx="39">
                  <c:v>1.25</c:v>
                </c:pt>
                <c:pt idx="40">
                  <c:v>1.3</c:v>
                </c:pt>
                <c:pt idx="41">
                  <c:v>1.35</c:v>
                </c:pt>
                <c:pt idx="42">
                  <c:v>1.4</c:v>
                </c:pt>
                <c:pt idx="43">
                  <c:v>1.43</c:v>
                </c:pt>
              </c:numCache>
            </c:numRef>
          </c:xVal>
          <c:yVal>
            <c:numRef>
              <c:f>'Caso 3'!$D$29:$D$72</c:f>
              <c:numCache>
                <c:formatCode>0.00</c:formatCode>
                <c:ptCount val="44"/>
                <c:pt idx="0">
                  <c:v>1.5840816</c:v>
                </c:pt>
                <c:pt idx="1">
                  <c:v>1.5273400000000001</c:v>
                </c:pt>
                <c:pt idx="2">
                  <c:v>1.4740936000000002</c:v>
                </c:pt>
                <c:pt idx="3">
                  <c:v>1.4243424</c:v>
                </c:pt>
                <c:pt idx="4">
                  <c:v>1.3780863999999999</c:v>
                </c:pt>
                <c:pt idx="5">
                  <c:v>1.3353256</c:v>
                </c:pt>
                <c:pt idx="6">
                  <c:v>1.2960600000000002</c:v>
                </c:pt>
                <c:pt idx="7">
                  <c:v>1.2602896000000001</c:v>
                </c:pt>
                <c:pt idx="8">
                  <c:v>1.2280144000000002</c:v>
                </c:pt>
                <c:pt idx="9">
                  <c:v>1.1992344000000001</c:v>
                </c:pt>
                <c:pt idx="10">
                  <c:v>1.1739496</c:v>
                </c:pt>
                <c:pt idx="11">
                  <c:v>1.1521600000000003</c:v>
                </c:pt>
                <c:pt idx="12">
                  <c:v>1.1338656</c:v>
                </c:pt>
                <c:pt idx="13">
                  <c:v>1.1190663999999999</c:v>
                </c:pt>
                <c:pt idx="14">
                  <c:v>1.1077623999999999</c:v>
                </c:pt>
                <c:pt idx="15">
                  <c:v>1.0999536000000001</c:v>
                </c:pt>
                <c:pt idx="16">
                  <c:v>1.0956400000000002</c:v>
                </c:pt>
                <c:pt idx="17">
                  <c:v>1.1032703885892041</c:v>
                </c:pt>
                <c:pt idx="18">
                  <c:v>1.0999215394376634</c:v>
                </c:pt>
                <c:pt idx="19">
                  <c:v>1.0899358589138335</c:v>
                </c:pt>
                <c:pt idx="20">
                  <c:v>1.073494107724678</c:v>
                </c:pt>
                <c:pt idx="21">
                  <c:v>1.0573003813894215</c:v>
                </c:pt>
                <c:pt idx="22">
                  <c:v>1.0413509384374959</c:v>
                </c:pt>
                <c:pt idx="23">
                  <c:v>1.0256420938386539</c:v>
                </c:pt>
                <c:pt idx="24">
                  <c:v>1.0101702181515611</c:v>
                </c:pt>
                <c:pt idx="25">
                  <c:v>0.99493173668523494</c:v>
                </c:pt>
                <c:pt idx="26">
                  <c:v>0.97992312867313147</c:v>
                </c:pt>
                <c:pt idx="27">
                  <c:v>0.96514092645969274</c:v>
                </c:pt>
                <c:pt idx="28">
                  <c:v>0.95058171469916319</c:v>
                </c:pt>
                <c:pt idx="29">
                  <c:v>0.93624212956649355</c:v>
                </c:pt>
                <c:pt idx="30">
                  <c:v>0.92211885798014759</c:v>
                </c:pt>
                <c:pt idx="31">
                  <c:v>0.90820863683663322</c:v>
                </c:pt>
                <c:pt idx="32">
                  <c:v>0.89450825225658026</c:v>
                </c:pt>
                <c:pt idx="33">
                  <c:v>0.88101453884219127</c:v>
                </c:pt>
                <c:pt idx="34">
                  <c:v>0.86772437894589516</c:v>
                </c:pt>
                <c:pt idx="35">
                  <c:v>0.85463470195003011</c:v>
                </c:pt>
                <c:pt idx="36">
                  <c:v>0.84174248355739589</c:v>
                </c:pt>
                <c:pt idx="37">
                  <c:v>0.8290447450925067</c:v>
                </c:pt>
                <c:pt idx="38">
                  <c:v>0.81653855281338339</c:v>
                </c:pt>
                <c:pt idx="39">
                  <c:v>0.80422101723373041</c:v>
                </c:pt>
                <c:pt idx="40">
                  <c:v>0.8</c:v>
                </c:pt>
                <c:pt idx="41">
                  <c:v>0.8</c:v>
                </c:pt>
                <c:pt idx="42">
                  <c:v>0.8</c:v>
                </c:pt>
                <c:pt idx="43">
                  <c:v>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648-4D6A-8B4B-897DDAE666C0}"/>
            </c:ext>
          </c:extLst>
        </c:ser>
        <c:ser>
          <c:idx val="2"/>
          <c:order val="2"/>
          <c:tx>
            <c:v>Límite superior Resalto Hdco.</c:v>
          </c:tx>
          <c:spPr>
            <a:ln w="12700">
              <a:solidFill>
                <a:srgbClr val="663300"/>
              </a:solidFill>
              <a:prstDash val="solid"/>
            </a:ln>
          </c:spPr>
          <c:marker>
            <c:symbol val="none"/>
          </c:marker>
          <c:xVal>
            <c:numRef>
              <c:f>'Caso 3'!$B$29:$B$72</c:f>
              <c:numCache>
                <c:formatCode>0.00</c:formatCode>
                <c:ptCount val="44"/>
                <c:pt idx="0" formatCode="General">
                  <c:v>0.04</c:v>
                </c:pt>
                <c:pt idx="1">
                  <c:v>0.05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0.09</c:v>
                </c:pt>
                <c:pt idx="6">
                  <c:v>0.1</c:v>
                </c:pt>
                <c:pt idx="7">
                  <c:v>0.11</c:v>
                </c:pt>
                <c:pt idx="8">
                  <c:v>0.12</c:v>
                </c:pt>
                <c:pt idx="9">
                  <c:v>0.13</c:v>
                </c:pt>
                <c:pt idx="10">
                  <c:v>0.14000000000000001</c:v>
                </c:pt>
                <c:pt idx="11">
                  <c:v>0.15</c:v>
                </c:pt>
                <c:pt idx="12">
                  <c:v>0.16</c:v>
                </c:pt>
                <c:pt idx="13">
                  <c:v>0.17</c:v>
                </c:pt>
                <c:pt idx="14">
                  <c:v>0.18</c:v>
                </c:pt>
                <c:pt idx="15">
                  <c:v>0.19</c:v>
                </c:pt>
                <c:pt idx="16">
                  <c:v>0.2</c:v>
                </c:pt>
                <c:pt idx="17">
                  <c:v>0.21</c:v>
                </c:pt>
                <c:pt idx="18">
                  <c:v>0.22</c:v>
                </c:pt>
                <c:pt idx="19">
                  <c:v>0.25</c:v>
                </c:pt>
                <c:pt idx="20">
                  <c:v>0.30000000000000004</c:v>
                </c:pt>
                <c:pt idx="21">
                  <c:v>0.35</c:v>
                </c:pt>
                <c:pt idx="22">
                  <c:v>0.4</c:v>
                </c:pt>
                <c:pt idx="23">
                  <c:v>0.45</c:v>
                </c:pt>
                <c:pt idx="24">
                  <c:v>0.5</c:v>
                </c:pt>
                <c:pt idx="25">
                  <c:v>0.55000000000000004</c:v>
                </c:pt>
                <c:pt idx="26">
                  <c:v>0.60000000000000009</c:v>
                </c:pt>
                <c:pt idx="27">
                  <c:v>0.65</c:v>
                </c:pt>
                <c:pt idx="28">
                  <c:v>0.7</c:v>
                </c:pt>
                <c:pt idx="29">
                  <c:v>0.75</c:v>
                </c:pt>
                <c:pt idx="30">
                  <c:v>0.8</c:v>
                </c:pt>
                <c:pt idx="31">
                  <c:v>0.85</c:v>
                </c:pt>
                <c:pt idx="32">
                  <c:v>0.9</c:v>
                </c:pt>
                <c:pt idx="33">
                  <c:v>0.95</c:v>
                </c:pt>
                <c:pt idx="34">
                  <c:v>1</c:v>
                </c:pt>
                <c:pt idx="35">
                  <c:v>1.05</c:v>
                </c:pt>
                <c:pt idx="36">
                  <c:v>1.1000000000000001</c:v>
                </c:pt>
                <c:pt idx="37">
                  <c:v>1.1499999999999999</c:v>
                </c:pt>
                <c:pt idx="38">
                  <c:v>1.2</c:v>
                </c:pt>
                <c:pt idx="39">
                  <c:v>1.25</c:v>
                </c:pt>
                <c:pt idx="40">
                  <c:v>1.3</c:v>
                </c:pt>
                <c:pt idx="41">
                  <c:v>1.35</c:v>
                </c:pt>
                <c:pt idx="42">
                  <c:v>1.4</c:v>
                </c:pt>
                <c:pt idx="43">
                  <c:v>1.43</c:v>
                </c:pt>
              </c:numCache>
            </c:numRef>
          </c:xVal>
          <c:yVal>
            <c:numRef>
              <c:f>'Caso 3'!$E$29:$E$72</c:f>
              <c:numCache>
                <c:formatCode>General</c:formatCode>
                <c:ptCount val="44"/>
                <c:pt idx="16" formatCode="0.00">
                  <c:v>0.71413644815920274</c:v>
                </c:pt>
                <c:pt idx="17" formatCode="0.00">
                  <c:v>0.6710326526570114</c:v>
                </c:pt>
                <c:pt idx="18" formatCode="0.00">
                  <c:v>0.63235962456019579</c:v>
                </c:pt>
                <c:pt idx="19" formatCode="0.00">
                  <c:v>0.53718517983412617</c:v>
                </c:pt>
                <c:pt idx="20" formatCode="0.00">
                  <c:v>0.42568539753396617</c:v>
                </c:pt>
                <c:pt idx="21" formatCode="0.00">
                  <c:v>0.34967505275722999</c:v>
                </c:pt>
                <c:pt idx="22" formatCode="0.00">
                  <c:v>0.29489467112560558</c:v>
                </c:pt>
                <c:pt idx="23" formatCode="0.00">
                  <c:v>0.25374430634473666</c:v>
                </c:pt>
                <c:pt idx="24" formatCode="0.00">
                  <c:v>0.22182462097974148</c:v>
                </c:pt>
                <c:pt idx="25" formatCode="0.00">
                  <c:v>0.19642315471018493</c:v>
                </c:pt>
                <c:pt idx="26" formatCode="0.00">
                  <c:v>0.17578203105629281</c:v>
                </c:pt>
                <c:pt idx="27" formatCode="0.00">
                  <c:v>0.15871502088527989</c:v>
                </c:pt>
                <c:pt idx="28" formatCode="0.00">
                  <c:v>0.1443944080287079</c:v>
                </c:pt>
                <c:pt idx="29" formatCode="0.00">
                  <c:v>0.13222613438648051</c:v>
                </c:pt>
                <c:pt idx="30" formatCode="0.00">
                  <c:v>0.1217734611956011</c:v>
                </c:pt>
                <c:pt idx="31" formatCode="0.00">
                  <c:v>0.11270856605223101</c:v>
                </c:pt>
                <c:pt idx="32" formatCode="0.00">
                  <c:v>0.10478087760736252</c:v>
                </c:pt>
                <c:pt idx="33" formatCode="0.00">
                  <c:v>9.7795788654246082E-2</c:v>
                </c:pt>
                <c:pt idx="34" formatCode="0.00">
                  <c:v>9.1600000000000001E-2</c:v>
                </c:pt>
                <c:pt idx="35" formatCode="0.00">
                  <c:v>8.6071213900119348E-2</c:v>
                </c:pt>
                <c:pt idx="36" formatCode="0.00">
                  <c:v>8.1110748175677594E-2</c:v>
                </c:pt>
                <c:pt idx="37" formatCode="0.00">
                  <c:v>7.6638152963522291E-2</c:v>
                </c:pt>
                <c:pt idx="38" formatCode="0.00">
                  <c:v>7.2587226673214669E-2</c:v>
                </c:pt>
                <c:pt idx="39" formatCode="0.00">
                  <c:v>6.8903026304906384E-2</c:v>
                </c:pt>
                <c:pt idx="40" formatCode="0.00">
                  <c:v>6.5539595419479499E-2</c:v>
                </c:pt>
                <c:pt idx="41" formatCode="0.00">
                  <c:v>6.2458217408201032E-2</c:v>
                </c:pt>
                <c:pt idx="42" formatCode="0.00">
                  <c:v>5.9626058266262424E-2</c:v>
                </c:pt>
                <c:pt idx="43" formatCode="0.00">
                  <c:v>5.8034559165995571E-2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648-4D6A-8B4B-897DDAE666C0}"/>
            </c:ext>
          </c:extLst>
        </c:ser>
        <c:ser>
          <c:idx val="3"/>
          <c:order val="3"/>
          <c:tx>
            <c:v>Periodo de retorno</c:v>
          </c:tx>
          <c:spPr>
            <a:ln w="12700">
              <a:solidFill>
                <a:srgbClr val="70AD47"/>
              </a:solidFill>
              <a:prstDash val="sysDash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5"/>
              <c:layout>
                <c:manualLayout>
                  <c:x val="-1.718213058419244E-3"/>
                  <c:y val="-2.1058965102286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48-4D6A-8B4B-897DDAE666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'Caso 3'!$E$12:$E$17</c:f>
              <c:numCache>
                <c:formatCode>0.00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xVal>
          <c:yVal>
            <c:numRef>
              <c:f>'Caso 3'!$H$12:$H$17</c:f>
              <c:numCache>
                <c:formatCode>0.00</c:formatCode>
                <c:ptCount val="6"/>
                <c:pt idx="0">
                  <c:v>0.99379675827545533</c:v>
                </c:pt>
                <c:pt idx="1">
                  <c:v>1.2763160047925501</c:v>
                </c:pt>
                <c:pt idx="2">
                  <c:v>1.502094307678896</c:v>
                </c:pt>
                <c:pt idx="3">
                  <c:v>1.84650924543707</c:v>
                </c:pt>
                <c:pt idx="4">
                  <c:v>2.1127855581143913</c:v>
                </c:pt>
                <c:pt idx="5">
                  <c:v>2.3864544499986735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648-4D6A-8B4B-897DDAE66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519840"/>
        <c:axId val="471520232"/>
      </c:scatterChart>
      <c:valAx>
        <c:axId val="471519840"/>
        <c:scaling>
          <c:orientation val="minMax"/>
          <c:max val="1.6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h/l</a:t>
                </a:r>
              </a:p>
            </c:rich>
          </c:tx>
          <c:layout>
            <c:manualLayout>
              <c:xMode val="edge"/>
              <c:yMode val="edge"/>
              <c:x val="0.41380631544768248"/>
              <c:y val="0.90095061447643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71520232"/>
        <c:crossesAt val="0"/>
        <c:crossBetween val="midCat"/>
        <c:majorUnit val="0.1"/>
      </c:valAx>
      <c:valAx>
        <c:axId val="471520232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Yc/h</a:t>
                </a:r>
              </a:p>
            </c:rich>
          </c:tx>
          <c:layout>
            <c:manualLayout>
              <c:xMode val="edge"/>
              <c:yMode val="edge"/>
              <c:x val="3.1831182184701143E-2"/>
              <c:y val="0.4884950301789894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71519840"/>
        <c:crossesAt val="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Clasificación de las condiciones de flujo - Caso</a:t>
            </a:r>
            <a:r>
              <a:rPr lang="es-CO" baseline="0"/>
              <a:t> 4</a:t>
            </a:r>
            <a:endParaRPr lang="es-CO"/>
          </a:p>
        </c:rich>
      </c:tx>
      <c:layout>
        <c:manualLayout>
          <c:xMode val="edge"/>
          <c:yMode val="edge"/>
          <c:x val="0.18170333089807073"/>
          <c:y val="2.9954897334584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06194712974758"/>
          <c:y val="0.18894617721270465"/>
          <c:w val="0.62734070921361174"/>
          <c:h val="0.64979051187783798"/>
        </c:manualLayout>
      </c:layout>
      <c:scatterChart>
        <c:scatterStyle val="lineMarker"/>
        <c:varyColors val="0"/>
        <c:ser>
          <c:idx val="0"/>
          <c:order val="0"/>
          <c:tx>
            <c:v>Límite superior Flujo Saltante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'Caso 4'!$B$29:$B$72</c:f>
              <c:numCache>
                <c:formatCode>0.00</c:formatCode>
                <c:ptCount val="44"/>
                <c:pt idx="0" formatCode="General">
                  <c:v>0.04</c:v>
                </c:pt>
                <c:pt idx="1">
                  <c:v>0.05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0.09</c:v>
                </c:pt>
                <c:pt idx="6">
                  <c:v>0.1</c:v>
                </c:pt>
                <c:pt idx="7">
                  <c:v>0.11</c:v>
                </c:pt>
                <c:pt idx="8">
                  <c:v>0.12</c:v>
                </c:pt>
                <c:pt idx="9">
                  <c:v>0.13</c:v>
                </c:pt>
                <c:pt idx="10">
                  <c:v>0.14000000000000001</c:v>
                </c:pt>
                <c:pt idx="11">
                  <c:v>0.15</c:v>
                </c:pt>
                <c:pt idx="12">
                  <c:v>0.16</c:v>
                </c:pt>
                <c:pt idx="13">
                  <c:v>0.17</c:v>
                </c:pt>
                <c:pt idx="14">
                  <c:v>0.18</c:v>
                </c:pt>
                <c:pt idx="15">
                  <c:v>0.19</c:v>
                </c:pt>
                <c:pt idx="16">
                  <c:v>0.2</c:v>
                </c:pt>
                <c:pt idx="17">
                  <c:v>0.21</c:v>
                </c:pt>
                <c:pt idx="18">
                  <c:v>0.22</c:v>
                </c:pt>
                <c:pt idx="19">
                  <c:v>0.25</c:v>
                </c:pt>
                <c:pt idx="20">
                  <c:v>0.30000000000000004</c:v>
                </c:pt>
                <c:pt idx="21">
                  <c:v>0.35</c:v>
                </c:pt>
                <c:pt idx="22">
                  <c:v>0.4</c:v>
                </c:pt>
                <c:pt idx="23">
                  <c:v>0.45</c:v>
                </c:pt>
                <c:pt idx="24">
                  <c:v>0.5</c:v>
                </c:pt>
                <c:pt idx="25">
                  <c:v>0.55000000000000004</c:v>
                </c:pt>
                <c:pt idx="26">
                  <c:v>0.60000000000000009</c:v>
                </c:pt>
                <c:pt idx="27">
                  <c:v>0.65</c:v>
                </c:pt>
                <c:pt idx="28">
                  <c:v>0.7</c:v>
                </c:pt>
                <c:pt idx="29">
                  <c:v>0.75</c:v>
                </c:pt>
                <c:pt idx="30">
                  <c:v>0.8</c:v>
                </c:pt>
                <c:pt idx="31">
                  <c:v>0.85</c:v>
                </c:pt>
                <c:pt idx="32">
                  <c:v>0.9</c:v>
                </c:pt>
                <c:pt idx="33">
                  <c:v>0.95</c:v>
                </c:pt>
                <c:pt idx="34">
                  <c:v>1</c:v>
                </c:pt>
                <c:pt idx="35">
                  <c:v>1.05</c:v>
                </c:pt>
                <c:pt idx="36">
                  <c:v>1.1000000000000001</c:v>
                </c:pt>
                <c:pt idx="37">
                  <c:v>1.1499999999999999</c:v>
                </c:pt>
                <c:pt idx="38">
                  <c:v>1.2</c:v>
                </c:pt>
                <c:pt idx="39">
                  <c:v>1.25</c:v>
                </c:pt>
                <c:pt idx="40">
                  <c:v>1.3</c:v>
                </c:pt>
                <c:pt idx="41">
                  <c:v>1.35</c:v>
                </c:pt>
                <c:pt idx="42">
                  <c:v>1.4</c:v>
                </c:pt>
                <c:pt idx="43">
                  <c:v>1.43</c:v>
                </c:pt>
              </c:numCache>
            </c:numRef>
          </c:xVal>
          <c:yVal>
            <c:numRef>
              <c:f>'Caso 4'!$C$29:$C$72</c:f>
              <c:numCache>
                <c:formatCode>0.00</c:formatCode>
                <c:ptCount val="44"/>
                <c:pt idx="0">
                  <c:v>1.0906960000000001</c:v>
                </c:pt>
                <c:pt idx="1">
                  <c:v>1.0566250000000001</c:v>
                </c:pt>
                <c:pt idx="2">
                  <c:v>1.0247560000000002</c:v>
                </c:pt>
                <c:pt idx="3">
                  <c:v>0.99508900000000011</c:v>
                </c:pt>
                <c:pt idx="4">
                  <c:v>0.96762400000000015</c:v>
                </c:pt>
                <c:pt idx="5">
                  <c:v>0.94236100000000023</c:v>
                </c:pt>
                <c:pt idx="6">
                  <c:v>0.91930000000000023</c:v>
                </c:pt>
                <c:pt idx="7">
                  <c:v>0.89844100000000016</c:v>
                </c:pt>
                <c:pt idx="8">
                  <c:v>0.87978400000000023</c:v>
                </c:pt>
                <c:pt idx="9">
                  <c:v>0.86332900000000012</c:v>
                </c:pt>
                <c:pt idx="10">
                  <c:v>0.84907600000000005</c:v>
                </c:pt>
                <c:pt idx="11">
                  <c:v>0.83702500000000013</c:v>
                </c:pt>
                <c:pt idx="12">
                  <c:v>0.82717600000000013</c:v>
                </c:pt>
                <c:pt idx="13">
                  <c:v>0.81952900000000017</c:v>
                </c:pt>
                <c:pt idx="14">
                  <c:v>0.81408400000000025</c:v>
                </c:pt>
                <c:pt idx="15">
                  <c:v>0.81084100000000014</c:v>
                </c:pt>
                <c:pt idx="16">
                  <c:v>0.8098000000000003</c:v>
                </c:pt>
                <c:pt idx="17">
                  <c:v>0.80788000000000004</c:v>
                </c:pt>
                <c:pt idx="18">
                  <c:v>0.80415999999999999</c:v>
                </c:pt>
                <c:pt idx="19">
                  <c:v>0.79300000000000004</c:v>
                </c:pt>
                <c:pt idx="20">
                  <c:v>0.77439999999999998</c:v>
                </c:pt>
                <c:pt idx="21">
                  <c:v>0.75580000000000003</c:v>
                </c:pt>
                <c:pt idx="22">
                  <c:v>0.73719999999999997</c:v>
                </c:pt>
                <c:pt idx="23">
                  <c:v>0.71860000000000002</c:v>
                </c:pt>
                <c:pt idx="24">
                  <c:v>0.7</c:v>
                </c:pt>
                <c:pt idx="25">
                  <c:v>0.68140000000000001</c:v>
                </c:pt>
                <c:pt idx="26">
                  <c:v>0.66279999999999994</c:v>
                </c:pt>
                <c:pt idx="27">
                  <c:v>0.64419999999999999</c:v>
                </c:pt>
                <c:pt idx="28">
                  <c:v>0.62560000000000004</c:v>
                </c:pt>
                <c:pt idx="29">
                  <c:v>0.60699999999999998</c:v>
                </c:pt>
                <c:pt idx="30">
                  <c:v>0.58840000000000003</c:v>
                </c:pt>
                <c:pt idx="31">
                  <c:v>0.56980000000000008</c:v>
                </c:pt>
                <c:pt idx="32">
                  <c:v>0.55120000000000002</c:v>
                </c:pt>
                <c:pt idx="33">
                  <c:v>0.53259999999999996</c:v>
                </c:pt>
                <c:pt idx="34">
                  <c:v>0.51400000000000001</c:v>
                </c:pt>
                <c:pt idx="35">
                  <c:v>0.49540000000000001</c:v>
                </c:pt>
                <c:pt idx="36">
                  <c:v>0.4768</c:v>
                </c:pt>
                <c:pt idx="37">
                  <c:v>0.45820000000000005</c:v>
                </c:pt>
                <c:pt idx="38">
                  <c:v>0.43960000000000005</c:v>
                </c:pt>
                <c:pt idx="39">
                  <c:v>0.42100000000000004</c:v>
                </c:pt>
                <c:pt idx="40">
                  <c:v>0.40239999999999998</c:v>
                </c:pt>
                <c:pt idx="41">
                  <c:v>0.37</c:v>
                </c:pt>
                <c:pt idx="42">
                  <c:v>0.30000000000000004</c:v>
                </c:pt>
                <c:pt idx="43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24C-47B2-8E7D-20DD2B6C5CBC}"/>
            </c:ext>
          </c:extLst>
        </c:ser>
        <c:ser>
          <c:idx val="1"/>
          <c:order val="1"/>
          <c:tx>
            <c:v>Límite inferior Flujo Rasante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'Caso 4'!$B$29:$B$72</c:f>
              <c:numCache>
                <c:formatCode>0.00</c:formatCode>
                <c:ptCount val="44"/>
                <c:pt idx="0" formatCode="General">
                  <c:v>0.04</c:v>
                </c:pt>
                <c:pt idx="1">
                  <c:v>0.05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0.09</c:v>
                </c:pt>
                <c:pt idx="6">
                  <c:v>0.1</c:v>
                </c:pt>
                <c:pt idx="7">
                  <c:v>0.11</c:v>
                </c:pt>
                <c:pt idx="8">
                  <c:v>0.12</c:v>
                </c:pt>
                <c:pt idx="9">
                  <c:v>0.13</c:v>
                </c:pt>
                <c:pt idx="10">
                  <c:v>0.14000000000000001</c:v>
                </c:pt>
                <c:pt idx="11">
                  <c:v>0.15</c:v>
                </c:pt>
                <c:pt idx="12">
                  <c:v>0.16</c:v>
                </c:pt>
                <c:pt idx="13">
                  <c:v>0.17</c:v>
                </c:pt>
                <c:pt idx="14">
                  <c:v>0.18</c:v>
                </c:pt>
                <c:pt idx="15">
                  <c:v>0.19</c:v>
                </c:pt>
                <c:pt idx="16">
                  <c:v>0.2</c:v>
                </c:pt>
                <c:pt idx="17">
                  <c:v>0.21</c:v>
                </c:pt>
                <c:pt idx="18">
                  <c:v>0.22</c:v>
                </c:pt>
                <c:pt idx="19">
                  <c:v>0.25</c:v>
                </c:pt>
                <c:pt idx="20">
                  <c:v>0.30000000000000004</c:v>
                </c:pt>
                <c:pt idx="21">
                  <c:v>0.35</c:v>
                </c:pt>
                <c:pt idx="22">
                  <c:v>0.4</c:v>
                </c:pt>
                <c:pt idx="23">
                  <c:v>0.45</c:v>
                </c:pt>
                <c:pt idx="24">
                  <c:v>0.5</c:v>
                </c:pt>
                <c:pt idx="25">
                  <c:v>0.55000000000000004</c:v>
                </c:pt>
                <c:pt idx="26">
                  <c:v>0.60000000000000009</c:v>
                </c:pt>
                <c:pt idx="27">
                  <c:v>0.65</c:v>
                </c:pt>
                <c:pt idx="28">
                  <c:v>0.7</c:v>
                </c:pt>
                <c:pt idx="29">
                  <c:v>0.75</c:v>
                </c:pt>
                <c:pt idx="30">
                  <c:v>0.8</c:v>
                </c:pt>
                <c:pt idx="31">
                  <c:v>0.85</c:v>
                </c:pt>
                <c:pt idx="32">
                  <c:v>0.9</c:v>
                </c:pt>
                <c:pt idx="33">
                  <c:v>0.95</c:v>
                </c:pt>
                <c:pt idx="34">
                  <c:v>1</c:v>
                </c:pt>
                <c:pt idx="35">
                  <c:v>1.05</c:v>
                </c:pt>
                <c:pt idx="36">
                  <c:v>1.1000000000000001</c:v>
                </c:pt>
                <c:pt idx="37">
                  <c:v>1.1499999999999999</c:v>
                </c:pt>
                <c:pt idx="38">
                  <c:v>1.2</c:v>
                </c:pt>
                <c:pt idx="39">
                  <c:v>1.25</c:v>
                </c:pt>
                <c:pt idx="40">
                  <c:v>1.3</c:v>
                </c:pt>
                <c:pt idx="41">
                  <c:v>1.35</c:v>
                </c:pt>
                <c:pt idx="42">
                  <c:v>1.4</c:v>
                </c:pt>
                <c:pt idx="43">
                  <c:v>1.43</c:v>
                </c:pt>
              </c:numCache>
            </c:numRef>
          </c:xVal>
          <c:yVal>
            <c:numRef>
              <c:f>'Caso 4'!$D$29:$D$72</c:f>
              <c:numCache>
                <c:formatCode>0.00</c:formatCode>
                <c:ptCount val="44"/>
                <c:pt idx="0">
                  <c:v>1.5840816</c:v>
                </c:pt>
                <c:pt idx="1">
                  <c:v>1.5273400000000001</c:v>
                </c:pt>
                <c:pt idx="2">
                  <c:v>1.4740936000000002</c:v>
                </c:pt>
                <c:pt idx="3">
                  <c:v>1.4243424</c:v>
                </c:pt>
                <c:pt idx="4">
                  <c:v>1.3780863999999999</c:v>
                </c:pt>
                <c:pt idx="5">
                  <c:v>1.3353256</c:v>
                </c:pt>
                <c:pt idx="6">
                  <c:v>1.2960600000000002</c:v>
                </c:pt>
                <c:pt idx="7">
                  <c:v>1.2602896000000001</c:v>
                </c:pt>
                <c:pt idx="8">
                  <c:v>1.2280144000000002</c:v>
                </c:pt>
                <c:pt idx="9">
                  <c:v>1.1992344000000001</c:v>
                </c:pt>
                <c:pt idx="10">
                  <c:v>1.1739496</c:v>
                </c:pt>
                <c:pt idx="11">
                  <c:v>1.1521600000000003</c:v>
                </c:pt>
                <c:pt idx="12">
                  <c:v>1.1338656</c:v>
                </c:pt>
                <c:pt idx="13">
                  <c:v>1.1190663999999999</c:v>
                </c:pt>
                <c:pt idx="14">
                  <c:v>1.1077623999999999</c:v>
                </c:pt>
                <c:pt idx="15">
                  <c:v>1.0999536000000001</c:v>
                </c:pt>
                <c:pt idx="16">
                  <c:v>1.0956400000000002</c:v>
                </c:pt>
                <c:pt idx="17">
                  <c:v>1.1032703885892041</c:v>
                </c:pt>
                <c:pt idx="18">
                  <c:v>1.0999215394376634</c:v>
                </c:pt>
                <c:pt idx="19">
                  <c:v>1.0899358589138335</c:v>
                </c:pt>
                <c:pt idx="20">
                  <c:v>1.073494107724678</c:v>
                </c:pt>
                <c:pt idx="21">
                  <c:v>1.0573003813894215</c:v>
                </c:pt>
                <c:pt idx="22">
                  <c:v>1.0413509384374959</c:v>
                </c:pt>
                <c:pt idx="23">
                  <c:v>1.0256420938386539</c:v>
                </c:pt>
                <c:pt idx="24">
                  <c:v>1.0101702181515611</c:v>
                </c:pt>
                <c:pt idx="25">
                  <c:v>0.99493173668523494</c:v>
                </c:pt>
                <c:pt idx="26">
                  <c:v>0.97992312867313147</c:v>
                </c:pt>
                <c:pt idx="27">
                  <c:v>0.96514092645969274</c:v>
                </c:pt>
                <c:pt idx="28">
                  <c:v>0.95058171469916319</c:v>
                </c:pt>
                <c:pt idx="29">
                  <c:v>0.93624212956649355</c:v>
                </c:pt>
                <c:pt idx="30">
                  <c:v>0.92211885798014759</c:v>
                </c:pt>
                <c:pt idx="31">
                  <c:v>0.90820863683663322</c:v>
                </c:pt>
                <c:pt idx="32">
                  <c:v>0.89450825225658026</c:v>
                </c:pt>
                <c:pt idx="33">
                  <c:v>0.88101453884219127</c:v>
                </c:pt>
                <c:pt idx="34">
                  <c:v>0.86772437894589516</c:v>
                </c:pt>
                <c:pt idx="35">
                  <c:v>0.85463470195003011</c:v>
                </c:pt>
                <c:pt idx="36">
                  <c:v>0.84174248355739589</c:v>
                </c:pt>
                <c:pt idx="37">
                  <c:v>0.8290447450925067</c:v>
                </c:pt>
                <c:pt idx="38">
                  <c:v>0.81653855281338339</c:v>
                </c:pt>
                <c:pt idx="39">
                  <c:v>0.80422101723373041</c:v>
                </c:pt>
                <c:pt idx="40">
                  <c:v>0.8</c:v>
                </c:pt>
                <c:pt idx="41">
                  <c:v>0.8</c:v>
                </c:pt>
                <c:pt idx="42">
                  <c:v>0.8</c:v>
                </c:pt>
                <c:pt idx="43">
                  <c:v>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24C-47B2-8E7D-20DD2B6C5CBC}"/>
            </c:ext>
          </c:extLst>
        </c:ser>
        <c:ser>
          <c:idx val="2"/>
          <c:order val="2"/>
          <c:tx>
            <c:v>Límite superior Resalto Hdco.</c:v>
          </c:tx>
          <c:spPr>
            <a:ln w="12700">
              <a:solidFill>
                <a:srgbClr val="663300"/>
              </a:solidFill>
              <a:prstDash val="solid"/>
            </a:ln>
          </c:spPr>
          <c:marker>
            <c:symbol val="none"/>
          </c:marker>
          <c:xVal>
            <c:numRef>
              <c:f>'Caso 4'!$B$29:$B$72</c:f>
              <c:numCache>
                <c:formatCode>0.00</c:formatCode>
                <c:ptCount val="44"/>
                <c:pt idx="0" formatCode="General">
                  <c:v>0.04</c:v>
                </c:pt>
                <c:pt idx="1">
                  <c:v>0.05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0.09</c:v>
                </c:pt>
                <c:pt idx="6">
                  <c:v>0.1</c:v>
                </c:pt>
                <c:pt idx="7">
                  <c:v>0.11</c:v>
                </c:pt>
                <c:pt idx="8">
                  <c:v>0.12</c:v>
                </c:pt>
                <c:pt idx="9">
                  <c:v>0.13</c:v>
                </c:pt>
                <c:pt idx="10">
                  <c:v>0.14000000000000001</c:v>
                </c:pt>
                <c:pt idx="11">
                  <c:v>0.15</c:v>
                </c:pt>
                <c:pt idx="12">
                  <c:v>0.16</c:v>
                </c:pt>
                <c:pt idx="13">
                  <c:v>0.17</c:v>
                </c:pt>
                <c:pt idx="14">
                  <c:v>0.18</c:v>
                </c:pt>
                <c:pt idx="15">
                  <c:v>0.19</c:v>
                </c:pt>
                <c:pt idx="16">
                  <c:v>0.2</c:v>
                </c:pt>
                <c:pt idx="17">
                  <c:v>0.21</c:v>
                </c:pt>
                <c:pt idx="18">
                  <c:v>0.22</c:v>
                </c:pt>
                <c:pt idx="19">
                  <c:v>0.25</c:v>
                </c:pt>
                <c:pt idx="20">
                  <c:v>0.30000000000000004</c:v>
                </c:pt>
                <c:pt idx="21">
                  <c:v>0.35</c:v>
                </c:pt>
                <c:pt idx="22">
                  <c:v>0.4</c:v>
                </c:pt>
                <c:pt idx="23">
                  <c:v>0.45</c:v>
                </c:pt>
                <c:pt idx="24">
                  <c:v>0.5</c:v>
                </c:pt>
                <c:pt idx="25">
                  <c:v>0.55000000000000004</c:v>
                </c:pt>
                <c:pt idx="26">
                  <c:v>0.60000000000000009</c:v>
                </c:pt>
                <c:pt idx="27">
                  <c:v>0.65</c:v>
                </c:pt>
                <c:pt idx="28">
                  <c:v>0.7</c:v>
                </c:pt>
                <c:pt idx="29">
                  <c:v>0.75</c:v>
                </c:pt>
                <c:pt idx="30">
                  <c:v>0.8</c:v>
                </c:pt>
                <c:pt idx="31">
                  <c:v>0.85</c:v>
                </c:pt>
                <c:pt idx="32">
                  <c:v>0.9</c:v>
                </c:pt>
                <c:pt idx="33">
                  <c:v>0.95</c:v>
                </c:pt>
                <c:pt idx="34">
                  <c:v>1</c:v>
                </c:pt>
                <c:pt idx="35">
                  <c:v>1.05</c:v>
                </c:pt>
                <c:pt idx="36">
                  <c:v>1.1000000000000001</c:v>
                </c:pt>
                <c:pt idx="37">
                  <c:v>1.1499999999999999</c:v>
                </c:pt>
                <c:pt idx="38">
                  <c:v>1.2</c:v>
                </c:pt>
                <c:pt idx="39">
                  <c:v>1.25</c:v>
                </c:pt>
                <c:pt idx="40">
                  <c:v>1.3</c:v>
                </c:pt>
                <c:pt idx="41">
                  <c:v>1.35</c:v>
                </c:pt>
                <c:pt idx="42">
                  <c:v>1.4</c:v>
                </c:pt>
                <c:pt idx="43">
                  <c:v>1.43</c:v>
                </c:pt>
              </c:numCache>
            </c:numRef>
          </c:xVal>
          <c:yVal>
            <c:numRef>
              <c:f>'Caso 4'!$E$29:$E$72</c:f>
              <c:numCache>
                <c:formatCode>General</c:formatCode>
                <c:ptCount val="44"/>
                <c:pt idx="16" formatCode="0.00">
                  <c:v>0.71413644815920274</c:v>
                </c:pt>
                <c:pt idx="17" formatCode="0.00">
                  <c:v>0.6710326526570114</c:v>
                </c:pt>
                <c:pt idx="18" formatCode="0.00">
                  <c:v>0.63235962456019579</c:v>
                </c:pt>
                <c:pt idx="19" formatCode="0.00">
                  <c:v>0.53718517983412617</c:v>
                </c:pt>
                <c:pt idx="20" formatCode="0.00">
                  <c:v>0.42568539753396617</c:v>
                </c:pt>
                <c:pt idx="21" formatCode="0.00">
                  <c:v>0.34967505275722999</c:v>
                </c:pt>
                <c:pt idx="22" formatCode="0.00">
                  <c:v>0.29489467112560558</c:v>
                </c:pt>
                <c:pt idx="23" formatCode="0.00">
                  <c:v>0.25374430634473666</c:v>
                </c:pt>
                <c:pt idx="24" formatCode="0.00">
                  <c:v>0.22182462097974148</c:v>
                </c:pt>
                <c:pt idx="25" formatCode="0.00">
                  <c:v>0.19642315471018493</c:v>
                </c:pt>
                <c:pt idx="26" formatCode="0.00">
                  <c:v>0.17578203105629281</c:v>
                </c:pt>
                <c:pt idx="27" formatCode="0.00">
                  <c:v>0.15871502088527989</c:v>
                </c:pt>
                <c:pt idx="28" formatCode="0.00">
                  <c:v>0.1443944080287079</c:v>
                </c:pt>
                <c:pt idx="29" formatCode="0.00">
                  <c:v>0.13222613438648051</c:v>
                </c:pt>
                <c:pt idx="30" formatCode="0.00">
                  <c:v>0.1217734611956011</c:v>
                </c:pt>
                <c:pt idx="31" formatCode="0.00">
                  <c:v>0.11270856605223101</c:v>
                </c:pt>
                <c:pt idx="32" formatCode="0.00">
                  <c:v>0.10478087760736252</c:v>
                </c:pt>
                <c:pt idx="33" formatCode="0.00">
                  <c:v>9.7795788654246082E-2</c:v>
                </c:pt>
                <c:pt idx="34" formatCode="0.00">
                  <c:v>9.1600000000000001E-2</c:v>
                </c:pt>
                <c:pt idx="35" formatCode="0.00">
                  <c:v>8.6071213900119348E-2</c:v>
                </c:pt>
                <c:pt idx="36" formatCode="0.00">
                  <c:v>8.1110748175677594E-2</c:v>
                </c:pt>
                <c:pt idx="37" formatCode="0.00">
                  <c:v>7.6638152963522291E-2</c:v>
                </c:pt>
                <c:pt idx="38" formatCode="0.00">
                  <c:v>7.2587226673214669E-2</c:v>
                </c:pt>
                <c:pt idx="39" formatCode="0.00">
                  <c:v>6.8903026304906384E-2</c:v>
                </c:pt>
                <c:pt idx="40" formatCode="0.00">
                  <c:v>6.5539595419479499E-2</c:v>
                </c:pt>
                <c:pt idx="41" formatCode="0.00">
                  <c:v>6.2458217408201032E-2</c:v>
                </c:pt>
                <c:pt idx="42" formatCode="0.00">
                  <c:v>5.9626058266262424E-2</c:v>
                </c:pt>
                <c:pt idx="43" formatCode="0.00">
                  <c:v>5.8034559165995571E-2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24C-47B2-8E7D-20DD2B6C5CBC}"/>
            </c:ext>
          </c:extLst>
        </c:ser>
        <c:ser>
          <c:idx val="3"/>
          <c:order val="3"/>
          <c:tx>
            <c:v>Periodo de retorno</c:v>
          </c:tx>
          <c:spPr>
            <a:ln w="12700">
              <a:solidFill>
                <a:srgbClr val="70AD47"/>
              </a:solidFill>
              <a:prstDash val="sysDash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5"/>
              <c:layout>
                <c:manualLayout>
                  <c:x val="-1.718213058419244E-3"/>
                  <c:y val="-2.1058965102286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EC-485B-B6F3-55AD47584B9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'Caso 4'!$E$12:$E$17</c:f>
              <c:numCache>
                <c:formatCode>0.00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</c:numCache>
            </c:numRef>
          </c:xVal>
          <c:yVal>
            <c:numRef>
              <c:f>'Caso 4'!$H$12:$H$17</c:f>
              <c:numCache>
                <c:formatCode>0.00</c:formatCode>
                <c:ptCount val="6"/>
                <c:pt idx="0">
                  <c:v>1.2422459478443191</c:v>
                </c:pt>
                <c:pt idx="1">
                  <c:v>1.5953950059906876</c:v>
                </c:pt>
                <c:pt idx="2">
                  <c:v>1.8776178845986198</c:v>
                </c:pt>
                <c:pt idx="3">
                  <c:v>2.3081365567963372</c:v>
                </c:pt>
                <c:pt idx="4">
                  <c:v>2.640981947642989</c:v>
                </c:pt>
                <c:pt idx="5">
                  <c:v>2.9830680624983419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24C-47B2-8E7D-20DD2B6C5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519840"/>
        <c:axId val="471520232"/>
      </c:scatterChart>
      <c:valAx>
        <c:axId val="471519840"/>
        <c:scaling>
          <c:orientation val="minMax"/>
          <c:max val="1.6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h/l</a:t>
                </a:r>
              </a:p>
            </c:rich>
          </c:tx>
          <c:layout>
            <c:manualLayout>
              <c:xMode val="edge"/>
              <c:yMode val="edge"/>
              <c:x val="0.41380631544768248"/>
              <c:y val="0.90095061447643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71520232"/>
        <c:crossesAt val="0"/>
        <c:crossBetween val="midCat"/>
        <c:majorUnit val="0.1"/>
      </c:valAx>
      <c:valAx>
        <c:axId val="471520232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Yc/h</a:t>
                </a:r>
              </a:p>
            </c:rich>
          </c:tx>
          <c:layout>
            <c:manualLayout>
              <c:xMode val="edge"/>
              <c:yMode val="edge"/>
              <c:x val="3.1831182184701143E-2"/>
              <c:y val="0.4884950301789894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71519840"/>
        <c:crossesAt val="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312420</xdr:colOff>
      <xdr:row>45</xdr:row>
      <xdr:rowOff>38100</xdr:rowOff>
    </xdr:from>
    <xdr:to>
      <xdr:col>15</xdr:col>
      <xdr:colOff>441960</xdr:colOff>
      <xdr:row>69</xdr:row>
      <xdr:rowOff>53340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677380-CE37-4A21-BCDD-4F3117F6E2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312420</xdr:colOff>
      <xdr:row>45</xdr:row>
      <xdr:rowOff>38100</xdr:rowOff>
    </xdr:from>
    <xdr:to>
      <xdr:col>15</xdr:col>
      <xdr:colOff>441960</xdr:colOff>
      <xdr:row>69</xdr:row>
      <xdr:rowOff>53340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43F35C-2C11-4920-B1A2-1E3834CB2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312420</xdr:colOff>
      <xdr:row>45</xdr:row>
      <xdr:rowOff>38100</xdr:rowOff>
    </xdr:from>
    <xdr:to>
      <xdr:col>15</xdr:col>
      <xdr:colOff>441960</xdr:colOff>
      <xdr:row>69</xdr:row>
      <xdr:rowOff>53340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B3CAFE-1B18-41C2-812A-F5E3777B6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312420</xdr:colOff>
      <xdr:row>45</xdr:row>
      <xdr:rowOff>38100</xdr:rowOff>
    </xdr:from>
    <xdr:to>
      <xdr:col>15</xdr:col>
      <xdr:colOff>441960</xdr:colOff>
      <xdr:row>69</xdr:row>
      <xdr:rowOff>53340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_1.50"/>
      <sheetName val="W_1.50 (3)"/>
      <sheetName val="W_2"/>
      <sheetName val="W_2 (3)"/>
    </sheetNames>
    <sheetDataSet>
      <sheetData sheetId="0">
        <row r="12">
          <cell r="F12">
            <v>0.5</v>
          </cell>
          <cell r="I12">
            <v>1.2422459478443191</v>
          </cell>
        </row>
        <row r="13">
          <cell r="F13">
            <v>0.5</v>
          </cell>
          <cell r="I13">
            <v>1.5953950059906876</v>
          </cell>
        </row>
        <row r="14">
          <cell r="F14">
            <v>0.5</v>
          </cell>
          <cell r="I14">
            <v>1.8776178845986198</v>
          </cell>
        </row>
        <row r="39">
          <cell r="C39">
            <v>0.04</v>
          </cell>
          <cell r="D39">
            <v>1.0906960000000001</v>
          </cell>
          <cell r="E39">
            <v>1.5840816</v>
          </cell>
        </row>
        <row r="40">
          <cell r="C40">
            <v>0.05</v>
          </cell>
          <cell r="D40">
            <v>1.0566250000000001</v>
          </cell>
          <cell r="E40">
            <v>1.5273400000000001</v>
          </cell>
        </row>
        <row r="41">
          <cell r="C41">
            <v>0.06</v>
          </cell>
          <cell r="D41">
            <v>1.0247560000000002</v>
          </cell>
          <cell r="E41">
            <v>1.4740936000000002</v>
          </cell>
        </row>
        <row r="42">
          <cell r="C42">
            <v>7.0000000000000007E-2</v>
          </cell>
          <cell r="D42">
            <v>0.99508900000000011</v>
          </cell>
          <cell r="E42">
            <v>1.4243424</v>
          </cell>
        </row>
        <row r="43">
          <cell r="C43">
            <v>0.08</v>
          </cell>
          <cell r="D43">
            <v>0.96762400000000015</v>
          </cell>
          <cell r="E43">
            <v>1.3780863999999999</v>
          </cell>
        </row>
        <row r="44">
          <cell r="C44">
            <v>0.09</v>
          </cell>
          <cell r="D44">
            <v>0.94236100000000023</v>
          </cell>
          <cell r="E44">
            <v>1.3353256</v>
          </cell>
        </row>
        <row r="45">
          <cell r="C45">
            <v>0.1</v>
          </cell>
          <cell r="D45">
            <v>0.91930000000000023</v>
          </cell>
          <cell r="E45">
            <v>1.2960600000000002</v>
          </cell>
        </row>
        <row r="46">
          <cell r="C46">
            <v>0.11</v>
          </cell>
          <cell r="D46">
            <v>0.89844100000000016</v>
          </cell>
          <cell r="E46">
            <v>1.2602896000000001</v>
          </cell>
        </row>
        <row r="47">
          <cell r="C47">
            <v>0.12</v>
          </cell>
          <cell r="D47">
            <v>0.87978400000000023</v>
          </cell>
          <cell r="E47">
            <v>1.2280144000000002</v>
          </cell>
        </row>
        <row r="48">
          <cell r="C48">
            <v>0.13</v>
          </cell>
          <cell r="D48">
            <v>0.86332900000000012</v>
          </cell>
          <cell r="E48">
            <v>1.1992344000000001</v>
          </cell>
        </row>
        <row r="49">
          <cell r="C49">
            <v>0.14000000000000001</v>
          </cell>
          <cell r="D49">
            <v>0.84907600000000005</v>
          </cell>
          <cell r="E49">
            <v>1.1739496</v>
          </cell>
        </row>
        <row r="50">
          <cell r="C50">
            <v>0.15</v>
          </cell>
          <cell r="D50">
            <v>0.83702500000000013</v>
          </cell>
          <cell r="E50">
            <v>1.1521600000000003</v>
          </cell>
        </row>
        <row r="51">
          <cell r="C51">
            <v>0.16</v>
          </cell>
          <cell r="D51">
            <v>0.82717600000000013</v>
          </cell>
          <cell r="E51">
            <v>1.1338656</v>
          </cell>
        </row>
        <row r="52">
          <cell r="C52">
            <v>0.17</v>
          </cell>
          <cell r="D52">
            <v>0.81952900000000017</v>
          </cell>
          <cell r="E52">
            <v>1.1190663999999999</v>
          </cell>
        </row>
        <row r="53">
          <cell r="C53">
            <v>0.18</v>
          </cell>
          <cell r="D53">
            <v>0.81408400000000025</v>
          </cell>
          <cell r="E53">
            <v>1.1077623999999999</v>
          </cell>
        </row>
        <row r="54">
          <cell r="C54">
            <v>0.19</v>
          </cell>
          <cell r="D54">
            <v>0.81084100000000014</v>
          </cell>
          <cell r="E54">
            <v>1.0999536000000001</v>
          </cell>
        </row>
        <row r="55">
          <cell r="C55">
            <v>0.2</v>
          </cell>
          <cell r="D55">
            <v>0.8098000000000003</v>
          </cell>
          <cell r="E55">
            <v>1.0956400000000002</v>
          </cell>
          <cell r="F55">
            <v>0.71413644815920274</v>
          </cell>
        </row>
        <row r="56">
          <cell r="C56">
            <v>0.21</v>
          </cell>
          <cell r="D56">
            <v>0.80788000000000004</v>
          </cell>
          <cell r="E56">
            <v>1.1032703885892041</v>
          </cell>
          <cell r="F56">
            <v>0.6710326526570114</v>
          </cell>
        </row>
        <row r="57">
          <cell r="C57">
            <v>0.22</v>
          </cell>
          <cell r="D57">
            <v>0.80415999999999999</v>
          </cell>
          <cell r="E57">
            <v>1.0999215394376634</v>
          </cell>
          <cell r="F57">
            <v>0.63235962456019579</v>
          </cell>
        </row>
        <row r="58">
          <cell r="C58">
            <v>0.25</v>
          </cell>
          <cell r="D58">
            <v>0.79300000000000004</v>
          </cell>
          <cell r="E58">
            <v>1.0899358589138335</v>
          </cell>
          <cell r="F58">
            <v>0.53718517983412617</v>
          </cell>
        </row>
        <row r="59">
          <cell r="C59">
            <v>0.30000000000000004</v>
          </cell>
          <cell r="D59">
            <v>0.77439999999999998</v>
          </cell>
          <cell r="E59">
            <v>1.073494107724678</v>
          </cell>
          <cell r="F59">
            <v>0.42568539753396617</v>
          </cell>
        </row>
        <row r="60">
          <cell r="C60">
            <v>0.35</v>
          </cell>
          <cell r="D60">
            <v>0.75580000000000003</v>
          </cell>
          <cell r="E60">
            <v>1.0573003813894215</v>
          </cell>
          <cell r="F60">
            <v>0.34967505275722999</v>
          </cell>
        </row>
        <row r="61">
          <cell r="C61">
            <v>0.4</v>
          </cell>
          <cell r="D61">
            <v>0.73719999999999997</v>
          </cell>
          <cell r="E61">
            <v>1.0413509384374959</v>
          </cell>
          <cell r="F61">
            <v>0.29489467112560558</v>
          </cell>
        </row>
        <row r="62">
          <cell r="C62">
            <v>0.45</v>
          </cell>
          <cell r="D62">
            <v>0.71860000000000002</v>
          </cell>
          <cell r="E62">
            <v>1.0256420938386539</v>
          </cell>
          <cell r="F62">
            <v>0.25374430634473666</v>
          </cell>
        </row>
        <row r="63">
          <cell r="C63">
            <v>0.5</v>
          </cell>
          <cell r="D63">
            <v>0.7</v>
          </cell>
          <cell r="E63">
            <v>1.0101702181515611</v>
          </cell>
          <cell r="F63">
            <v>0.22182462097974148</v>
          </cell>
        </row>
        <row r="64">
          <cell r="C64">
            <v>0.55000000000000004</v>
          </cell>
          <cell r="D64">
            <v>0.68140000000000001</v>
          </cell>
          <cell r="E64">
            <v>0.99493173668523494</v>
          </cell>
          <cell r="F64">
            <v>0.19642315471018493</v>
          </cell>
        </row>
        <row r="65">
          <cell r="C65">
            <v>0.60000000000000009</v>
          </cell>
          <cell r="D65">
            <v>0.66279999999999994</v>
          </cell>
          <cell r="E65">
            <v>0.97992312867313147</v>
          </cell>
          <cell r="F65">
            <v>0.17578203105629281</v>
          </cell>
        </row>
        <row r="66">
          <cell r="C66">
            <v>0.65</v>
          </cell>
          <cell r="D66">
            <v>0.64419999999999999</v>
          </cell>
          <cell r="E66">
            <v>0.96514092645969274</v>
          </cell>
          <cell r="F66">
            <v>0.15871502088527989</v>
          </cell>
        </row>
        <row r="67">
          <cell r="C67">
            <v>0.7</v>
          </cell>
          <cell r="D67">
            <v>0.62560000000000004</v>
          </cell>
          <cell r="E67">
            <v>0.95058171469916319</v>
          </cell>
          <cell r="F67">
            <v>0.1443944080287079</v>
          </cell>
        </row>
        <row r="68">
          <cell r="C68">
            <v>0.75</v>
          </cell>
          <cell r="D68">
            <v>0.60699999999999998</v>
          </cell>
          <cell r="E68">
            <v>0.93624212956649355</v>
          </cell>
          <cell r="F68">
            <v>0.13222613438648051</v>
          </cell>
        </row>
        <row r="69">
          <cell r="C69">
            <v>0.8</v>
          </cell>
          <cell r="D69">
            <v>0.58840000000000003</v>
          </cell>
          <cell r="E69">
            <v>0.92211885798014759</v>
          </cell>
          <cell r="F69">
            <v>0.1217734611956011</v>
          </cell>
        </row>
        <row r="70">
          <cell r="C70">
            <v>0.85</v>
          </cell>
          <cell r="D70">
            <v>0.56980000000000008</v>
          </cell>
          <cell r="E70">
            <v>0.90820863683663322</v>
          </cell>
          <cell r="F70">
            <v>0.11270856605223101</v>
          </cell>
        </row>
        <row r="71">
          <cell r="C71">
            <v>0.9</v>
          </cell>
          <cell r="D71">
            <v>0.55120000000000002</v>
          </cell>
          <cell r="E71">
            <v>0.89450825225658026</v>
          </cell>
          <cell r="F71">
            <v>0.10478087760736252</v>
          </cell>
        </row>
        <row r="72">
          <cell r="C72">
            <v>0.95</v>
          </cell>
          <cell r="D72">
            <v>0.53259999999999996</v>
          </cell>
          <cell r="E72">
            <v>0.88101453884219127</v>
          </cell>
          <cell r="F72">
            <v>9.7795788654246082E-2</v>
          </cell>
        </row>
        <row r="73">
          <cell r="C73">
            <v>1</v>
          </cell>
          <cell r="D73">
            <v>0.51400000000000001</v>
          </cell>
          <cell r="E73">
            <v>0.86772437894589516</v>
          </cell>
          <cell r="F73">
            <v>9.1600000000000001E-2</v>
          </cell>
        </row>
        <row r="74">
          <cell r="C74">
            <v>1.05</v>
          </cell>
          <cell r="D74">
            <v>0.49540000000000001</v>
          </cell>
          <cell r="E74">
            <v>0.85463470195003011</v>
          </cell>
          <cell r="F74">
            <v>8.6071213900119348E-2</v>
          </cell>
        </row>
        <row r="75">
          <cell r="C75">
            <v>1.1000000000000001</v>
          </cell>
          <cell r="D75">
            <v>0.4768</v>
          </cell>
          <cell r="E75">
            <v>0.84174248355739589</v>
          </cell>
          <cell r="F75">
            <v>8.1110748175677594E-2</v>
          </cell>
        </row>
        <row r="76">
          <cell r="C76">
            <v>1.1499999999999999</v>
          </cell>
          <cell r="D76">
            <v>0.45820000000000005</v>
          </cell>
          <cell r="E76">
            <v>0.8290447450925067</v>
          </cell>
          <cell r="F76">
            <v>7.6638152963522291E-2</v>
          </cell>
        </row>
        <row r="77">
          <cell r="C77">
            <v>1.2</v>
          </cell>
          <cell r="D77">
            <v>0.43960000000000005</v>
          </cell>
          <cell r="E77">
            <v>0.81653855281338339</v>
          </cell>
          <cell r="F77">
            <v>7.2587226673214669E-2</v>
          </cell>
        </row>
        <row r="78">
          <cell r="C78">
            <v>1.25</v>
          </cell>
          <cell r="D78">
            <v>0.42100000000000004</v>
          </cell>
          <cell r="E78">
            <v>0.80422101723373041</v>
          </cell>
          <cell r="F78">
            <v>6.8903026304906384E-2</v>
          </cell>
        </row>
        <row r="79">
          <cell r="C79">
            <v>1.3</v>
          </cell>
          <cell r="D79">
            <v>0.40239999999999998</v>
          </cell>
          <cell r="E79">
            <v>0.8</v>
          </cell>
          <cell r="F79">
            <v>6.5539595419479499E-2</v>
          </cell>
        </row>
        <row r="80">
          <cell r="C80">
            <v>1.35</v>
          </cell>
          <cell r="D80">
            <v>0.37</v>
          </cell>
          <cell r="E80">
            <v>0.8</v>
          </cell>
          <cell r="F80">
            <v>6.2458217408201032E-2</v>
          </cell>
        </row>
        <row r="81">
          <cell r="C81">
            <v>1.4</v>
          </cell>
          <cell r="D81">
            <v>0.30000000000000004</v>
          </cell>
          <cell r="E81">
            <v>0.8</v>
          </cell>
          <cell r="F81">
            <v>5.9626058266262424E-2</v>
          </cell>
        </row>
        <row r="82">
          <cell r="C82">
            <v>1.43</v>
          </cell>
          <cell r="D82">
            <v>0.2</v>
          </cell>
          <cell r="E82">
            <v>0.8</v>
          </cell>
          <cell r="F82">
            <v>5.8034559165995571E-2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670CD-9AFB-44E0-97C7-5B9B7D34304A}">
  <dimension ref="A1:AI84"/>
  <sheetViews>
    <sheetView topLeftCell="A49" zoomScaleNormal="100" workbookViewId="0">
      <selection activeCell="F57" sqref="F57"/>
    </sheetView>
  </sheetViews>
  <sheetFormatPr baseColWidth="10" defaultColWidth="11.44140625" defaultRowHeight="13.2" x14ac:dyDescent="0.3"/>
  <cols>
    <col min="1" max="1" width="15.33203125" style="6" customWidth="1"/>
    <col min="2" max="2" width="10.5546875" style="6" customWidth="1"/>
    <col min="3" max="3" width="8.5546875" style="6" customWidth="1"/>
    <col min="4" max="4" width="9.33203125" style="6" customWidth="1"/>
    <col min="5" max="5" width="7.109375" style="6" customWidth="1"/>
    <col min="6" max="6" width="9.88671875" style="6" customWidth="1"/>
    <col min="7" max="7" width="6.109375" style="6" customWidth="1"/>
    <col min="8" max="8" width="12.33203125" style="6" customWidth="1"/>
    <col min="9" max="9" width="19.6640625" style="6" customWidth="1"/>
    <col min="10" max="10" width="12.88671875" style="6" customWidth="1"/>
    <col min="11" max="11" width="11.5546875" style="6" customWidth="1"/>
    <col min="12" max="12" width="12.5546875" style="6" customWidth="1"/>
    <col min="13" max="13" width="10.33203125" style="6" customWidth="1"/>
    <col min="14" max="14" width="8.33203125" style="6" customWidth="1"/>
    <col min="15" max="15" width="12.109375" style="6" customWidth="1"/>
    <col min="16" max="16" width="10.6640625" style="6" customWidth="1"/>
    <col min="17" max="17" width="6.44140625" style="6" customWidth="1"/>
    <col min="18" max="239" width="11.44140625" style="6"/>
    <col min="240" max="240" width="15.33203125" style="6" customWidth="1"/>
    <col min="241" max="241" width="10.5546875" style="6" customWidth="1"/>
    <col min="242" max="242" width="8.5546875" style="6" customWidth="1"/>
    <col min="243" max="243" width="9.33203125" style="6" customWidth="1"/>
    <col min="244" max="244" width="7.109375" style="6" customWidth="1"/>
    <col min="245" max="245" width="9.88671875" style="6" customWidth="1"/>
    <col min="246" max="246" width="6.109375" style="6" customWidth="1"/>
    <col min="247" max="247" width="12.33203125" style="6" customWidth="1"/>
    <col min="248" max="248" width="19.6640625" style="6" customWidth="1"/>
    <col min="249" max="249" width="12.88671875" style="6" customWidth="1"/>
    <col min="250" max="250" width="11.5546875" style="6" customWidth="1"/>
    <col min="251" max="251" width="12.5546875" style="6" customWidth="1"/>
    <col min="252" max="252" width="10.33203125" style="6" customWidth="1"/>
    <col min="253" max="253" width="8.33203125" style="6" customWidth="1"/>
    <col min="254" max="254" width="12.109375" style="6" customWidth="1"/>
    <col min="255" max="255" width="10.6640625" style="6" customWidth="1"/>
    <col min="256" max="256" width="6.44140625" style="6" customWidth="1"/>
    <col min="257" max="257" width="16.88671875" style="6" bestFit="1" customWidth="1"/>
    <col min="258" max="258" width="9.88671875" style="6" customWidth="1"/>
    <col min="259" max="259" width="12" style="6" customWidth="1"/>
    <col min="260" max="260" width="6.88671875" style="6" customWidth="1"/>
    <col min="261" max="261" width="7.44140625" style="6" customWidth="1"/>
    <col min="262" max="262" width="8.44140625" style="6" customWidth="1"/>
    <col min="263" max="263" width="12.33203125" style="6" customWidth="1"/>
    <col min="264" max="264" width="12.44140625" style="6" customWidth="1"/>
    <col min="265" max="495" width="11.44140625" style="6"/>
    <col min="496" max="496" width="15.33203125" style="6" customWidth="1"/>
    <col min="497" max="497" width="10.5546875" style="6" customWidth="1"/>
    <col min="498" max="498" width="8.5546875" style="6" customWidth="1"/>
    <col min="499" max="499" width="9.33203125" style="6" customWidth="1"/>
    <col min="500" max="500" width="7.109375" style="6" customWidth="1"/>
    <col min="501" max="501" width="9.88671875" style="6" customWidth="1"/>
    <col min="502" max="502" width="6.109375" style="6" customWidth="1"/>
    <col min="503" max="503" width="12.33203125" style="6" customWidth="1"/>
    <col min="504" max="504" width="19.6640625" style="6" customWidth="1"/>
    <col min="505" max="505" width="12.88671875" style="6" customWidth="1"/>
    <col min="506" max="506" width="11.5546875" style="6" customWidth="1"/>
    <col min="507" max="507" width="12.5546875" style="6" customWidth="1"/>
    <col min="508" max="508" width="10.33203125" style="6" customWidth="1"/>
    <col min="509" max="509" width="8.33203125" style="6" customWidth="1"/>
    <col min="510" max="510" width="12.109375" style="6" customWidth="1"/>
    <col min="511" max="511" width="10.6640625" style="6" customWidth="1"/>
    <col min="512" max="512" width="6.44140625" style="6" customWidth="1"/>
    <col min="513" max="513" width="16.88671875" style="6" bestFit="1" customWidth="1"/>
    <col min="514" max="514" width="9.88671875" style="6" customWidth="1"/>
    <col min="515" max="515" width="12" style="6" customWidth="1"/>
    <col min="516" max="516" width="6.88671875" style="6" customWidth="1"/>
    <col min="517" max="517" width="7.44140625" style="6" customWidth="1"/>
    <col min="518" max="518" width="8.44140625" style="6" customWidth="1"/>
    <col min="519" max="519" width="12.33203125" style="6" customWidth="1"/>
    <col min="520" max="520" width="12.44140625" style="6" customWidth="1"/>
    <col min="521" max="751" width="11.44140625" style="6"/>
    <col min="752" max="752" width="15.33203125" style="6" customWidth="1"/>
    <col min="753" max="753" width="10.5546875" style="6" customWidth="1"/>
    <col min="754" max="754" width="8.5546875" style="6" customWidth="1"/>
    <col min="755" max="755" width="9.33203125" style="6" customWidth="1"/>
    <col min="756" max="756" width="7.109375" style="6" customWidth="1"/>
    <col min="757" max="757" width="9.88671875" style="6" customWidth="1"/>
    <col min="758" max="758" width="6.109375" style="6" customWidth="1"/>
    <col min="759" max="759" width="12.33203125" style="6" customWidth="1"/>
    <col min="760" max="760" width="19.6640625" style="6" customWidth="1"/>
    <col min="761" max="761" width="12.88671875" style="6" customWidth="1"/>
    <col min="762" max="762" width="11.5546875" style="6" customWidth="1"/>
    <col min="763" max="763" width="12.5546875" style="6" customWidth="1"/>
    <col min="764" max="764" width="10.33203125" style="6" customWidth="1"/>
    <col min="765" max="765" width="8.33203125" style="6" customWidth="1"/>
    <col min="766" max="766" width="12.109375" style="6" customWidth="1"/>
    <col min="767" max="767" width="10.6640625" style="6" customWidth="1"/>
    <col min="768" max="768" width="6.44140625" style="6" customWidth="1"/>
    <col min="769" max="769" width="16.88671875" style="6" bestFit="1" customWidth="1"/>
    <col min="770" max="770" width="9.88671875" style="6" customWidth="1"/>
    <col min="771" max="771" width="12" style="6" customWidth="1"/>
    <col min="772" max="772" width="6.88671875" style="6" customWidth="1"/>
    <col min="773" max="773" width="7.44140625" style="6" customWidth="1"/>
    <col min="774" max="774" width="8.44140625" style="6" customWidth="1"/>
    <col min="775" max="775" width="12.33203125" style="6" customWidth="1"/>
    <col min="776" max="776" width="12.44140625" style="6" customWidth="1"/>
    <col min="777" max="1007" width="11.44140625" style="6"/>
    <col min="1008" max="1008" width="15.33203125" style="6" customWidth="1"/>
    <col min="1009" max="1009" width="10.5546875" style="6" customWidth="1"/>
    <col min="1010" max="1010" width="8.5546875" style="6" customWidth="1"/>
    <col min="1011" max="1011" width="9.33203125" style="6" customWidth="1"/>
    <col min="1012" max="1012" width="7.109375" style="6" customWidth="1"/>
    <col min="1013" max="1013" width="9.88671875" style="6" customWidth="1"/>
    <col min="1014" max="1014" width="6.109375" style="6" customWidth="1"/>
    <col min="1015" max="1015" width="12.33203125" style="6" customWidth="1"/>
    <col min="1016" max="1016" width="19.6640625" style="6" customWidth="1"/>
    <col min="1017" max="1017" width="12.88671875" style="6" customWidth="1"/>
    <col min="1018" max="1018" width="11.5546875" style="6" customWidth="1"/>
    <col min="1019" max="1019" width="12.5546875" style="6" customWidth="1"/>
    <col min="1020" max="1020" width="10.33203125" style="6" customWidth="1"/>
    <col min="1021" max="1021" width="8.33203125" style="6" customWidth="1"/>
    <col min="1022" max="1022" width="12.109375" style="6" customWidth="1"/>
    <col min="1023" max="1023" width="10.6640625" style="6" customWidth="1"/>
    <col min="1024" max="1024" width="6.44140625" style="6" customWidth="1"/>
    <col min="1025" max="1025" width="16.88671875" style="6" bestFit="1" customWidth="1"/>
    <col min="1026" max="1026" width="9.88671875" style="6" customWidth="1"/>
    <col min="1027" max="1027" width="12" style="6" customWidth="1"/>
    <col min="1028" max="1028" width="6.88671875" style="6" customWidth="1"/>
    <col min="1029" max="1029" width="7.44140625" style="6" customWidth="1"/>
    <col min="1030" max="1030" width="8.44140625" style="6" customWidth="1"/>
    <col min="1031" max="1031" width="12.33203125" style="6" customWidth="1"/>
    <col min="1032" max="1032" width="12.44140625" style="6" customWidth="1"/>
    <col min="1033" max="1263" width="11.44140625" style="6"/>
    <col min="1264" max="1264" width="15.33203125" style="6" customWidth="1"/>
    <col min="1265" max="1265" width="10.5546875" style="6" customWidth="1"/>
    <col min="1266" max="1266" width="8.5546875" style="6" customWidth="1"/>
    <col min="1267" max="1267" width="9.33203125" style="6" customWidth="1"/>
    <col min="1268" max="1268" width="7.109375" style="6" customWidth="1"/>
    <col min="1269" max="1269" width="9.88671875" style="6" customWidth="1"/>
    <col min="1270" max="1270" width="6.109375" style="6" customWidth="1"/>
    <col min="1271" max="1271" width="12.33203125" style="6" customWidth="1"/>
    <col min="1272" max="1272" width="19.6640625" style="6" customWidth="1"/>
    <col min="1273" max="1273" width="12.88671875" style="6" customWidth="1"/>
    <col min="1274" max="1274" width="11.5546875" style="6" customWidth="1"/>
    <col min="1275" max="1275" width="12.5546875" style="6" customWidth="1"/>
    <col min="1276" max="1276" width="10.33203125" style="6" customWidth="1"/>
    <col min="1277" max="1277" width="8.33203125" style="6" customWidth="1"/>
    <col min="1278" max="1278" width="12.109375" style="6" customWidth="1"/>
    <col min="1279" max="1279" width="10.6640625" style="6" customWidth="1"/>
    <col min="1280" max="1280" width="6.44140625" style="6" customWidth="1"/>
    <col min="1281" max="1281" width="16.88671875" style="6" bestFit="1" customWidth="1"/>
    <col min="1282" max="1282" width="9.88671875" style="6" customWidth="1"/>
    <col min="1283" max="1283" width="12" style="6" customWidth="1"/>
    <col min="1284" max="1284" width="6.88671875" style="6" customWidth="1"/>
    <col min="1285" max="1285" width="7.44140625" style="6" customWidth="1"/>
    <col min="1286" max="1286" width="8.44140625" style="6" customWidth="1"/>
    <col min="1287" max="1287" width="12.33203125" style="6" customWidth="1"/>
    <col min="1288" max="1288" width="12.44140625" style="6" customWidth="1"/>
    <col min="1289" max="1519" width="11.44140625" style="6"/>
    <col min="1520" max="1520" width="15.33203125" style="6" customWidth="1"/>
    <col min="1521" max="1521" width="10.5546875" style="6" customWidth="1"/>
    <col min="1522" max="1522" width="8.5546875" style="6" customWidth="1"/>
    <col min="1523" max="1523" width="9.33203125" style="6" customWidth="1"/>
    <col min="1524" max="1524" width="7.109375" style="6" customWidth="1"/>
    <col min="1525" max="1525" width="9.88671875" style="6" customWidth="1"/>
    <col min="1526" max="1526" width="6.109375" style="6" customWidth="1"/>
    <col min="1527" max="1527" width="12.33203125" style="6" customWidth="1"/>
    <col min="1528" max="1528" width="19.6640625" style="6" customWidth="1"/>
    <col min="1529" max="1529" width="12.88671875" style="6" customWidth="1"/>
    <col min="1530" max="1530" width="11.5546875" style="6" customWidth="1"/>
    <col min="1531" max="1531" width="12.5546875" style="6" customWidth="1"/>
    <col min="1532" max="1532" width="10.33203125" style="6" customWidth="1"/>
    <col min="1533" max="1533" width="8.33203125" style="6" customWidth="1"/>
    <col min="1534" max="1534" width="12.109375" style="6" customWidth="1"/>
    <col min="1535" max="1535" width="10.6640625" style="6" customWidth="1"/>
    <col min="1536" max="1536" width="6.44140625" style="6" customWidth="1"/>
    <col min="1537" max="1537" width="16.88671875" style="6" bestFit="1" customWidth="1"/>
    <col min="1538" max="1538" width="9.88671875" style="6" customWidth="1"/>
    <col min="1539" max="1539" width="12" style="6" customWidth="1"/>
    <col min="1540" max="1540" width="6.88671875" style="6" customWidth="1"/>
    <col min="1541" max="1541" width="7.44140625" style="6" customWidth="1"/>
    <col min="1542" max="1542" width="8.44140625" style="6" customWidth="1"/>
    <col min="1543" max="1543" width="12.33203125" style="6" customWidth="1"/>
    <col min="1544" max="1544" width="12.44140625" style="6" customWidth="1"/>
    <col min="1545" max="1775" width="11.44140625" style="6"/>
    <col min="1776" max="1776" width="15.33203125" style="6" customWidth="1"/>
    <col min="1777" max="1777" width="10.5546875" style="6" customWidth="1"/>
    <col min="1778" max="1778" width="8.5546875" style="6" customWidth="1"/>
    <col min="1779" max="1779" width="9.33203125" style="6" customWidth="1"/>
    <col min="1780" max="1780" width="7.109375" style="6" customWidth="1"/>
    <col min="1781" max="1781" width="9.88671875" style="6" customWidth="1"/>
    <col min="1782" max="1782" width="6.109375" style="6" customWidth="1"/>
    <col min="1783" max="1783" width="12.33203125" style="6" customWidth="1"/>
    <col min="1784" max="1784" width="19.6640625" style="6" customWidth="1"/>
    <col min="1785" max="1785" width="12.88671875" style="6" customWidth="1"/>
    <col min="1786" max="1786" width="11.5546875" style="6" customWidth="1"/>
    <col min="1787" max="1787" width="12.5546875" style="6" customWidth="1"/>
    <col min="1788" max="1788" width="10.33203125" style="6" customWidth="1"/>
    <col min="1789" max="1789" width="8.33203125" style="6" customWidth="1"/>
    <col min="1790" max="1790" width="12.109375" style="6" customWidth="1"/>
    <col min="1791" max="1791" width="10.6640625" style="6" customWidth="1"/>
    <col min="1792" max="1792" width="6.44140625" style="6" customWidth="1"/>
    <col min="1793" max="1793" width="16.88671875" style="6" bestFit="1" customWidth="1"/>
    <col min="1794" max="1794" width="9.88671875" style="6" customWidth="1"/>
    <col min="1795" max="1795" width="12" style="6" customWidth="1"/>
    <col min="1796" max="1796" width="6.88671875" style="6" customWidth="1"/>
    <col min="1797" max="1797" width="7.44140625" style="6" customWidth="1"/>
    <col min="1798" max="1798" width="8.44140625" style="6" customWidth="1"/>
    <col min="1799" max="1799" width="12.33203125" style="6" customWidth="1"/>
    <col min="1800" max="1800" width="12.44140625" style="6" customWidth="1"/>
    <col min="1801" max="2031" width="11.44140625" style="6"/>
    <col min="2032" max="2032" width="15.33203125" style="6" customWidth="1"/>
    <col min="2033" max="2033" width="10.5546875" style="6" customWidth="1"/>
    <col min="2034" max="2034" width="8.5546875" style="6" customWidth="1"/>
    <col min="2035" max="2035" width="9.33203125" style="6" customWidth="1"/>
    <col min="2036" max="2036" width="7.109375" style="6" customWidth="1"/>
    <col min="2037" max="2037" width="9.88671875" style="6" customWidth="1"/>
    <col min="2038" max="2038" width="6.109375" style="6" customWidth="1"/>
    <col min="2039" max="2039" width="12.33203125" style="6" customWidth="1"/>
    <col min="2040" max="2040" width="19.6640625" style="6" customWidth="1"/>
    <col min="2041" max="2041" width="12.88671875" style="6" customWidth="1"/>
    <col min="2042" max="2042" width="11.5546875" style="6" customWidth="1"/>
    <col min="2043" max="2043" width="12.5546875" style="6" customWidth="1"/>
    <col min="2044" max="2044" width="10.33203125" style="6" customWidth="1"/>
    <col min="2045" max="2045" width="8.33203125" style="6" customWidth="1"/>
    <col min="2046" max="2046" width="12.109375" style="6" customWidth="1"/>
    <col min="2047" max="2047" width="10.6640625" style="6" customWidth="1"/>
    <col min="2048" max="2048" width="6.44140625" style="6" customWidth="1"/>
    <col min="2049" max="2049" width="16.88671875" style="6" bestFit="1" customWidth="1"/>
    <col min="2050" max="2050" width="9.88671875" style="6" customWidth="1"/>
    <col min="2051" max="2051" width="12" style="6" customWidth="1"/>
    <col min="2052" max="2052" width="6.88671875" style="6" customWidth="1"/>
    <col min="2053" max="2053" width="7.44140625" style="6" customWidth="1"/>
    <col min="2054" max="2054" width="8.44140625" style="6" customWidth="1"/>
    <col min="2055" max="2055" width="12.33203125" style="6" customWidth="1"/>
    <col min="2056" max="2056" width="12.44140625" style="6" customWidth="1"/>
    <col min="2057" max="2287" width="11.44140625" style="6"/>
    <col min="2288" max="2288" width="15.33203125" style="6" customWidth="1"/>
    <col min="2289" max="2289" width="10.5546875" style="6" customWidth="1"/>
    <col min="2290" max="2290" width="8.5546875" style="6" customWidth="1"/>
    <col min="2291" max="2291" width="9.33203125" style="6" customWidth="1"/>
    <col min="2292" max="2292" width="7.109375" style="6" customWidth="1"/>
    <col min="2293" max="2293" width="9.88671875" style="6" customWidth="1"/>
    <col min="2294" max="2294" width="6.109375" style="6" customWidth="1"/>
    <col min="2295" max="2295" width="12.33203125" style="6" customWidth="1"/>
    <col min="2296" max="2296" width="19.6640625" style="6" customWidth="1"/>
    <col min="2297" max="2297" width="12.88671875" style="6" customWidth="1"/>
    <col min="2298" max="2298" width="11.5546875" style="6" customWidth="1"/>
    <col min="2299" max="2299" width="12.5546875" style="6" customWidth="1"/>
    <col min="2300" max="2300" width="10.33203125" style="6" customWidth="1"/>
    <col min="2301" max="2301" width="8.33203125" style="6" customWidth="1"/>
    <col min="2302" max="2302" width="12.109375" style="6" customWidth="1"/>
    <col min="2303" max="2303" width="10.6640625" style="6" customWidth="1"/>
    <col min="2304" max="2304" width="6.44140625" style="6" customWidth="1"/>
    <col min="2305" max="2305" width="16.88671875" style="6" bestFit="1" customWidth="1"/>
    <col min="2306" max="2306" width="9.88671875" style="6" customWidth="1"/>
    <col min="2307" max="2307" width="12" style="6" customWidth="1"/>
    <col min="2308" max="2308" width="6.88671875" style="6" customWidth="1"/>
    <col min="2309" max="2309" width="7.44140625" style="6" customWidth="1"/>
    <col min="2310" max="2310" width="8.44140625" style="6" customWidth="1"/>
    <col min="2311" max="2311" width="12.33203125" style="6" customWidth="1"/>
    <col min="2312" max="2312" width="12.44140625" style="6" customWidth="1"/>
    <col min="2313" max="2543" width="11.44140625" style="6"/>
    <col min="2544" max="2544" width="15.33203125" style="6" customWidth="1"/>
    <col min="2545" max="2545" width="10.5546875" style="6" customWidth="1"/>
    <col min="2546" max="2546" width="8.5546875" style="6" customWidth="1"/>
    <col min="2547" max="2547" width="9.33203125" style="6" customWidth="1"/>
    <col min="2548" max="2548" width="7.109375" style="6" customWidth="1"/>
    <col min="2549" max="2549" width="9.88671875" style="6" customWidth="1"/>
    <col min="2550" max="2550" width="6.109375" style="6" customWidth="1"/>
    <col min="2551" max="2551" width="12.33203125" style="6" customWidth="1"/>
    <col min="2552" max="2552" width="19.6640625" style="6" customWidth="1"/>
    <col min="2553" max="2553" width="12.88671875" style="6" customWidth="1"/>
    <col min="2554" max="2554" width="11.5546875" style="6" customWidth="1"/>
    <col min="2555" max="2555" width="12.5546875" style="6" customWidth="1"/>
    <col min="2556" max="2556" width="10.33203125" style="6" customWidth="1"/>
    <col min="2557" max="2557" width="8.33203125" style="6" customWidth="1"/>
    <col min="2558" max="2558" width="12.109375" style="6" customWidth="1"/>
    <col min="2559" max="2559" width="10.6640625" style="6" customWidth="1"/>
    <col min="2560" max="2560" width="6.44140625" style="6" customWidth="1"/>
    <col min="2561" max="2561" width="16.88671875" style="6" bestFit="1" customWidth="1"/>
    <col min="2562" max="2562" width="9.88671875" style="6" customWidth="1"/>
    <col min="2563" max="2563" width="12" style="6" customWidth="1"/>
    <col min="2564" max="2564" width="6.88671875" style="6" customWidth="1"/>
    <col min="2565" max="2565" width="7.44140625" style="6" customWidth="1"/>
    <col min="2566" max="2566" width="8.44140625" style="6" customWidth="1"/>
    <col min="2567" max="2567" width="12.33203125" style="6" customWidth="1"/>
    <col min="2568" max="2568" width="12.44140625" style="6" customWidth="1"/>
    <col min="2569" max="2799" width="11.44140625" style="6"/>
    <col min="2800" max="2800" width="15.33203125" style="6" customWidth="1"/>
    <col min="2801" max="2801" width="10.5546875" style="6" customWidth="1"/>
    <col min="2802" max="2802" width="8.5546875" style="6" customWidth="1"/>
    <col min="2803" max="2803" width="9.33203125" style="6" customWidth="1"/>
    <col min="2804" max="2804" width="7.109375" style="6" customWidth="1"/>
    <col min="2805" max="2805" width="9.88671875" style="6" customWidth="1"/>
    <col min="2806" max="2806" width="6.109375" style="6" customWidth="1"/>
    <col min="2807" max="2807" width="12.33203125" style="6" customWidth="1"/>
    <col min="2808" max="2808" width="19.6640625" style="6" customWidth="1"/>
    <col min="2809" max="2809" width="12.88671875" style="6" customWidth="1"/>
    <col min="2810" max="2810" width="11.5546875" style="6" customWidth="1"/>
    <col min="2811" max="2811" width="12.5546875" style="6" customWidth="1"/>
    <col min="2812" max="2812" width="10.33203125" style="6" customWidth="1"/>
    <col min="2813" max="2813" width="8.33203125" style="6" customWidth="1"/>
    <col min="2814" max="2814" width="12.109375" style="6" customWidth="1"/>
    <col min="2815" max="2815" width="10.6640625" style="6" customWidth="1"/>
    <col min="2816" max="2816" width="6.44140625" style="6" customWidth="1"/>
    <col min="2817" max="2817" width="16.88671875" style="6" bestFit="1" customWidth="1"/>
    <col min="2818" max="2818" width="9.88671875" style="6" customWidth="1"/>
    <col min="2819" max="2819" width="12" style="6" customWidth="1"/>
    <col min="2820" max="2820" width="6.88671875" style="6" customWidth="1"/>
    <col min="2821" max="2821" width="7.44140625" style="6" customWidth="1"/>
    <col min="2822" max="2822" width="8.44140625" style="6" customWidth="1"/>
    <col min="2823" max="2823" width="12.33203125" style="6" customWidth="1"/>
    <col min="2824" max="2824" width="12.44140625" style="6" customWidth="1"/>
    <col min="2825" max="3055" width="11.44140625" style="6"/>
    <col min="3056" max="3056" width="15.33203125" style="6" customWidth="1"/>
    <col min="3057" max="3057" width="10.5546875" style="6" customWidth="1"/>
    <col min="3058" max="3058" width="8.5546875" style="6" customWidth="1"/>
    <col min="3059" max="3059" width="9.33203125" style="6" customWidth="1"/>
    <col min="3060" max="3060" width="7.109375" style="6" customWidth="1"/>
    <col min="3061" max="3061" width="9.88671875" style="6" customWidth="1"/>
    <col min="3062" max="3062" width="6.109375" style="6" customWidth="1"/>
    <col min="3063" max="3063" width="12.33203125" style="6" customWidth="1"/>
    <col min="3064" max="3064" width="19.6640625" style="6" customWidth="1"/>
    <col min="3065" max="3065" width="12.88671875" style="6" customWidth="1"/>
    <col min="3066" max="3066" width="11.5546875" style="6" customWidth="1"/>
    <col min="3067" max="3067" width="12.5546875" style="6" customWidth="1"/>
    <col min="3068" max="3068" width="10.33203125" style="6" customWidth="1"/>
    <col min="3069" max="3069" width="8.33203125" style="6" customWidth="1"/>
    <col min="3070" max="3070" width="12.109375" style="6" customWidth="1"/>
    <col min="3071" max="3071" width="10.6640625" style="6" customWidth="1"/>
    <col min="3072" max="3072" width="6.44140625" style="6" customWidth="1"/>
    <col min="3073" max="3073" width="16.88671875" style="6" bestFit="1" customWidth="1"/>
    <col min="3074" max="3074" width="9.88671875" style="6" customWidth="1"/>
    <col min="3075" max="3075" width="12" style="6" customWidth="1"/>
    <col min="3076" max="3076" width="6.88671875" style="6" customWidth="1"/>
    <col min="3077" max="3077" width="7.44140625" style="6" customWidth="1"/>
    <col min="3078" max="3078" width="8.44140625" style="6" customWidth="1"/>
    <col min="3079" max="3079" width="12.33203125" style="6" customWidth="1"/>
    <col min="3080" max="3080" width="12.44140625" style="6" customWidth="1"/>
    <col min="3081" max="3311" width="11.44140625" style="6"/>
    <col min="3312" max="3312" width="15.33203125" style="6" customWidth="1"/>
    <col min="3313" max="3313" width="10.5546875" style="6" customWidth="1"/>
    <col min="3314" max="3314" width="8.5546875" style="6" customWidth="1"/>
    <col min="3315" max="3315" width="9.33203125" style="6" customWidth="1"/>
    <col min="3316" max="3316" width="7.109375" style="6" customWidth="1"/>
    <col min="3317" max="3317" width="9.88671875" style="6" customWidth="1"/>
    <col min="3318" max="3318" width="6.109375" style="6" customWidth="1"/>
    <col min="3319" max="3319" width="12.33203125" style="6" customWidth="1"/>
    <col min="3320" max="3320" width="19.6640625" style="6" customWidth="1"/>
    <col min="3321" max="3321" width="12.88671875" style="6" customWidth="1"/>
    <col min="3322" max="3322" width="11.5546875" style="6" customWidth="1"/>
    <col min="3323" max="3323" width="12.5546875" style="6" customWidth="1"/>
    <col min="3324" max="3324" width="10.33203125" style="6" customWidth="1"/>
    <col min="3325" max="3325" width="8.33203125" style="6" customWidth="1"/>
    <col min="3326" max="3326" width="12.109375" style="6" customWidth="1"/>
    <col min="3327" max="3327" width="10.6640625" style="6" customWidth="1"/>
    <col min="3328" max="3328" width="6.44140625" style="6" customWidth="1"/>
    <col min="3329" max="3329" width="16.88671875" style="6" bestFit="1" customWidth="1"/>
    <col min="3330" max="3330" width="9.88671875" style="6" customWidth="1"/>
    <col min="3331" max="3331" width="12" style="6" customWidth="1"/>
    <col min="3332" max="3332" width="6.88671875" style="6" customWidth="1"/>
    <col min="3333" max="3333" width="7.44140625" style="6" customWidth="1"/>
    <col min="3334" max="3334" width="8.44140625" style="6" customWidth="1"/>
    <col min="3335" max="3335" width="12.33203125" style="6" customWidth="1"/>
    <col min="3336" max="3336" width="12.44140625" style="6" customWidth="1"/>
    <col min="3337" max="3567" width="11.44140625" style="6"/>
    <col min="3568" max="3568" width="15.33203125" style="6" customWidth="1"/>
    <col min="3569" max="3569" width="10.5546875" style="6" customWidth="1"/>
    <col min="3570" max="3570" width="8.5546875" style="6" customWidth="1"/>
    <col min="3571" max="3571" width="9.33203125" style="6" customWidth="1"/>
    <col min="3572" max="3572" width="7.109375" style="6" customWidth="1"/>
    <col min="3573" max="3573" width="9.88671875" style="6" customWidth="1"/>
    <col min="3574" max="3574" width="6.109375" style="6" customWidth="1"/>
    <col min="3575" max="3575" width="12.33203125" style="6" customWidth="1"/>
    <col min="3576" max="3576" width="19.6640625" style="6" customWidth="1"/>
    <col min="3577" max="3577" width="12.88671875" style="6" customWidth="1"/>
    <col min="3578" max="3578" width="11.5546875" style="6" customWidth="1"/>
    <col min="3579" max="3579" width="12.5546875" style="6" customWidth="1"/>
    <col min="3580" max="3580" width="10.33203125" style="6" customWidth="1"/>
    <col min="3581" max="3581" width="8.33203125" style="6" customWidth="1"/>
    <col min="3582" max="3582" width="12.109375" style="6" customWidth="1"/>
    <col min="3583" max="3583" width="10.6640625" style="6" customWidth="1"/>
    <col min="3584" max="3584" width="6.44140625" style="6" customWidth="1"/>
    <col min="3585" max="3585" width="16.88671875" style="6" bestFit="1" customWidth="1"/>
    <col min="3586" max="3586" width="9.88671875" style="6" customWidth="1"/>
    <col min="3587" max="3587" width="12" style="6" customWidth="1"/>
    <col min="3588" max="3588" width="6.88671875" style="6" customWidth="1"/>
    <col min="3589" max="3589" width="7.44140625" style="6" customWidth="1"/>
    <col min="3590" max="3590" width="8.44140625" style="6" customWidth="1"/>
    <col min="3591" max="3591" width="12.33203125" style="6" customWidth="1"/>
    <col min="3592" max="3592" width="12.44140625" style="6" customWidth="1"/>
    <col min="3593" max="3823" width="11.44140625" style="6"/>
    <col min="3824" max="3824" width="15.33203125" style="6" customWidth="1"/>
    <col min="3825" max="3825" width="10.5546875" style="6" customWidth="1"/>
    <col min="3826" max="3826" width="8.5546875" style="6" customWidth="1"/>
    <col min="3827" max="3827" width="9.33203125" style="6" customWidth="1"/>
    <col min="3828" max="3828" width="7.109375" style="6" customWidth="1"/>
    <col min="3829" max="3829" width="9.88671875" style="6" customWidth="1"/>
    <col min="3830" max="3830" width="6.109375" style="6" customWidth="1"/>
    <col min="3831" max="3831" width="12.33203125" style="6" customWidth="1"/>
    <col min="3832" max="3832" width="19.6640625" style="6" customWidth="1"/>
    <col min="3833" max="3833" width="12.88671875" style="6" customWidth="1"/>
    <col min="3834" max="3834" width="11.5546875" style="6" customWidth="1"/>
    <col min="3835" max="3835" width="12.5546875" style="6" customWidth="1"/>
    <col min="3836" max="3836" width="10.33203125" style="6" customWidth="1"/>
    <col min="3837" max="3837" width="8.33203125" style="6" customWidth="1"/>
    <col min="3838" max="3838" width="12.109375" style="6" customWidth="1"/>
    <col min="3839" max="3839" width="10.6640625" style="6" customWidth="1"/>
    <col min="3840" max="3840" width="6.44140625" style="6" customWidth="1"/>
    <col min="3841" max="3841" width="16.88671875" style="6" bestFit="1" customWidth="1"/>
    <col min="3842" max="3842" width="9.88671875" style="6" customWidth="1"/>
    <col min="3843" max="3843" width="12" style="6" customWidth="1"/>
    <col min="3844" max="3844" width="6.88671875" style="6" customWidth="1"/>
    <col min="3845" max="3845" width="7.44140625" style="6" customWidth="1"/>
    <col min="3846" max="3846" width="8.44140625" style="6" customWidth="1"/>
    <col min="3847" max="3847" width="12.33203125" style="6" customWidth="1"/>
    <col min="3848" max="3848" width="12.44140625" style="6" customWidth="1"/>
    <col min="3849" max="4079" width="11.44140625" style="6"/>
    <col min="4080" max="4080" width="15.33203125" style="6" customWidth="1"/>
    <col min="4081" max="4081" width="10.5546875" style="6" customWidth="1"/>
    <col min="4082" max="4082" width="8.5546875" style="6" customWidth="1"/>
    <col min="4083" max="4083" width="9.33203125" style="6" customWidth="1"/>
    <col min="4084" max="4084" width="7.109375" style="6" customWidth="1"/>
    <col min="4085" max="4085" width="9.88671875" style="6" customWidth="1"/>
    <col min="4086" max="4086" width="6.109375" style="6" customWidth="1"/>
    <col min="4087" max="4087" width="12.33203125" style="6" customWidth="1"/>
    <col min="4088" max="4088" width="19.6640625" style="6" customWidth="1"/>
    <col min="4089" max="4089" width="12.88671875" style="6" customWidth="1"/>
    <col min="4090" max="4090" width="11.5546875" style="6" customWidth="1"/>
    <col min="4091" max="4091" width="12.5546875" style="6" customWidth="1"/>
    <col min="4092" max="4092" width="10.33203125" style="6" customWidth="1"/>
    <col min="4093" max="4093" width="8.33203125" style="6" customWidth="1"/>
    <col min="4094" max="4094" width="12.109375" style="6" customWidth="1"/>
    <col min="4095" max="4095" width="10.6640625" style="6" customWidth="1"/>
    <col min="4096" max="4096" width="6.44140625" style="6" customWidth="1"/>
    <col min="4097" max="4097" width="16.88671875" style="6" bestFit="1" customWidth="1"/>
    <col min="4098" max="4098" width="9.88671875" style="6" customWidth="1"/>
    <col min="4099" max="4099" width="12" style="6" customWidth="1"/>
    <col min="4100" max="4100" width="6.88671875" style="6" customWidth="1"/>
    <col min="4101" max="4101" width="7.44140625" style="6" customWidth="1"/>
    <col min="4102" max="4102" width="8.44140625" style="6" customWidth="1"/>
    <col min="4103" max="4103" width="12.33203125" style="6" customWidth="1"/>
    <col min="4104" max="4104" width="12.44140625" style="6" customWidth="1"/>
    <col min="4105" max="4335" width="11.44140625" style="6"/>
    <col min="4336" max="4336" width="15.33203125" style="6" customWidth="1"/>
    <col min="4337" max="4337" width="10.5546875" style="6" customWidth="1"/>
    <col min="4338" max="4338" width="8.5546875" style="6" customWidth="1"/>
    <col min="4339" max="4339" width="9.33203125" style="6" customWidth="1"/>
    <col min="4340" max="4340" width="7.109375" style="6" customWidth="1"/>
    <col min="4341" max="4341" width="9.88671875" style="6" customWidth="1"/>
    <col min="4342" max="4342" width="6.109375" style="6" customWidth="1"/>
    <col min="4343" max="4343" width="12.33203125" style="6" customWidth="1"/>
    <col min="4344" max="4344" width="19.6640625" style="6" customWidth="1"/>
    <col min="4345" max="4345" width="12.88671875" style="6" customWidth="1"/>
    <col min="4346" max="4346" width="11.5546875" style="6" customWidth="1"/>
    <col min="4347" max="4347" width="12.5546875" style="6" customWidth="1"/>
    <col min="4348" max="4348" width="10.33203125" style="6" customWidth="1"/>
    <col min="4349" max="4349" width="8.33203125" style="6" customWidth="1"/>
    <col min="4350" max="4350" width="12.109375" style="6" customWidth="1"/>
    <col min="4351" max="4351" width="10.6640625" style="6" customWidth="1"/>
    <col min="4352" max="4352" width="6.44140625" style="6" customWidth="1"/>
    <col min="4353" max="4353" width="16.88671875" style="6" bestFit="1" customWidth="1"/>
    <col min="4354" max="4354" width="9.88671875" style="6" customWidth="1"/>
    <col min="4355" max="4355" width="12" style="6" customWidth="1"/>
    <col min="4356" max="4356" width="6.88671875" style="6" customWidth="1"/>
    <col min="4357" max="4357" width="7.44140625" style="6" customWidth="1"/>
    <col min="4358" max="4358" width="8.44140625" style="6" customWidth="1"/>
    <col min="4359" max="4359" width="12.33203125" style="6" customWidth="1"/>
    <col min="4360" max="4360" width="12.44140625" style="6" customWidth="1"/>
    <col min="4361" max="4591" width="11.44140625" style="6"/>
    <col min="4592" max="4592" width="15.33203125" style="6" customWidth="1"/>
    <col min="4593" max="4593" width="10.5546875" style="6" customWidth="1"/>
    <col min="4594" max="4594" width="8.5546875" style="6" customWidth="1"/>
    <col min="4595" max="4595" width="9.33203125" style="6" customWidth="1"/>
    <col min="4596" max="4596" width="7.109375" style="6" customWidth="1"/>
    <col min="4597" max="4597" width="9.88671875" style="6" customWidth="1"/>
    <col min="4598" max="4598" width="6.109375" style="6" customWidth="1"/>
    <col min="4599" max="4599" width="12.33203125" style="6" customWidth="1"/>
    <col min="4600" max="4600" width="19.6640625" style="6" customWidth="1"/>
    <col min="4601" max="4601" width="12.88671875" style="6" customWidth="1"/>
    <col min="4602" max="4602" width="11.5546875" style="6" customWidth="1"/>
    <col min="4603" max="4603" width="12.5546875" style="6" customWidth="1"/>
    <col min="4604" max="4604" width="10.33203125" style="6" customWidth="1"/>
    <col min="4605" max="4605" width="8.33203125" style="6" customWidth="1"/>
    <col min="4606" max="4606" width="12.109375" style="6" customWidth="1"/>
    <col min="4607" max="4607" width="10.6640625" style="6" customWidth="1"/>
    <col min="4608" max="4608" width="6.44140625" style="6" customWidth="1"/>
    <col min="4609" max="4609" width="16.88671875" style="6" bestFit="1" customWidth="1"/>
    <col min="4610" max="4610" width="9.88671875" style="6" customWidth="1"/>
    <col min="4611" max="4611" width="12" style="6" customWidth="1"/>
    <col min="4612" max="4612" width="6.88671875" style="6" customWidth="1"/>
    <col min="4613" max="4613" width="7.44140625" style="6" customWidth="1"/>
    <col min="4614" max="4614" width="8.44140625" style="6" customWidth="1"/>
    <col min="4615" max="4615" width="12.33203125" style="6" customWidth="1"/>
    <col min="4616" max="4616" width="12.44140625" style="6" customWidth="1"/>
    <col min="4617" max="4847" width="11.44140625" style="6"/>
    <col min="4848" max="4848" width="15.33203125" style="6" customWidth="1"/>
    <col min="4849" max="4849" width="10.5546875" style="6" customWidth="1"/>
    <col min="4850" max="4850" width="8.5546875" style="6" customWidth="1"/>
    <col min="4851" max="4851" width="9.33203125" style="6" customWidth="1"/>
    <col min="4852" max="4852" width="7.109375" style="6" customWidth="1"/>
    <col min="4853" max="4853" width="9.88671875" style="6" customWidth="1"/>
    <col min="4854" max="4854" width="6.109375" style="6" customWidth="1"/>
    <col min="4855" max="4855" width="12.33203125" style="6" customWidth="1"/>
    <col min="4856" max="4856" width="19.6640625" style="6" customWidth="1"/>
    <col min="4857" max="4857" width="12.88671875" style="6" customWidth="1"/>
    <col min="4858" max="4858" width="11.5546875" style="6" customWidth="1"/>
    <col min="4859" max="4859" width="12.5546875" style="6" customWidth="1"/>
    <col min="4860" max="4860" width="10.33203125" style="6" customWidth="1"/>
    <col min="4861" max="4861" width="8.33203125" style="6" customWidth="1"/>
    <col min="4862" max="4862" width="12.109375" style="6" customWidth="1"/>
    <col min="4863" max="4863" width="10.6640625" style="6" customWidth="1"/>
    <col min="4864" max="4864" width="6.44140625" style="6" customWidth="1"/>
    <col min="4865" max="4865" width="16.88671875" style="6" bestFit="1" customWidth="1"/>
    <col min="4866" max="4866" width="9.88671875" style="6" customWidth="1"/>
    <col min="4867" max="4867" width="12" style="6" customWidth="1"/>
    <col min="4868" max="4868" width="6.88671875" style="6" customWidth="1"/>
    <col min="4869" max="4869" width="7.44140625" style="6" customWidth="1"/>
    <col min="4870" max="4870" width="8.44140625" style="6" customWidth="1"/>
    <col min="4871" max="4871" width="12.33203125" style="6" customWidth="1"/>
    <col min="4872" max="4872" width="12.44140625" style="6" customWidth="1"/>
    <col min="4873" max="5103" width="11.44140625" style="6"/>
    <col min="5104" max="5104" width="15.33203125" style="6" customWidth="1"/>
    <col min="5105" max="5105" width="10.5546875" style="6" customWidth="1"/>
    <col min="5106" max="5106" width="8.5546875" style="6" customWidth="1"/>
    <col min="5107" max="5107" width="9.33203125" style="6" customWidth="1"/>
    <col min="5108" max="5108" width="7.109375" style="6" customWidth="1"/>
    <col min="5109" max="5109" width="9.88671875" style="6" customWidth="1"/>
    <col min="5110" max="5110" width="6.109375" style="6" customWidth="1"/>
    <col min="5111" max="5111" width="12.33203125" style="6" customWidth="1"/>
    <col min="5112" max="5112" width="19.6640625" style="6" customWidth="1"/>
    <col min="5113" max="5113" width="12.88671875" style="6" customWidth="1"/>
    <col min="5114" max="5114" width="11.5546875" style="6" customWidth="1"/>
    <col min="5115" max="5115" width="12.5546875" style="6" customWidth="1"/>
    <col min="5116" max="5116" width="10.33203125" style="6" customWidth="1"/>
    <col min="5117" max="5117" width="8.33203125" style="6" customWidth="1"/>
    <col min="5118" max="5118" width="12.109375" style="6" customWidth="1"/>
    <col min="5119" max="5119" width="10.6640625" style="6" customWidth="1"/>
    <col min="5120" max="5120" width="6.44140625" style="6" customWidth="1"/>
    <col min="5121" max="5121" width="16.88671875" style="6" bestFit="1" customWidth="1"/>
    <col min="5122" max="5122" width="9.88671875" style="6" customWidth="1"/>
    <col min="5123" max="5123" width="12" style="6" customWidth="1"/>
    <col min="5124" max="5124" width="6.88671875" style="6" customWidth="1"/>
    <col min="5125" max="5125" width="7.44140625" style="6" customWidth="1"/>
    <col min="5126" max="5126" width="8.44140625" style="6" customWidth="1"/>
    <col min="5127" max="5127" width="12.33203125" style="6" customWidth="1"/>
    <col min="5128" max="5128" width="12.44140625" style="6" customWidth="1"/>
    <col min="5129" max="5359" width="11.44140625" style="6"/>
    <col min="5360" max="5360" width="15.33203125" style="6" customWidth="1"/>
    <col min="5361" max="5361" width="10.5546875" style="6" customWidth="1"/>
    <col min="5362" max="5362" width="8.5546875" style="6" customWidth="1"/>
    <col min="5363" max="5363" width="9.33203125" style="6" customWidth="1"/>
    <col min="5364" max="5364" width="7.109375" style="6" customWidth="1"/>
    <col min="5365" max="5365" width="9.88671875" style="6" customWidth="1"/>
    <col min="5366" max="5366" width="6.109375" style="6" customWidth="1"/>
    <col min="5367" max="5367" width="12.33203125" style="6" customWidth="1"/>
    <col min="5368" max="5368" width="19.6640625" style="6" customWidth="1"/>
    <col min="5369" max="5369" width="12.88671875" style="6" customWidth="1"/>
    <col min="5370" max="5370" width="11.5546875" style="6" customWidth="1"/>
    <col min="5371" max="5371" width="12.5546875" style="6" customWidth="1"/>
    <col min="5372" max="5372" width="10.33203125" style="6" customWidth="1"/>
    <col min="5373" max="5373" width="8.33203125" style="6" customWidth="1"/>
    <col min="5374" max="5374" width="12.109375" style="6" customWidth="1"/>
    <col min="5375" max="5375" width="10.6640625" style="6" customWidth="1"/>
    <col min="5376" max="5376" width="6.44140625" style="6" customWidth="1"/>
    <col min="5377" max="5377" width="16.88671875" style="6" bestFit="1" customWidth="1"/>
    <col min="5378" max="5378" width="9.88671875" style="6" customWidth="1"/>
    <col min="5379" max="5379" width="12" style="6" customWidth="1"/>
    <col min="5380" max="5380" width="6.88671875" style="6" customWidth="1"/>
    <col min="5381" max="5381" width="7.44140625" style="6" customWidth="1"/>
    <col min="5382" max="5382" width="8.44140625" style="6" customWidth="1"/>
    <col min="5383" max="5383" width="12.33203125" style="6" customWidth="1"/>
    <col min="5384" max="5384" width="12.44140625" style="6" customWidth="1"/>
    <col min="5385" max="5615" width="11.44140625" style="6"/>
    <col min="5616" max="5616" width="15.33203125" style="6" customWidth="1"/>
    <col min="5617" max="5617" width="10.5546875" style="6" customWidth="1"/>
    <col min="5618" max="5618" width="8.5546875" style="6" customWidth="1"/>
    <col min="5619" max="5619" width="9.33203125" style="6" customWidth="1"/>
    <col min="5620" max="5620" width="7.109375" style="6" customWidth="1"/>
    <col min="5621" max="5621" width="9.88671875" style="6" customWidth="1"/>
    <col min="5622" max="5622" width="6.109375" style="6" customWidth="1"/>
    <col min="5623" max="5623" width="12.33203125" style="6" customWidth="1"/>
    <col min="5624" max="5624" width="19.6640625" style="6" customWidth="1"/>
    <col min="5625" max="5625" width="12.88671875" style="6" customWidth="1"/>
    <col min="5626" max="5626" width="11.5546875" style="6" customWidth="1"/>
    <col min="5627" max="5627" width="12.5546875" style="6" customWidth="1"/>
    <col min="5628" max="5628" width="10.33203125" style="6" customWidth="1"/>
    <col min="5629" max="5629" width="8.33203125" style="6" customWidth="1"/>
    <col min="5630" max="5630" width="12.109375" style="6" customWidth="1"/>
    <col min="5631" max="5631" width="10.6640625" style="6" customWidth="1"/>
    <col min="5632" max="5632" width="6.44140625" style="6" customWidth="1"/>
    <col min="5633" max="5633" width="16.88671875" style="6" bestFit="1" customWidth="1"/>
    <col min="5634" max="5634" width="9.88671875" style="6" customWidth="1"/>
    <col min="5635" max="5635" width="12" style="6" customWidth="1"/>
    <col min="5636" max="5636" width="6.88671875" style="6" customWidth="1"/>
    <col min="5637" max="5637" width="7.44140625" style="6" customWidth="1"/>
    <col min="5638" max="5638" width="8.44140625" style="6" customWidth="1"/>
    <col min="5639" max="5639" width="12.33203125" style="6" customWidth="1"/>
    <col min="5640" max="5640" width="12.44140625" style="6" customWidth="1"/>
    <col min="5641" max="5871" width="11.44140625" style="6"/>
    <col min="5872" max="5872" width="15.33203125" style="6" customWidth="1"/>
    <col min="5873" max="5873" width="10.5546875" style="6" customWidth="1"/>
    <col min="5874" max="5874" width="8.5546875" style="6" customWidth="1"/>
    <col min="5875" max="5875" width="9.33203125" style="6" customWidth="1"/>
    <col min="5876" max="5876" width="7.109375" style="6" customWidth="1"/>
    <col min="5877" max="5877" width="9.88671875" style="6" customWidth="1"/>
    <col min="5878" max="5878" width="6.109375" style="6" customWidth="1"/>
    <col min="5879" max="5879" width="12.33203125" style="6" customWidth="1"/>
    <col min="5880" max="5880" width="19.6640625" style="6" customWidth="1"/>
    <col min="5881" max="5881" width="12.88671875" style="6" customWidth="1"/>
    <col min="5882" max="5882" width="11.5546875" style="6" customWidth="1"/>
    <col min="5883" max="5883" width="12.5546875" style="6" customWidth="1"/>
    <col min="5884" max="5884" width="10.33203125" style="6" customWidth="1"/>
    <col min="5885" max="5885" width="8.33203125" style="6" customWidth="1"/>
    <col min="5886" max="5886" width="12.109375" style="6" customWidth="1"/>
    <col min="5887" max="5887" width="10.6640625" style="6" customWidth="1"/>
    <col min="5888" max="5888" width="6.44140625" style="6" customWidth="1"/>
    <col min="5889" max="5889" width="16.88671875" style="6" bestFit="1" customWidth="1"/>
    <col min="5890" max="5890" width="9.88671875" style="6" customWidth="1"/>
    <col min="5891" max="5891" width="12" style="6" customWidth="1"/>
    <col min="5892" max="5892" width="6.88671875" style="6" customWidth="1"/>
    <col min="5893" max="5893" width="7.44140625" style="6" customWidth="1"/>
    <col min="5894" max="5894" width="8.44140625" style="6" customWidth="1"/>
    <col min="5895" max="5895" width="12.33203125" style="6" customWidth="1"/>
    <col min="5896" max="5896" width="12.44140625" style="6" customWidth="1"/>
    <col min="5897" max="6127" width="11.44140625" style="6"/>
    <col min="6128" max="6128" width="15.33203125" style="6" customWidth="1"/>
    <col min="6129" max="6129" width="10.5546875" style="6" customWidth="1"/>
    <col min="6130" max="6130" width="8.5546875" style="6" customWidth="1"/>
    <col min="6131" max="6131" width="9.33203125" style="6" customWidth="1"/>
    <col min="6132" max="6132" width="7.109375" style="6" customWidth="1"/>
    <col min="6133" max="6133" width="9.88671875" style="6" customWidth="1"/>
    <col min="6134" max="6134" width="6.109375" style="6" customWidth="1"/>
    <col min="6135" max="6135" width="12.33203125" style="6" customWidth="1"/>
    <col min="6136" max="6136" width="19.6640625" style="6" customWidth="1"/>
    <col min="6137" max="6137" width="12.88671875" style="6" customWidth="1"/>
    <col min="6138" max="6138" width="11.5546875" style="6" customWidth="1"/>
    <col min="6139" max="6139" width="12.5546875" style="6" customWidth="1"/>
    <col min="6140" max="6140" width="10.33203125" style="6" customWidth="1"/>
    <col min="6141" max="6141" width="8.33203125" style="6" customWidth="1"/>
    <col min="6142" max="6142" width="12.109375" style="6" customWidth="1"/>
    <col min="6143" max="6143" width="10.6640625" style="6" customWidth="1"/>
    <col min="6144" max="6144" width="6.44140625" style="6" customWidth="1"/>
    <col min="6145" max="6145" width="16.88671875" style="6" bestFit="1" customWidth="1"/>
    <col min="6146" max="6146" width="9.88671875" style="6" customWidth="1"/>
    <col min="6147" max="6147" width="12" style="6" customWidth="1"/>
    <col min="6148" max="6148" width="6.88671875" style="6" customWidth="1"/>
    <col min="6149" max="6149" width="7.44140625" style="6" customWidth="1"/>
    <col min="6150" max="6150" width="8.44140625" style="6" customWidth="1"/>
    <col min="6151" max="6151" width="12.33203125" style="6" customWidth="1"/>
    <col min="6152" max="6152" width="12.44140625" style="6" customWidth="1"/>
    <col min="6153" max="6383" width="11.44140625" style="6"/>
    <col min="6384" max="6384" width="15.33203125" style="6" customWidth="1"/>
    <col min="6385" max="6385" width="10.5546875" style="6" customWidth="1"/>
    <col min="6386" max="6386" width="8.5546875" style="6" customWidth="1"/>
    <col min="6387" max="6387" width="9.33203125" style="6" customWidth="1"/>
    <col min="6388" max="6388" width="7.109375" style="6" customWidth="1"/>
    <col min="6389" max="6389" width="9.88671875" style="6" customWidth="1"/>
    <col min="6390" max="6390" width="6.109375" style="6" customWidth="1"/>
    <col min="6391" max="6391" width="12.33203125" style="6" customWidth="1"/>
    <col min="6392" max="6392" width="19.6640625" style="6" customWidth="1"/>
    <col min="6393" max="6393" width="12.88671875" style="6" customWidth="1"/>
    <col min="6394" max="6394" width="11.5546875" style="6" customWidth="1"/>
    <col min="6395" max="6395" width="12.5546875" style="6" customWidth="1"/>
    <col min="6396" max="6396" width="10.33203125" style="6" customWidth="1"/>
    <col min="6397" max="6397" width="8.33203125" style="6" customWidth="1"/>
    <col min="6398" max="6398" width="12.109375" style="6" customWidth="1"/>
    <col min="6399" max="6399" width="10.6640625" style="6" customWidth="1"/>
    <col min="6400" max="6400" width="6.44140625" style="6" customWidth="1"/>
    <col min="6401" max="6401" width="16.88671875" style="6" bestFit="1" customWidth="1"/>
    <col min="6402" max="6402" width="9.88671875" style="6" customWidth="1"/>
    <col min="6403" max="6403" width="12" style="6" customWidth="1"/>
    <col min="6404" max="6404" width="6.88671875" style="6" customWidth="1"/>
    <col min="6405" max="6405" width="7.44140625" style="6" customWidth="1"/>
    <col min="6406" max="6406" width="8.44140625" style="6" customWidth="1"/>
    <col min="6407" max="6407" width="12.33203125" style="6" customWidth="1"/>
    <col min="6408" max="6408" width="12.44140625" style="6" customWidth="1"/>
    <col min="6409" max="6639" width="11.44140625" style="6"/>
    <col min="6640" max="6640" width="15.33203125" style="6" customWidth="1"/>
    <col min="6641" max="6641" width="10.5546875" style="6" customWidth="1"/>
    <col min="6642" max="6642" width="8.5546875" style="6" customWidth="1"/>
    <col min="6643" max="6643" width="9.33203125" style="6" customWidth="1"/>
    <col min="6644" max="6644" width="7.109375" style="6" customWidth="1"/>
    <col min="6645" max="6645" width="9.88671875" style="6" customWidth="1"/>
    <col min="6646" max="6646" width="6.109375" style="6" customWidth="1"/>
    <col min="6647" max="6647" width="12.33203125" style="6" customWidth="1"/>
    <col min="6648" max="6648" width="19.6640625" style="6" customWidth="1"/>
    <col min="6649" max="6649" width="12.88671875" style="6" customWidth="1"/>
    <col min="6650" max="6650" width="11.5546875" style="6" customWidth="1"/>
    <col min="6651" max="6651" width="12.5546875" style="6" customWidth="1"/>
    <col min="6652" max="6652" width="10.33203125" style="6" customWidth="1"/>
    <col min="6653" max="6653" width="8.33203125" style="6" customWidth="1"/>
    <col min="6654" max="6654" width="12.109375" style="6" customWidth="1"/>
    <col min="6655" max="6655" width="10.6640625" style="6" customWidth="1"/>
    <col min="6656" max="6656" width="6.44140625" style="6" customWidth="1"/>
    <col min="6657" max="6657" width="16.88671875" style="6" bestFit="1" customWidth="1"/>
    <col min="6658" max="6658" width="9.88671875" style="6" customWidth="1"/>
    <col min="6659" max="6659" width="12" style="6" customWidth="1"/>
    <col min="6660" max="6660" width="6.88671875" style="6" customWidth="1"/>
    <col min="6661" max="6661" width="7.44140625" style="6" customWidth="1"/>
    <col min="6662" max="6662" width="8.44140625" style="6" customWidth="1"/>
    <col min="6663" max="6663" width="12.33203125" style="6" customWidth="1"/>
    <col min="6664" max="6664" width="12.44140625" style="6" customWidth="1"/>
    <col min="6665" max="6895" width="11.44140625" style="6"/>
    <col min="6896" max="6896" width="15.33203125" style="6" customWidth="1"/>
    <col min="6897" max="6897" width="10.5546875" style="6" customWidth="1"/>
    <col min="6898" max="6898" width="8.5546875" style="6" customWidth="1"/>
    <col min="6899" max="6899" width="9.33203125" style="6" customWidth="1"/>
    <col min="6900" max="6900" width="7.109375" style="6" customWidth="1"/>
    <col min="6901" max="6901" width="9.88671875" style="6" customWidth="1"/>
    <col min="6902" max="6902" width="6.109375" style="6" customWidth="1"/>
    <col min="6903" max="6903" width="12.33203125" style="6" customWidth="1"/>
    <col min="6904" max="6904" width="19.6640625" style="6" customWidth="1"/>
    <col min="6905" max="6905" width="12.88671875" style="6" customWidth="1"/>
    <col min="6906" max="6906" width="11.5546875" style="6" customWidth="1"/>
    <col min="6907" max="6907" width="12.5546875" style="6" customWidth="1"/>
    <col min="6908" max="6908" width="10.33203125" style="6" customWidth="1"/>
    <col min="6909" max="6909" width="8.33203125" style="6" customWidth="1"/>
    <col min="6910" max="6910" width="12.109375" style="6" customWidth="1"/>
    <col min="6911" max="6911" width="10.6640625" style="6" customWidth="1"/>
    <col min="6912" max="6912" width="6.44140625" style="6" customWidth="1"/>
    <col min="6913" max="6913" width="16.88671875" style="6" bestFit="1" customWidth="1"/>
    <col min="6914" max="6914" width="9.88671875" style="6" customWidth="1"/>
    <col min="6915" max="6915" width="12" style="6" customWidth="1"/>
    <col min="6916" max="6916" width="6.88671875" style="6" customWidth="1"/>
    <col min="6917" max="6917" width="7.44140625" style="6" customWidth="1"/>
    <col min="6918" max="6918" width="8.44140625" style="6" customWidth="1"/>
    <col min="6919" max="6919" width="12.33203125" style="6" customWidth="1"/>
    <col min="6920" max="6920" width="12.44140625" style="6" customWidth="1"/>
    <col min="6921" max="7151" width="11.44140625" style="6"/>
    <col min="7152" max="7152" width="15.33203125" style="6" customWidth="1"/>
    <col min="7153" max="7153" width="10.5546875" style="6" customWidth="1"/>
    <col min="7154" max="7154" width="8.5546875" style="6" customWidth="1"/>
    <col min="7155" max="7155" width="9.33203125" style="6" customWidth="1"/>
    <col min="7156" max="7156" width="7.109375" style="6" customWidth="1"/>
    <col min="7157" max="7157" width="9.88671875" style="6" customWidth="1"/>
    <col min="7158" max="7158" width="6.109375" style="6" customWidth="1"/>
    <col min="7159" max="7159" width="12.33203125" style="6" customWidth="1"/>
    <col min="7160" max="7160" width="19.6640625" style="6" customWidth="1"/>
    <col min="7161" max="7161" width="12.88671875" style="6" customWidth="1"/>
    <col min="7162" max="7162" width="11.5546875" style="6" customWidth="1"/>
    <col min="7163" max="7163" width="12.5546875" style="6" customWidth="1"/>
    <col min="7164" max="7164" width="10.33203125" style="6" customWidth="1"/>
    <col min="7165" max="7165" width="8.33203125" style="6" customWidth="1"/>
    <col min="7166" max="7166" width="12.109375" style="6" customWidth="1"/>
    <col min="7167" max="7167" width="10.6640625" style="6" customWidth="1"/>
    <col min="7168" max="7168" width="6.44140625" style="6" customWidth="1"/>
    <col min="7169" max="7169" width="16.88671875" style="6" bestFit="1" customWidth="1"/>
    <col min="7170" max="7170" width="9.88671875" style="6" customWidth="1"/>
    <col min="7171" max="7171" width="12" style="6" customWidth="1"/>
    <col min="7172" max="7172" width="6.88671875" style="6" customWidth="1"/>
    <col min="7173" max="7173" width="7.44140625" style="6" customWidth="1"/>
    <col min="7174" max="7174" width="8.44140625" style="6" customWidth="1"/>
    <col min="7175" max="7175" width="12.33203125" style="6" customWidth="1"/>
    <col min="7176" max="7176" width="12.44140625" style="6" customWidth="1"/>
    <col min="7177" max="7407" width="11.44140625" style="6"/>
    <col min="7408" max="7408" width="15.33203125" style="6" customWidth="1"/>
    <col min="7409" max="7409" width="10.5546875" style="6" customWidth="1"/>
    <col min="7410" max="7410" width="8.5546875" style="6" customWidth="1"/>
    <col min="7411" max="7411" width="9.33203125" style="6" customWidth="1"/>
    <col min="7412" max="7412" width="7.109375" style="6" customWidth="1"/>
    <col min="7413" max="7413" width="9.88671875" style="6" customWidth="1"/>
    <col min="7414" max="7414" width="6.109375" style="6" customWidth="1"/>
    <col min="7415" max="7415" width="12.33203125" style="6" customWidth="1"/>
    <col min="7416" max="7416" width="19.6640625" style="6" customWidth="1"/>
    <col min="7417" max="7417" width="12.88671875" style="6" customWidth="1"/>
    <col min="7418" max="7418" width="11.5546875" style="6" customWidth="1"/>
    <col min="7419" max="7419" width="12.5546875" style="6" customWidth="1"/>
    <col min="7420" max="7420" width="10.33203125" style="6" customWidth="1"/>
    <col min="7421" max="7421" width="8.33203125" style="6" customWidth="1"/>
    <col min="7422" max="7422" width="12.109375" style="6" customWidth="1"/>
    <col min="7423" max="7423" width="10.6640625" style="6" customWidth="1"/>
    <col min="7424" max="7424" width="6.44140625" style="6" customWidth="1"/>
    <col min="7425" max="7425" width="16.88671875" style="6" bestFit="1" customWidth="1"/>
    <col min="7426" max="7426" width="9.88671875" style="6" customWidth="1"/>
    <col min="7427" max="7427" width="12" style="6" customWidth="1"/>
    <col min="7428" max="7428" width="6.88671875" style="6" customWidth="1"/>
    <col min="7429" max="7429" width="7.44140625" style="6" customWidth="1"/>
    <col min="7430" max="7430" width="8.44140625" style="6" customWidth="1"/>
    <col min="7431" max="7431" width="12.33203125" style="6" customWidth="1"/>
    <col min="7432" max="7432" width="12.44140625" style="6" customWidth="1"/>
    <col min="7433" max="7663" width="11.44140625" style="6"/>
    <col min="7664" max="7664" width="15.33203125" style="6" customWidth="1"/>
    <col min="7665" max="7665" width="10.5546875" style="6" customWidth="1"/>
    <col min="7666" max="7666" width="8.5546875" style="6" customWidth="1"/>
    <col min="7667" max="7667" width="9.33203125" style="6" customWidth="1"/>
    <col min="7668" max="7668" width="7.109375" style="6" customWidth="1"/>
    <col min="7669" max="7669" width="9.88671875" style="6" customWidth="1"/>
    <col min="7670" max="7670" width="6.109375" style="6" customWidth="1"/>
    <col min="7671" max="7671" width="12.33203125" style="6" customWidth="1"/>
    <col min="7672" max="7672" width="19.6640625" style="6" customWidth="1"/>
    <col min="7673" max="7673" width="12.88671875" style="6" customWidth="1"/>
    <col min="7674" max="7674" width="11.5546875" style="6" customWidth="1"/>
    <col min="7675" max="7675" width="12.5546875" style="6" customWidth="1"/>
    <col min="7676" max="7676" width="10.33203125" style="6" customWidth="1"/>
    <col min="7677" max="7677" width="8.33203125" style="6" customWidth="1"/>
    <col min="7678" max="7678" width="12.109375" style="6" customWidth="1"/>
    <col min="7679" max="7679" width="10.6640625" style="6" customWidth="1"/>
    <col min="7680" max="7680" width="6.44140625" style="6" customWidth="1"/>
    <col min="7681" max="7681" width="16.88671875" style="6" bestFit="1" customWidth="1"/>
    <col min="7682" max="7682" width="9.88671875" style="6" customWidth="1"/>
    <col min="7683" max="7683" width="12" style="6" customWidth="1"/>
    <col min="7684" max="7684" width="6.88671875" style="6" customWidth="1"/>
    <col min="7685" max="7685" width="7.44140625" style="6" customWidth="1"/>
    <col min="7686" max="7686" width="8.44140625" style="6" customWidth="1"/>
    <col min="7687" max="7687" width="12.33203125" style="6" customWidth="1"/>
    <col min="7688" max="7688" width="12.44140625" style="6" customWidth="1"/>
    <col min="7689" max="7919" width="11.44140625" style="6"/>
    <col min="7920" max="7920" width="15.33203125" style="6" customWidth="1"/>
    <col min="7921" max="7921" width="10.5546875" style="6" customWidth="1"/>
    <col min="7922" max="7922" width="8.5546875" style="6" customWidth="1"/>
    <col min="7923" max="7923" width="9.33203125" style="6" customWidth="1"/>
    <col min="7924" max="7924" width="7.109375" style="6" customWidth="1"/>
    <col min="7925" max="7925" width="9.88671875" style="6" customWidth="1"/>
    <col min="7926" max="7926" width="6.109375" style="6" customWidth="1"/>
    <col min="7927" max="7927" width="12.33203125" style="6" customWidth="1"/>
    <col min="7928" max="7928" width="19.6640625" style="6" customWidth="1"/>
    <col min="7929" max="7929" width="12.88671875" style="6" customWidth="1"/>
    <col min="7930" max="7930" width="11.5546875" style="6" customWidth="1"/>
    <col min="7931" max="7931" width="12.5546875" style="6" customWidth="1"/>
    <col min="7932" max="7932" width="10.33203125" style="6" customWidth="1"/>
    <col min="7933" max="7933" width="8.33203125" style="6" customWidth="1"/>
    <col min="7934" max="7934" width="12.109375" style="6" customWidth="1"/>
    <col min="7935" max="7935" width="10.6640625" style="6" customWidth="1"/>
    <col min="7936" max="7936" width="6.44140625" style="6" customWidth="1"/>
    <col min="7937" max="7937" width="16.88671875" style="6" bestFit="1" customWidth="1"/>
    <col min="7938" max="7938" width="9.88671875" style="6" customWidth="1"/>
    <col min="7939" max="7939" width="12" style="6" customWidth="1"/>
    <col min="7940" max="7940" width="6.88671875" style="6" customWidth="1"/>
    <col min="7941" max="7941" width="7.44140625" style="6" customWidth="1"/>
    <col min="7942" max="7942" width="8.44140625" style="6" customWidth="1"/>
    <col min="7943" max="7943" width="12.33203125" style="6" customWidth="1"/>
    <col min="7944" max="7944" width="12.44140625" style="6" customWidth="1"/>
    <col min="7945" max="8175" width="11.44140625" style="6"/>
    <col min="8176" max="8176" width="15.33203125" style="6" customWidth="1"/>
    <col min="8177" max="8177" width="10.5546875" style="6" customWidth="1"/>
    <col min="8178" max="8178" width="8.5546875" style="6" customWidth="1"/>
    <col min="8179" max="8179" width="9.33203125" style="6" customWidth="1"/>
    <col min="8180" max="8180" width="7.109375" style="6" customWidth="1"/>
    <col min="8181" max="8181" width="9.88671875" style="6" customWidth="1"/>
    <col min="8182" max="8182" width="6.109375" style="6" customWidth="1"/>
    <col min="8183" max="8183" width="12.33203125" style="6" customWidth="1"/>
    <col min="8184" max="8184" width="19.6640625" style="6" customWidth="1"/>
    <col min="8185" max="8185" width="12.88671875" style="6" customWidth="1"/>
    <col min="8186" max="8186" width="11.5546875" style="6" customWidth="1"/>
    <col min="8187" max="8187" width="12.5546875" style="6" customWidth="1"/>
    <col min="8188" max="8188" width="10.33203125" style="6" customWidth="1"/>
    <col min="8189" max="8189" width="8.33203125" style="6" customWidth="1"/>
    <col min="8190" max="8190" width="12.109375" style="6" customWidth="1"/>
    <col min="8191" max="8191" width="10.6640625" style="6" customWidth="1"/>
    <col min="8192" max="8192" width="6.44140625" style="6" customWidth="1"/>
    <col min="8193" max="8193" width="16.88671875" style="6" bestFit="1" customWidth="1"/>
    <col min="8194" max="8194" width="9.88671875" style="6" customWidth="1"/>
    <col min="8195" max="8195" width="12" style="6" customWidth="1"/>
    <col min="8196" max="8196" width="6.88671875" style="6" customWidth="1"/>
    <col min="8197" max="8197" width="7.44140625" style="6" customWidth="1"/>
    <col min="8198" max="8198" width="8.44140625" style="6" customWidth="1"/>
    <col min="8199" max="8199" width="12.33203125" style="6" customWidth="1"/>
    <col min="8200" max="8200" width="12.44140625" style="6" customWidth="1"/>
    <col min="8201" max="8431" width="11.44140625" style="6"/>
    <col min="8432" max="8432" width="15.33203125" style="6" customWidth="1"/>
    <col min="8433" max="8433" width="10.5546875" style="6" customWidth="1"/>
    <col min="8434" max="8434" width="8.5546875" style="6" customWidth="1"/>
    <col min="8435" max="8435" width="9.33203125" style="6" customWidth="1"/>
    <col min="8436" max="8436" width="7.109375" style="6" customWidth="1"/>
    <col min="8437" max="8437" width="9.88671875" style="6" customWidth="1"/>
    <col min="8438" max="8438" width="6.109375" style="6" customWidth="1"/>
    <col min="8439" max="8439" width="12.33203125" style="6" customWidth="1"/>
    <col min="8440" max="8440" width="19.6640625" style="6" customWidth="1"/>
    <col min="8441" max="8441" width="12.88671875" style="6" customWidth="1"/>
    <col min="8442" max="8442" width="11.5546875" style="6" customWidth="1"/>
    <col min="8443" max="8443" width="12.5546875" style="6" customWidth="1"/>
    <col min="8444" max="8444" width="10.33203125" style="6" customWidth="1"/>
    <col min="8445" max="8445" width="8.33203125" style="6" customWidth="1"/>
    <col min="8446" max="8446" width="12.109375" style="6" customWidth="1"/>
    <col min="8447" max="8447" width="10.6640625" style="6" customWidth="1"/>
    <col min="8448" max="8448" width="6.44140625" style="6" customWidth="1"/>
    <col min="8449" max="8449" width="16.88671875" style="6" bestFit="1" customWidth="1"/>
    <col min="8450" max="8450" width="9.88671875" style="6" customWidth="1"/>
    <col min="8451" max="8451" width="12" style="6" customWidth="1"/>
    <col min="8452" max="8452" width="6.88671875" style="6" customWidth="1"/>
    <col min="8453" max="8453" width="7.44140625" style="6" customWidth="1"/>
    <col min="8454" max="8454" width="8.44140625" style="6" customWidth="1"/>
    <col min="8455" max="8455" width="12.33203125" style="6" customWidth="1"/>
    <col min="8456" max="8456" width="12.44140625" style="6" customWidth="1"/>
    <col min="8457" max="8687" width="11.44140625" style="6"/>
    <col min="8688" max="8688" width="15.33203125" style="6" customWidth="1"/>
    <col min="8689" max="8689" width="10.5546875" style="6" customWidth="1"/>
    <col min="8690" max="8690" width="8.5546875" style="6" customWidth="1"/>
    <col min="8691" max="8691" width="9.33203125" style="6" customWidth="1"/>
    <col min="8692" max="8692" width="7.109375" style="6" customWidth="1"/>
    <col min="8693" max="8693" width="9.88671875" style="6" customWidth="1"/>
    <col min="8694" max="8694" width="6.109375" style="6" customWidth="1"/>
    <col min="8695" max="8695" width="12.33203125" style="6" customWidth="1"/>
    <col min="8696" max="8696" width="19.6640625" style="6" customWidth="1"/>
    <col min="8697" max="8697" width="12.88671875" style="6" customWidth="1"/>
    <col min="8698" max="8698" width="11.5546875" style="6" customWidth="1"/>
    <col min="8699" max="8699" width="12.5546875" style="6" customWidth="1"/>
    <col min="8700" max="8700" width="10.33203125" style="6" customWidth="1"/>
    <col min="8701" max="8701" width="8.33203125" style="6" customWidth="1"/>
    <col min="8702" max="8702" width="12.109375" style="6" customWidth="1"/>
    <col min="8703" max="8703" width="10.6640625" style="6" customWidth="1"/>
    <col min="8704" max="8704" width="6.44140625" style="6" customWidth="1"/>
    <col min="8705" max="8705" width="16.88671875" style="6" bestFit="1" customWidth="1"/>
    <col min="8706" max="8706" width="9.88671875" style="6" customWidth="1"/>
    <col min="8707" max="8707" width="12" style="6" customWidth="1"/>
    <col min="8708" max="8708" width="6.88671875" style="6" customWidth="1"/>
    <col min="8709" max="8709" width="7.44140625" style="6" customWidth="1"/>
    <col min="8710" max="8710" width="8.44140625" style="6" customWidth="1"/>
    <col min="8711" max="8711" width="12.33203125" style="6" customWidth="1"/>
    <col min="8712" max="8712" width="12.44140625" style="6" customWidth="1"/>
    <col min="8713" max="8943" width="11.44140625" style="6"/>
    <col min="8944" max="8944" width="15.33203125" style="6" customWidth="1"/>
    <col min="8945" max="8945" width="10.5546875" style="6" customWidth="1"/>
    <col min="8946" max="8946" width="8.5546875" style="6" customWidth="1"/>
    <col min="8947" max="8947" width="9.33203125" style="6" customWidth="1"/>
    <col min="8948" max="8948" width="7.109375" style="6" customWidth="1"/>
    <col min="8949" max="8949" width="9.88671875" style="6" customWidth="1"/>
    <col min="8950" max="8950" width="6.109375" style="6" customWidth="1"/>
    <col min="8951" max="8951" width="12.33203125" style="6" customWidth="1"/>
    <col min="8952" max="8952" width="19.6640625" style="6" customWidth="1"/>
    <col min="8953" max="8953" width="12.88671875" style="6" customWidth="1"/>
    <col min="8954" max="8954" width="11.5546875" style="6" customWidth="1"/>
    <col min="8955" max="8955" width="12.5546875" style="6" customWidth="1"/>
    <col min="8956" max="8956" width="10.33203125" style="6" customWidth="1"/>
    <col min="8957" max="8957" width="8.33203125" style="6" customWidth="1"/>
    <col min="8958" max="8958" width="12.109375" style="6" customWidth="1"/>
    <col min="8959" max="8959" width="10.6640625" style="6" customWidth="1"/>
    <col min="8960" max="8960" width="6.44140625" style="6" customWidth="1"/>
    <col min="8961" max="8961" width="16.88671875" style="6" bestFit="1" customWidth="1"/>
    <col min="8962" max="8962" width="9.88671875" style="6" customWidth="1"/>
    <col min="8963" max="8963" width="12" style="6" customWidth="1"/>
    <col min="8964" max="8964" width="6.88671875" style="6" customWidth="1"/>
    <col min="8965" max="8965" width="7.44140625" style="6" customWidth="1"/>
    <col min="8966" max="8966" width="8.44140625" style="6" customWidth="1"/>
    <col min="8967" max="8967" width="12.33203125" style="6" customWidth="1"/>
    <col min="8968" max="8968" width="12.44140625" style="6" customWidth="1"/>
    <col min="8969" max="9199" width="11.44140625" style="6"/>
    <col min="9200" max="9200" width="15.33203125" style="6" customWidth="1"/>
    <col min="9201" max="9201" width="10.5546875" style="6" customWidth="1"/>
    <col min="9202" max="9202" width="8.5546875" style="6" customWidth="1"/>
    <col min="9203" max="9203" width="9.33203125" style="6" customWidth="1"/>
    <col min="9204" max="9204" width="7.109375" style="6" customWidth="1"/>
    <col min="9205" max="9205" width="9.88671875" style="6" customWidth="1"/>
    <col min="9206" max="9206" width="6.109375" style="6" customWidth="1"/>
    <col min="9207" max="9207" width="12.33203125" style="6" customWidth="1"/>
    <col min="9208" max="9208" width="19.6640625" style="6" customWidth="1"/>
    <col min="9209" max="9209" width="12.88671875" style="6" customWidth="1"/>
    <col min="9210" max="9210" width="11.5546875" style="6" customWidth="1"/>
    <col min="9211" max="9211" width="12.5546875" style="6" customWidth="1"/>
    <col min="9212" max="9212" width="10.33203125" style="6" customWidth="1"/>
    <col min="9213" max="9213" width="8.33203125" style="6" customWidth="1"/>
    <col min="9214" max="9214" width="12.109375" style="6" customWidth="1"/>
    <col min="9215" max="9215" width="10.6640625" style="6" customWidth="1"/>
    <col min="9216" max="9216" width="6.44140625" style="6" customWidth="1"/>
    <col min="9217" max="9217" width="16.88671875" style="6" bestFit="1" customWidth="1"/>
    <col min="9218" max="9218" width="9.88671875" style="6" customWidth="1"/>
    <col min="9219" max="9219" width="12" style="6" customWidth="1"/>
    <col min="9220" max="9220" width="6.88671875" style="6" customWidth="1"/>
    <col min="9221" max="9221" width="7.44140625" style="6" customWidth="1"/>
    <col min="9222" max="9222" width="8.44140625" style="6" customWidth="1"/>
    <col min="9223" max="9223" width="12.33203125" style="6" customWidth="1"/>
    <col min="9224" max="9224" width="12.44140625" style="6" customWidth="1"/>
    <col min="9225" max="9455" width="11.44140625" style="6"/>
    <col min="9456" max="9456" width="15.33203125" style="6" customWidth="1"/>
    <col min="9457" max="9457" width="10.5546875" style="6" customWidth="1"/>
    <col min="9458" max="9458" width="8.5546875" style="6" customWidth="1"/>
    <col min="9459" max="9459" width="9.33203125" style="6" customWidth="1"/>
    <col min="9460" max="9460" width="7.109375" style="6" customWidth="1"/>
    <col min="9461" max="9461" width="9.88671875" style="6" customWidth="1"/>
    <col min="9462" max="9462" width="6.109375" style="6" customWidth="1"/>
    <col min="9463" max="9463" width="12.33203125" style="6" customWidth="1"/>
    <col min="9464" max="9464" width="19.6640625" style="6" customWidth="1"/>
    <col min="9465" max="9465" width="12.88671875" style="6" customWidth="1"/>
    <col min="9466" max="9466" width="11.5546875" style="6" customWidth="1"/>
    <col min="9467" max="9467" width="12.5546875" style="6" customWidth="1"/>
    <col min="9468" max="9468" width="10.33203125" style="6" customWidth="1"/>
    <col min="9469" max="9469" width="8.33203125" style="6" customWidth="1"/>
    <col min="9470" max="9470" width="12.109375" style="6" customWidth="1"/>
    <col min="9471" max="9471" width="10.6640625" style="6" customWidth="1"/>
    <col min="9472" max="9472" width="6.44140625" style="6" customWidth="1"/>
    <col min="9473" max="9473" width="16.88671875" style="6" bestFit="1" customWidth="1"/>
    <col min="9474" max="9474" width="9.88671875" style="6" customWidth="1"/>
    <col min="9475" max="9475" width="12" style="6" customWidth="1"/>
    <col min="9476" max="9476" width="6.88671875" style="6" customWidth="1"/>
    <col min="9477" max="9477" width="7.44140625" style="6" customWidth="1"/>
    <col min="9478" max="9478" width="8.44140625" style="6" customWidth="1"/>
    <col min="9479" max="9479" width="12.33203125" style="6" customWidth="1"/>
    <col min="9480" max="9480" width="12.44140625" style="6" customWidth="1"/>
    <col min="9481" max="9711" width="11.44140625" style="6"/>
    <col min="9712" max="9712" width="15.33203125" style="6" customWidth="1"/>
    <col min="9713" max="9713" width="10.5546875" style="6" customWidth="1"/>
    <col min="9714" max="9714" width="8.5546875" style="6" customWidth="1"/>
    <col min="9715" max="9715" width="9.33203125" style="6" customWidth="1"/>
    <col min="9716" max="9716" width="7.109375" style="6" customWidth="1"/>
    <col min="9717" max="9717" width="9.88671875" style="6" customWidth="1"/>
    <col min="9718" max="9718" width="6.109375" style="6" customWidth="1"/>
    <col min="9719" max="9719" width="12.33203125" style="6" customWidth="1"/>
    <col min="9720" max="9720" width="19.6640625" style="6" customWidth="1"/>
    <col min="9721" max="9721" width="12.88671875" style="6" customWidth="1"/>
    <col min="9722" max="9722" width="11.5546875" style="6" customWidth="1"/>
    <col min="9723" max="9723" width="12.5546875" style="6" customWidth="1"/>
    <col min="9724" max="9724" width="10.33203125" style="6" customWidth="1"/>
    <col min="9725" max="9725" width="8.33203125" style="6" customWidth="1"/>
    <col min="9726" max="9726" width="12.109375" style="6" customWidth="1"/>
    <col min="9727" max="9727" width="10.6640625" style="6" customWidth="1"/>
    <col min="9728" max="9728" width="6.44140625" style="6" customWidth="1"/>
    <col min="9729" max="9729" width="16.88671875" style="6" bestFit="1" customWidth="1"/>
    <col min="9730" max="9730" width="9.88671875" style="6" customWidth="1"/>
    <col min="9731" max="9731" width="12" style="6" customWidth="1"/>
    <col min="9732" max="9732" width="6.88671875" style="6" customWidth="1"/>
    <col min="9733" max="9733" width="7.44140625" style="6" customWidth="1"/>
    <col min="9734" max="9734" width="8.44140625" style="6" customWidth="1"/>
    <col min="9735" max="9735" width="12.33203125" style="6" customWidth="1"/>
    <col min="9736" max="9736" width="12.44140625" style="6" customWidth="1"/>
    <col min="9737" max="9967" width="11.44140625" style="6"/>
    <col min="9968" max="9968" width="15.33203125" style="6" customWidth="1"/>
    <col min="9969" max="9969" width="10.5546875" style="6" customWidth="1"/>
    <col min="9970" max="9970" width="8.5546875" style="6" customWidth="1"/>
    <col min="9971" max="9971" width="9.33203125" style="6" customWidth="1"/>
    <col min="9972" max="9972" width="7.109375" style="6" customWidth="1"/>
    <col min="9973" max="9973" width="9.88671875" style="6" customWidth="1"/>
    <col min="9974" max="9974" width="6.109375" style="6" customWidth="1"/>
    <col min="9975" max="9975" width="12.33203125" style="6" customWidth="1"/>
    <col min="9976" max="9976" width="19.6640625" style="6" customWidth="1"/>
    <col min="9977" max="9977" width="12.88671875" style="6" customWidth="1"/>
    <col min="9978" max="9978" width="11.5546875" style="6" customWidth="1"/>
    <col min="9979" max="9979" width="12.5546875" style="6" customWidth="1"/>
    <col min="9980" max="9980" width="10.33203125" style="6" customWidth="1"/>
    <col min="9981" max="9981" width="8.33203125" style="6" customWidth="1"/>
    <col min="9982" max="9982" width="12.109375" style="6" customWidth="1"/>
    <col min="9983" max="9983" width="10.6640625" style="6" customWidth="1"/>
    <col min="9984" max="9984" width="6.44140625" style="6" customWidth="1"/>
    <col min="9985" max="9985" width="16.88671875" style="6" bestFit="1" customWidth="1"/>
    <col min="9986" max="9986" width="9.88671875" style="6" customWidth="1"/>
    <col min="9987" max="9987" width="12" style="6" customWidth="1"/>
    <col min="9988" max="9988" width="6.88671875" style="6" customWidth="1"/>
    <col min="9989" max="9989" width="7.44140625" style="6" customWidth="1"/>
    <col min="9990" max="9990" width="8.44140625" style="6" customWidth="1"/>
    <col min="9991" max="9991" width="12.33203125" style="6" customWidth="1"/>
    <col min="9992" max="9992" width="12.44140625" style="6" customWidth="1"/>
    <col min="9993" max="10223" width="11.44140625" style="6"/>
    <col min="10224" max="10224" width="15.33203125" style="6" customWidth="1"/>
    <col min="10225" max="10225" width="10.5546875" style="6" customWidth="1"/>
    <col min="10226" max="10226" width="8.5546875" style="6" customWidth="1"/>
    <col min="10227" max="10227" width="9.33203125" style="6" customWidth="1"/>
    <col min="10228" max="10228" width="7.109375" style="6" customWidth="1"/>
    <col min="10229" max="10229" width="9.88671875" style="6" customWidth="1"/>
    <col min="10230" max="10230" width="6.109375" style="6" customWidth="1"/>
    <col min="10231" max="10231" width="12.33203125" style="6" customWidth="1"/>
    <col min="10232" max="10232" width="19.6640625" style="6" customWidth="1"/>
    <col min="10233" max="10233" width="12.88671875" style="6" customWidth="1"/>
    <col min="10234" max="10234" width="11.5546875" style="6" customWidth="1"/>
    <col min="10235" max="10235" width="12.5546875" style="6" customWidth="1"/>
    <col min="10236" max="10236" width="10.33203125" style="6" customWidth="1"/>
    <col min="10237" max="10237" width="8.33203125" style="6" customWidth="1"/>
    <col min="10238" max="10238" width="12.109375" style="6" customWidth="1"/>
    <col min="10239" max="10239" width="10.6640625" style="6" customWidth="1"/>
    <col min="10240" max="10240" width="6.44140625" style="6" customWidth="1"/>
    <col min="10241" max="10241" width="16.88671875" style="6" bestFit="1" customWidth="1"/>
    <col min="10242" max="10242" width="9.88671875" style="6" customWidth="1"/>
    <col min="10243" max="10243" width="12" style="6" customWidth="1"/>
    <col min="10244" max="10244" width="6.88671875" style="6" customWidth="1"/>
    <col min="10245" max="10245" width="7.44140625" style="6" customWidth="1"/>
    <col min="10246" max="10246" width="8.44140625" style="6" customWidth="1"/>
    <col min="10247" max="10247" width="12.33203125" style="6" customWidth="1"/>
    <col min="10248" max="10248" width="12.44140625" style="6" customWidth="1"/>
    <col min="10249" max="10479" width="11.44140625" style="6"/>
    <col min="10480" max="10480" width="15.33203125" style="6" customWidth="1"/>
    <col min="10481" max="10481" width="10.5546875" style="6" customWidth="1"/>
    <col min="10482" max="10482" width="8.5546875" style="6" customWidth="1"/>
    <col min="10483" max="10483" width="9.33203125" style="6" customWidth="1"/>
    <col min="10484" max="10484" width="7.109375" style="6" customWidth="1"/>
    <col min="10485" max="10485" width="9.88671875" style="6" customWidth="1"/>
    <col min="10486" max="10486" width="6.109375" style="6" customWidth="1"/>
    <col min="10487" max="10487" width="12.33203125" style="6" customWidth="1"/>
    <col min="10488" max="10488" width="19.6640625" style="6" customWidth="1"/>
    <col min="10489" max="10489" width="12.88671875" style="6" customWidth="1"/>
    <col min="10490" max="10490" width="11.5546875" style="6" customWidth="1"/>
    <col min="10491" max="10491" width="12.5546875" style="6" customWidth="1"/>
    <col min="10492" max="10492" width="10.33203125" style="6" customWidth="1"/>
    <col min="10493" max="10493" width="8.33203125" style="6" customWidth="1"/>
    <col min="10494" max="10494" width="12.109375" style="6" customWidth="1"/>
    <col min="10495" max="10495" width="10.6640625" style="6" customWidth="1"/>
    <col min="10496" max="10496" width="6.44140625" style="6" customWidth="1"/>
    <col min="10497" max="10497" width="16.88671875" style="6" bestFit="1" customWidth="1"/>
    <col min="10498" max="10498" width="9.88671875" style="6" customWidth="1"/>
    <col min="10499" max="10499" width="12" style="6" customWidth="1"/>
    <col min="10500" max="10500" width="6.88671875" style="6" customWidth="1"/>
    <col min="10501" max="10501" width="7.44140625" style="6" customWidth="1"/>
    <col min="10502" max="10502" width="8.44140625" style="6" customWidth="1"/>
    <col min="10503" max="10503" width="12.33203125" style="6" customWidth="1"/>
    <col min="10504" max="10504" width="12.44140625" style="6" customWidth="1"/>
    <col min="10505" max="10735" width="11.44140625" style="6"/>
    <col min="10736" max="10736" width="15.33203125" style="6" customWidth="1"/>
    <col min="10737" max="10737" width="10.5546875" style="6" customWidth="1"/>
    <col min="10738" max="10738" width="8.5546875" style="6" customWidth="1"/>
    <col min="10739" max="10739" width="9.33203125" style="6" customWidth="1"/>
    <col min="10740" max="10740" width="7.109375" style="6" customWidth="1"/>
    <col min="10741" max="10741" width="9.88671875" style="6" customWidth="1"/>
    <col min="10742" max="10742" width="6.109375" style="6" customWidth="1"/>
    <col min="10743" max="10743" width="12.33203125" style="6" customWidth="1"/>
    <col min="10744" max="10744" width="19.6640625" style="6" customWidth="1"/>
    <col min="10745" max="10745" width="12.88671875" style="6" customWidth="1"/>
    <col min="10746" max="10746" width="11.5546875" style="6" customWidth="1"/>
    <col min="10747" max="10747" width="12.5546875" style="6" customWidth="1"/>
    <col min="10748" max="10748" width="10.33203125" style="6" customWidth="1"/>
    <col min="10749" max="10749" width="8.33203125" style="6" customWidth="1"/>
    <col min="10750" max="10750" width="12.109375" style="6" customWidth="1"/>
    <col min="10751" max="10751" width="10.6640625" style="6" customWidth="1"/>
    <col min="10752" max="10752" width="6.44140625" style="6" customWidth="1"/>
    <col min="10753" max="10753" width="16.88671875" style="6" bestFit="1" customWidth="1"/>
    <col min="10754" max="10754" width="9.88671875" style="6" customWidth="1"/>
    <col min="10755" max="10755" width="12" style="6" customWidth="1"/>
    <col min="10756" max="10756" width="6.88671875" style="6" customWidth="1"/>
    <col min="10757" max="10757" width="7.44140625" style="6" customWidth="1"/>
    <col min="10758" max="10758" width="8.44140625" style="6" customWidth="1"/>
    <col min="10759" max="10759" width="12.33203125" style="6" customWidth="1"/>
    <col min="10760" max="10760" width="12.44140625" style="6" customWidth="1"/>
    <col min="10761" max="10991" width="11.44140625" style="6"/>
    <col min="10992" max="10992" width="15.33203125" style="6" customWidth="1"/>
    <col min="10993" max="10993" width="10.5546875" style="6" customWidth="1"/>
    <col min="10994" max="10994" width="8.5546875" style="6" customWidth="1"/>
    <col min="10995" max="10995" width="9.33203125" style="6" customWidth="1"/>
    <col min="10996" max="10996" width="7.109375" style="6" customWidth="1"/>
    <col min="10997" max="10997" width="9.88671875" style="6" customWidth="1"/>
    <col min="10998" max="10998" width="6.109375" style="6" customWidth="1"/>
    <col min="10999" max="10999" width="12.33203125" style="6" customWidth="1"/>
    <col min="11000" max="11000" width="19.6640625" style="6" customWidth="1"/>
    <col min="11001" max="11001" width="12.88671875" style="6" customWidth="1"/>
    <col min="11002" max="11002" width="11.5546875" style="6" customWidth="1"/>
    <col min="11003" max="11003" width="12.5546875" style="6" customWidth="1"/>
    <col min="11004" max="11004" width="10.33203125" style="6" customWidth="1"/>
    <col min="11005" max="11005" width="8.33203125" style="6" customWidth="1"/>
    <col min="11006" max="11006" width="12.109375" style="6" customWidth="1"/>
    <col min="11007" max="11007" width="10.6640625" style="6" customWidth="1"/>
    <col min="11008" max="11008" width="6.44140625" style="6" customWidth="1"/>
    <col min="11009" max="11009" width="16.88671875" style="6" bestFit="1" customWidth="1"/>
    <col min="11010" max="11010" width="9.88671875" style="6" customWidth="1"/>
    <col min="11011" max="11011" width="12" style="6" customWidth="1"/>
    <col min="11012" max="11012" width="6.88671875" style="6" customWidth="1"/>
    <col min="11013" max="11013" width="7.44140625" style="6" customWidth="1"/>
    <col min="11014" max="11014" width="8.44140625" style="6" customWidth="1"/>
    <col min="11015" max="11015" width="12.33203125" style="6" customWidth="1"/>
    <col min="11016" max="11016" width="12.44140625" style="6" customWidth="1"/>
    <col min="11017" max="11247" width="11.44140625" style="6"/>
    <col min="11248" max="11248" width="15.33203125" style="6" customWidth="1"/>
    <col min="11249" max="11249" width="10.5546875" style="6" customWidth="1"/>
    <col min="11250" max="11250" width="8.5546875" style="6" customWidth="1"/>
    <col min="11251" max="11251" width="9.33203125" style="6" customWidth="1"/>
    <col min="11252" max="11252" width="7.109375" style="6" customWidth="1"/>
    <col min="11253" max="11253" width="9.88671875" style="6" customWidth="1"/>
    <col min="11254" max="11254" width="6.109375" style="6" customWidth="1"/>
    <col min="11255" max="11255" width="12.33203125" style="6" customWidth="1"/>
    <col min="11256" max="11256" width="19.6640625" style="6" customWidth="1"/>
    <col min="11257" max="11257" width="12.88671875" style="6" customWidth="1"/>
    <col min="11258" max="11258" width="11.5546875" style="6" customWidth="1"/>
    <col min="11259" max="11259" width="12.5546875" style="6" customWidth="1"/>
    <col min="11260" max="11260" width="10.33203125" style="6" customWidth="1"/>
    <col min="11261" max="11261" width="8.33203125" style="6" customWidth="1"/>
    <col min="11262" max="11262" width="12.109375" style="6" customWidth="1"/>
    <col min="11263" max="11263" width="10.6640625" style="6" customWidth="1"/>
    <col min="11264" max="11264" width="6.44140625" style="6" customWidth="1"/>
    <col min="11265" max="11265" width="16.88671875" style="6" bestFit="1" customWidth="1"/>
    <col min="11266" max="11266" width="9.88671875" style="6" customWidth="1"/>
    <col min="11267" max="11267" width="12" style="6" customWidth="1"/>
    <col min="11268" max="11268" width="6.88671875" style="6" customWidth="1"/>
    <col min="11269" max="11269" width="7.44140625" style="6" customWidth="1"/>
    <col min="11270" max="11270" width="8.44140625" style="6" customWidth="1"/>
    <col min="11271" max="11271" width="12.33203125" style="6" customWidth="1"/>
    <col min="11272" max="11272" width="12.44140625" style="6" customWidth="1"/>
    <col min="11273" max="11503" width="11.44140625" style="6"/>
    <col min="11504" max="11504" width="15.33203125" style="6" customWidth="1"/>
    <col min="11505" max="11505" width="10.5546875" style="6" customWidth="1"/>
    <col min="11506" max="11506" width="8.5546875" style="6" customWidth="1"/>
    <col min="11507" max="11507" width="9.33203125" style="6" customWidth="1"/>
    <col min="11508" max="11508" width="7.109375" style="6" customWidth="1"/>
    <col min="11509" max="11509" width="9.88671875" style="6" customWidth="1"/>
    <col min="11510" max="11510" width="6.109375" style="6" customWidth="1"/>
    <col min="11511" max="11511" width="12.33203125" style="6" customWidth="1"/>
    <col min="11512" max="11512" width="19.6640625" style="6" customWidth="1"/>
    <col min="11513" max="11513" width="12.88671875" style="6" customWidth="1"/>
    <col min="11514" max="11514" width="11.5546875" style="6" customWidth="1"/>
    <col min="11515" max="11515" width="12.5546875" style="6" customWidth="1"/>
    <col min="11516" max="11516" width="10.33203125" style="6" customWidth="1"/>
    <col min="11517" max="11517" width="8.33203125" style="6" customWidth="1"/>
    <col min="11518" max="11518" width="12.109375" style="6" customWidth="1"/>
    <col min="11519" max="11519" width="10.6640625" style="6" customWidth="1"/>
    <col min="11520" max="11520" width="6.44140625" style="6" customWidth="1"/>
    <col min="11521" max="11521" width="16.88671875" style="6" bestFit="1" customWidth="1"/>
    <col min="11522" max="11522" width="9.88671875" style="6" customWidth="1"/>
    <col min="11523" max="11523" width="12" style="6" customWidth="1"/>
    <col min="11524" max="11524" width="6.88671875" style="6" customWidth="1"/>
    <col min="11525" max="11525" width="7.44140625" style="6" customWidth="1"/>
    <col min="11526" max="11526" width="8.44140625" style="6" customWidth="1"/>
    <col min="11527" max="11527" width="12.33203125" style="6" customWidth="1"/>
    <col min="11528" max="11528" width="12.44140625" style="6" customWidth="1"/>
    <col min="11529" max="11759" width="11.44140625" style="6"/>
    <col min="11760" max="11760" width="15.33203125" style="6" customWidth="1"/>
    <col min="11761" max="11761" width="10.5546875" style="6" customWidth="1"/>
    <col min="11762" max="11762" width="8.5546875" style="6" customWidth="1"/>
    <col min="11763" max="11763" width="9.33203125" style="6" customWidth="1"/>
    <col min="11764" max="11764" width="7.109375" style="6" customWidth="1"/>
    <col min="11765" max="11765" width="9.88671875" style="6" customWidth="1"/>
    <col min="11766" max="11766" width="6.109375" style="6" customWidth="1"/>
    <col min="11767" max="11767" width="12.33203125" style="6" customWidth="1"/>
    <col min="11768" max="11768" width="19.6640625" style="6" customWidth="1"/>
    <col min="11769" max="11769" width="12.88671875" style="6" customWidth="1"/>
    <col min="11770" max="11770" width="11.5546875" style="6" customWidth="1"/>
    <col min="11771" max="11771" width="12.5546875" style="6" customWidth="1"/>
    <col min="11772" max="11772" width="10.33203125" style="6" customWidth="1"/>
    <col min="11773" max="11773" width="8.33203125" style="6" customWidth="1"/>
    <col min="11774" max="11774" width="12.109375" style="6" customWidth="1"/>
    <col min="11775" max="11775" width="10.6640625" style="6" customWidth="1"/>
    <col min="11776" max="11776" width="6.44140625" style="6" customWidth="1"/>
    <col min="11777" max="11777" width="16.88671875" style="6" bestFit="1" customWidth="1"/>
    <col min="11778" max="11778" width="9.88671875" style="6" customWidth="1"/>
    <col min="11779" max="11779" width="12" style="6" customWidth="1"/>
    <col min="11780" max="11780" width="6.88671875" style="6" customWidth="1"/>
    <col min="11781" max="11781" width="7.44140625" style="6" customWidth="1"/>
    <col min="11782" max="11782" width="8.44140625" style="6" customWidth="1"/>
    <col min="11783" max="11783" width="12.33203125" style="6" customWidth="1"/>
    <col min="11784" max="11784" width="12.44140625" style="6" customWidth="1"/>
    <col min="11785" max="12015" width="11.44140625" style="6"/>
    <col min="12016" max="12016" width="15.33203125" style="6" customWidth="1"/>
    <col min="12017" max="12017" width="10.5546875" style="6" customWidth="1"/>
    <col min="12018" max="12018" width="8.5546875" style="6" customWidth="1"/>
    <col min="12019" max="12019" width="9.33203125" style="6" customWidth="1"/>
    <col min="12020" max="12020" width="7.109375" style="6" customWidth="1"/>
    <col min="12021" max="12021" width="9.88671875" style="6" customWidth="1"/>
    <col min="12022" max="12022" width="6.109375" style="6" customWidth="1"/>
    <col min="12023" max="12023" width="12.33203125" style="6" customWidth="1"/>
    <col min="12024" max="12024" width="19.6640625" style="6" customWidth="1"/>
    <col min="12025" max="12025" width="12.88671875" style="6" customWidth="1"/>
    <col min="12026" max="12026" width="11.5546875" style="6" customWidth="1"/>
    <col min="12027" max="12027" width="12.5546875" style="6" customWidth="1"/>
    <col min="12028" max="12028" width="10.33203125" style="6" customWidth="1"/>
    <col min="12029" max="12029" width="8.33203125" style="6" customWidth="1"/>
    <col min="12030" max="12030" width="12.109375" style="6" customWidth="1"/>
    <col min="12031" max="12031" width="10.6640625" style="6" customWidth="1"/>
    <col min="12032" max="12032" width="6.44140625" style="6" customWidth="1"/>
    <col min="12033" max="12033" width="16.88671875" style="6" bestFit="1" customWidth="1"/>
    <col min="12034" max="12034" width="9.88671875" style="6" customWidth="1"/>
    <col min="12035" max="12035" width="12" style="6" customWidth="1"/>
    <col min="12036" max="12036" width="6.88671875" style="6" customWidth="1"/>
    <col min="12037" max="12037" width="7.44140625" style="6" customWidth="1"/>
    <col min="12038" max="12038" width="8.44140625" style="6" customWidth="1"/>
    <col min="12039" max="12039" width="12.33203125" style="6" customWidth="1"/>
    <col min="12040" max="12040" width="12.44140625" style="6" customWidth="1"/>
    <col min="12041" max="12271" width="11.44140625" style="6"/>
    <col min="12272" max="12272" width="15.33203125" style="6" customWidth="1"/>
    <col min="12273" max="12273" width="10.5546875" style="6" customWidth="1"/>
    <col min="12274" max="12274" width="8.5546875" style="6" customWidth="1"/>
    <col min="12275" max="12275" width="9.33203125" style="6" customWidth="1"/>
    <col min="12276" max="12276" width="7.109375" style="6" customWidth="1"/>
    <col min="12277" max="12277" width="9.88671875" style="6" customWidth="1"/>
    <col min="12278" max="12278" width="6.109375" style="6" customWidth="1"/>
    <col min="12279" max="12279" width="12.33203125" style="6" customWidth="1"/>
    <col min="12280" max="12280" width="19.6640625" style="6" customWidth="1"/>
    <col min="12281" max="12281" width="12.88671875" style="6" customWidth="1"/>
    <col min="12282" max="12282" width="11.5546875" style="6" customWidth="1"/>
    <col min="12283" max="12283" width="12.5546875" style="6" customWidth="1"/>
    <col min="12284" max="12284" width="10.33203125" style="6" customWidth="1"/>
    <col min="12285" max="12285" width="8.33203125" style="6" customWidth="1"/>
    <col min="12286" max="12286" width="12.109375" style="6" customWidth="1"/>
    <col min="12287" max="12287" width="10.6640625" style="6" customWidth="1"/>
    <col min="12288" max="12288" width="6.44140625" style="6" customWidth="1"/>
    <col min="12289" max="12289" width="16.88671875" style="6" bestFit="1" customWidth="1"/>
    <col min="12290" max="12290" width="9.88671875" style="6" customWidth="1"/>
    <col min="12291" max="12291" width="12" style="6" customWidth="1"/>
    <col min="12292" max="12292" width="6.88671875" style="6" customWidth="1"/>
    <col min="12293" max="12293" width="7.44140625" style="6" customWidth="1"/>
    <col min="12294" max="12294" width="8.44140625" style="6" customWidth="1"/>
    <col min="12295" max="12295" width="12.33203125" style="6" customWidth="1"/>
    <col min="12296" max="12296" width="12.44140625" style="6" customWidth="1"/>
    <col min="12297" max="12527" width="11.44140625" style="6"/>
    <col min="12528" max="12528" width="15.33203125" style="6" customWidth="1"/>
    <col min="12529" max="12529" width="10.5546875" style="6" customWidth="1"/>
    <col min="12530" max="12530" width="8.5546875" style="6" customWidth="1"/>
    <col min="12531" max="12531" width="9.33203125" style="6" customWidth="1"/>
    <col min="12532" max="12532" width="7.109375" style="6" customWidth="1"/>
    <col min="12533" max="12533" width="9.88671875" style="6" customWidth="1"/>
    <col min="12534" max="12534" width="6.109375" style="6" customWidth="1"/>
    <col min="12535" max="12535" width="12.33203125" style="6" customWidth="1"/>
    <col min="12536" max="12536" width="19.6640625" style="6" customWidth="1"/>
    <col min="12537" max="12537" width="12.88671875" style="6" customWidth="1"/>
    <col min="12538" max="12538" width="11.5546875" style="6" customWidth="1"/>
    <col min="12539" max="12539" width="12.5546875" style="6" customWidth="1"/>
    <col min="12540" max="12540" width="10.33203125" style="6" customWidth="1"/>
    <col min="12541" max="12541" width="8.33203125" style="6" customWidth="1"/>
    <col min="12542" max="12542" width="12.109375" style="6" customWidth="1"/>
    <col min="12543" max="12543" width="10.6640625" style="6" customWidth="1"/>
    <col min="12544" max="12544" width="6.44140625" style="6" customWidth="1"/>
    <col min="12545" max="12545" width="16.88671875" style="6" bestFit="1" customWidth="1"/>
    <col min="12546" max="12546" width="9.88671875" style="6" customWidth="1"/>
    <col min="12547" max="12547" width="12" style="6" customWidth="1"/>
    <col min="12548" max="12548" width="6.88671875" style="6" customWidth="1"/>
    <col min="12549" max="12549" width="7.44140625" style="6" customWidth="1"/>
    <col min="12550" max="12550" width="8.44140625" style="6" customWidth="1"/>
    <col min="12551" max="12551" width="12.33203125" style="6" customWidth="1"/>
    <col min="12552" max="12552" width="12.44140625" style="6" customWidth="1"/>
    <col min="12553" max="12783" width="11.44140625" style="6"/>
    <col min="12784" max="12784" width="15.33203125" style="6" customWidth="1"/>
    <col min="12785" max="12785" width="10.5546875" style="6" customWidth="1"/>
    <col min="12786" max="12786" width="8.5546875" style="6" customWidth="1"/>
    <col min="12787" max="12787" width="9.33203125" style="6" customWidth="1"/>
    <col min="12788" max="12788" width="7.109375" style="6" customWidth="1"/>
    <col min="12789" max="12789" width="9.88671875" style="6" customWidth="1"/>
    <col min="12790" max="12790" width="6.109375" style="6" customWidth="1"/>
    <col min="12791" max="12791" width="12.33203125" style="6" customWidth="1"/>
    <col min="12792" max="12792" width="19.6640625" style="6" customWidth="1"/>
    <col min="12793" max="12793" width="12.88671875" style="6" customWidth="1"/>
    <col min="12794" max="12794" width="11.5546875" style="6" customWidth="1"/>
    <col min="12795" max="12795" width="12.5546875" style="6" customWidth="1"/>
    <col min="12796" max="12796" width="10.33203125" style="6" customWidth="1"/>
    <col min="12797" max="12797" width="8.33203125" style="6" customWidth="1"/>
    <col min="12798" max="12798" width="12.109375" style="6" customWidth="1"/>
    <col min="12799" max="12799" width="10.6640625" style="6" customWidth="1"/>
    <col min="12800" max="12800" width="6.44140625" style="6" customWidth="1"/>
    <col min="12801" max="12801" width="16.88671875" style="6" bestFit="1" customWidth="1"/>
    <col min="12802" max="12802" width="9.88671875" style="6" customWidth="1"/>
    <col min="12803" max="12803" width="12" style="6" customWidth="1"/>
    <col min="12804" max="12804" width="6.88671875" style="6" customWidth="1"/>
    <col min="12805" max="12805" width="7.44140625" style="6" customWidth="1"/>
    <col min="12806" max="12806" width="8.44140625" style="6" customWidth="1"/>
    <col min="12807" max="12807" width="12.33203125" style="6" customWidth="1"/>
    <col min="12808" max="12808" width="12.44140625" style="6" customWidth="1"/>
    <col min="12809" max="13039" width="11.44140625" style="6"/>
    <col min="13040" max="13040" width="15.33203125" style="6" customWidth="1"/>
    <col min="13041" max="13041" width="10.5546875" style="6" customWidth="1"/>
    <col min="13042" max="13042" width="8.5546875" style="6" customWidth="1"/>
    <col min="13043" max="13043" width="9.33203125" style="6" customWidth="1"/>
    <col min="13044" max="13044" width="7.109375" style="6" customWidth="1"/>
    <col min="13045" max="13045" width="9.88671875" style="6" customWidth="1"/>
    <col min="13046" max="13046" width="6.109375" style="6" customWidth="1"/>
    <col min="13047" max="13047" width="12.33203125" style="6" customWidth="1"/>
    <col min="13048" max="13048" width="19.6640625" style="6" customWidth="1"/>
    <col min="13049" max="13049" width="12.88671875" style="6" customWidth="1"/>
    <col min="13050" max="13050" width="11.5546875" style="6" customWidth="1"/>
    <col min="13051" max="13051" width="12.5546875" style="6" customWidth="1"/>
    <col min="13052" max="13052" width="10.33203125" style="6" customWidth="1"/>
    <col min="13053" max="13053" width="8.33203125" style="6" customWidth="1"/>
    <col min="13054" max="13054" width="12.109375" style="6" customWidth="1"/>
    <col min="13055" max="13055" width="10.6640625" style="6" customWidth="1"/>
    <col min="13056" max="13056" width="6.44140625" style="6" customWidth="1"/>
    <col min="13057" max="13057" width="16.88671875" style="6" bestFit="1" customWidth="1"/>
    <col min="13058" max="13058" width="9.88671875" style="6" customWidth="1"/>
    <col min="13059" max="13059" width="12" style="6" customWidth="1"/>
    <col min="13060" max="13060" width="6.88671875" style="6" customWidth="1"/>
    <col min="13061" max="13061" width="7.44140625" style="6" customWidth="1"/>
    <col min="13062" max="13062" width="8.44140625" style="6" customWidth="1"/>
    <col min="13063" max="13063" width="12.33203125" style="6" customWidth="1"/>
    <col min="13064" max="13064" width="12.44140625" style="6" customWidth="1"/>
    <col min="13065" max="13295" width="11.44140625" style="6"/>
    <col min="13296" max="13296" width="15.33203125" style="6" customWidth="1"/>
    <col min="13297" max="13297" width="10.5546875" style="6" customWidth="1"/>
    <col min="13298" max="13298" width="8.5546875" style="6" customWidth="1"/>
    <col min="13299" max="13299" width="9.33203125" style="6" customWidth="1"/>
    <col min="13300" max="13300" width="7.109375" style="6" customWidth="1"/>
    <col min="13301" max="13301" width="9.88671875" style="6" customWidth="1"/>
    <col min="13302" max="13302" width="6.109375" style="6" customWidth="1"/>
    <col min="13303" max="13303" width="12.33203125" style="6" customWidth="1"/>
    <col min="13304" max="13304" width="19.6640625" style="6" customWidth="1"/>
    <col min="13305" max="13305" width="12.88671875" style="6" customWidth="1"/>
    <col min="13306" max="13306" width="11.5546875" style="6" customWidth="1"/>
    <col min="13307" max="13307" width="12.5546875" style="6" customWidth="1"/>
    <col min="13308" max="13308" width="10.33203125" style="6" customWidth="1"/>
    <col min="13309" max="13309" width="8.33203125" style="6" customWidth="1"/>
    <col min="13310" max="13310" width="12.109375" style="6" customWidth="1"/>
    <col min="13311" max="13311" width="10.6640625" style="6" customWidth="1"/>
    <col min="13312" max="13312" width="6.44140625" style="6" customWidth="1"/>
    <col min="13313" max="13313" width="16.88671875" style="6" bestFit="1" customWidth="1"/>
    <col min="13314" max="13314" width="9.88671875" style="6" customWidth="1"/>
    <col min="13315" max="13315" width="12" style="6" customWidth="1"/>
    <col min="13316" max="13316" width="6.88671875" style="6" customWidth="1"/>
    <col min="13317" max="13317" width="7.44140625" style="6" customWidth="1"/>
    <col min="13318" max="13318" width="8.44140625" style="6" customWidth="1"/>
    <col min="13319" max="13319" width="12.33203125" style="6" customWidth="1"/>
    <col min="13320" max="13320" width="12.44140625" style="6" customWidth="1"/>
    <col min="13321" max="13551" width="11.44140625" style="6"/>
    <col min="13552" max="13552" width="15.33203125" style="6" customWidth="1"/>
    <col min="13553" max="13553" width="10.5546875" style="6" customWidth="1"/>
    <col min="13554" max="13554" width="8.5546875" style="6" customWidth="1"/>
    <col min="13555" max="13555" width="9.33203125" style="6" customWidth="1"/>
    <col min="13556" max="13556" width="7.109375" style="6" customWidth="1"/>
    <col min="13557" max="13557" width="9.88671875" style="6" customWidth="1"/>
    <col min="13558" max="13558" width="6.109375" style="6" customWidth="1"/>
    <col min="13559" max="13559" width="12.33203125" style="6" customWidth="1"/>
    <col min="13560" max="13560" width="19.6640625" style="6" customWidth="1"/>
    <col min="13561" max="13561" width="12.88671875" style="6" customWidth="1"/>
    <col min="13562" max="13562" width="11.5546875" style="6" customWidth="1"/>
    <col min="13563" max="13563" width="12.5546875" style="6" customWidth="1"/>
    <col min="13564" max="13564" width="10.33203125" style="6" customWidth="1"/>
    <col min="13565" max="13565" width="8.33203125" style="6" customWidth="1"/>
    <col min="13566" max="13566" width="12.109375" style="6" customWidth="1"/>
    <col min="13567" max="13567" width="10.6640625" style="6" customWidth="1"/>
    <col min="13568" max="13568" width="6.44140625" style="6" customWidth="1"/>
    <col min="13569" max="13569" width="16.88671875" style="6" bestFit="1" customWidth="1"/>
    <col min="13570" max="13570" width="9.88671875" style="6" customWidth="1"/>
    <col min="13571" max="13571" width="12" style="6" customWidth="1"/>
    <col min="13572" max="13572" width="6.88671875" style="6" customWidth="1"/>
    <col min="13573" max="13573" width="7.44140625" style="6" customWidth="1"/>
    <col min="13574" max="13574" width="8.44140625" style="6" customWidth="1"/>
    <col min="13575" max="13575" width="12.33203125" style="6" customWidth="1"/>
    <col min="13576" max="13576" width="12.44140625" style="6" customWidth="1"/>
    <col min="13577" max="13807" width="11.44140625" style="6"/>
    <col min="13808" max="13808" width="15.33203125" style="6" customWidth="1"/>
    <col min="13809" max="13809" width="10.5546875" style="6" customWidth="1"/>
    <col min="13810" max="13810" width="8.5546875" style="6" customWidth="1"/>
    <col min="13811" max="13811" width="9.33203125" style="6" customWidth="1"/>
    <col min="13812" max="13812" width="7.109375" style="6" customWidth="1"/>
    <col min="13813" max="13813" width="9.88671875" style="6" customWidth="1"/>
    <col min="13814" max="13814" width="6.109375" style="6" customWidth="1"/>
    <col min="13815" max="13815" width="12.33203125" style="6" customWidth="1"/>
    <col min="13816" max="13816" width="19.6640625" style="6" customWidth="1"/>
    <col min="13817" max="13817" width="12.88671875" style="6" customWidth="1"/>
    <col min="13818" max="13818" width="11.5546875" style="6" customWidth="1"/>
    <col min="13819" max="13819" width="12.5546875" style="6" customWidth="1"/>
    <col min="13820" max="13820" width="10.33203125" style="6" customWidth="1"/>
    <col min="13821" max="13821" width="8.33203125" style="6" customWidth="1"/>
    <col min="13822" max="13822" width="12.109375" style="6" customWidth="1"/>
    <col min="13823" max="13823" width="10.6640625" style="6" customWidth="1"/>
    <col min="13824" max="13824" width="6.44140625" style="6" customWidth="1"/>
    <col min="13825" max="13825" width="16.88671875" style="6" bestFit="1" customWidth="1"/>
    <col min="13826" max="13826" width="9.88671875" style="6" customWidth="1"/>
    <col min="13827" max="13827" width="12" style="6" customWidth="1"/>
    <col min="13828" max="13828" width="6.88671875" style="6" customWidth="1"/>
    <col min="13829" max="13829" width="7.44140625" style="6" customWidth="1"/>
    <col min="13830" max="13830" width="8.44140625" style="6" customWidth="1"/>
    <col min="13831" max="13831" width="12.33203125" style="6" customWidth="1"/>
    <col min="13832" max="13832" width="12.44140625" style="6" customWidth="1"/>
    <col min="13833" max="14063" width="11.44140625" style="6"/>
    <col min="14064" max="14064" width="15.33203125" style="6" customWidth="1"/>
    <col min="14065" max="14065" width="10.5546875" style="6" customWidth="1"/>
    <col min="14066" max="14066" width="8.5546875" style="6" customWidth="1"/>
    <col min="14067" max="14067" width="9.33203125" style="6" customWidth="1"/>
    <col min="14068" max="14068" width="7.109375" style="6" customWidth="1"/>
    <col min="14069" max="14069" width="9.88671875" style="6" customWidth="1"/>
    <col min="14070" max="14070" width="6.109375" style="6" customWidth="1"/>
    <col min="14071" max="14071" width="12.33203125" style="6" customWidth="1"/>
    <col min="14072" max="14072" width="19.6640625" style="6" customWidth="1"/>
    <col min="14073" max="14073" width="12.88671875" style="6" customWidth="1"/>
    <col min="14074" max="14074" width="11.5546875" style="6" customWidth="1"/>
    <col min="14075" max="14075" width="12.5546875" style="6" customWidth="1"/>
    <col min="14076" max="14076" width="10.33203125" style="6" customWidth="1"/>
    <col min="14077" max="14077" width="8.33203125" style="6" customWidth="1"/>
    <col min="14078" max="14078" width="12.109375" style="6" customWidth="1"/>
    <col min="14079" max="14079" width="10.6640625" style="6" customWidth="1"/>
    <col min="14080" max="14080" width="6.44140625" style="6" customWidth="1"/>
    <col min="14081" max="14081" width="16.88671875" style="6" bestFit="1" customWidth="1"/>
    <col min="14082" max="14082" width="9.88671875" style="6" customWidth="1"/>
    <col min="14083" max="14083" width="12" style="6" customWidth="1"/>
    <col min="14084" max="14084" width="6.88671875" style="6" customWidth="1"/>
    <col min="14085" max="14085" width="7.44140625" style="6" customWidth="1"/>
    <col min="14086" max="14086" width="8.44140625" style="6" customWidth="1"/>
    <col min="14087" max="14087" width="12.33203125" style="6" customWidth="1"/>
    <col min="14088" max="14088" width="12.44140625" style="6" customWidth="1"/>
    <col min="14089" max="14319" width="11.44140625" style="6"/>
    <col min="14320" max="14320" width="15.33203125" style="6" customWidth="1"/>
    <col min="14321" max="14321" width="10.5546875" style="6" customWidth="1"/>
    <col min="14322" max="14322" width="8.5546875" style="6" customWidth="1"/>
    <col min="14323" max="14323" width="9.33203125" style="6" customWidth="1"/>
    <col min="14324" max="14324" width="7.109375" style="6" customWidth="1"/>
    <col min="14325" max="14325" width="9.88671875" style="6" customWidth="1"/>
    <col min="14326" max="14326" width="6.109375" style="6" customWidth="1"/>
    <col min="14327" max="14327" width="12.33203125" style="6" customWidth="1"/>
    <col min="14328" max="14328" width="19.6640625" style="6" customWidth="1"/>
    <col min="14329" max="14329" width="12.88671875" style="6" customWidth="1"/>
    <col min="14330" max="14330" width="11.5546875" style="6" customWidth="1"/>
    <col min="14331" max="14331" width="12.5546875" style="6" customWidth="1"/>
    <col min="14332" max="14332" width="10.33203125" style="6" customWidth="1"/>
    <col min="14333" max="14333" width="8.33203125" style="6" customWidth="1"/>
    <col min="14334" max="14334" width="12.109375" style="6" customWidth="1"/>
    <col min="14335" max="14335" width="10.6640625" style="6" customWidth="1"/>
    <col min="14336" max="14336" width="6.44140625" style="6" customWidth="1"/>
    <col min="14337" max="14337" width="16.88671875" style="6" bestFit="1" customWidth="1"/>
    <col min="14338" max="14338" width="9.88671875" style="6" customWidth="1"/>
    <col min="14339" max="14339" width="12" style="6" customWidth="1"/>
    <col min="14340" max="14340" width="6.88671875" style="6" customWidth="1"/>
    <col min="14341" max="14341" width="7.44140625" style="6" customWidth="1"/>
    <col min="14342" max="14342" width="8.44140625" style="6" customWidth="1"/>
    <col min="14343" max="14343" width="12.33203125" style="6" customWidth="1"/>
    <col min="14344" max="14344" width="12.44140625" style="6" customWidth="1"/>
    <col min="14345" max="14575" width="11.44140625" style="6"/>
    <col min="14576" max="14576" width="15.33203125" style="6" customWidth="1"/>
    <col min="14577" max="14577" width="10.5546875" style="6" customWidth="1"/>
    <col min="14578" max="14578" width="8.5546875" style="6" customWidth="1"/>
    <col min="14579" max="14579" width="9.33203125" style="6" customWidth="1"/>
    <col min="14580" max="14580" width="7.109375" style="6" customWidth="1"/>
    <col min="14581" max="14581" width="9.88671875" style="6" customWidth="1"/>
    <col min="14582" max="14582" width="6.109375" style="6" customWidth="1"/>
    <col min="14583" max="14583" width="12.33203125" style="6" customWidth="1"/>
    <col min="14584" max="14584" width="19.6640625" style="6" customWidth="1"/>
    <col min="14585" max="14585" width="12.88671875" style="6" customWidth="1"/>
    <col min="14586" max="14586" width="11.5546875" style="6" customWidth="1"/>
    <col min="14587" max="14587" width="12.5546875" style="6" customWidth="1"/>
    <col min="14588" max="14588" width="10.33203125" style="6" customWidth="1"/>
    <col min="14589" max="14589" width="8.33203125" style="6" customWidth="1"/>
    <col min="14590" max="14590" width="12.109375" style="6" customWidth="1"/>
    <col min="14591" max="14591" width="10.6640625" style="6" customWidth="1"/>
    <col min="14592" max="14592" width="6.44140625" style="6" customWidth="1"/>
    <col min="14593" max="14593" width="16.88671875" style="6" bestFit="1" customWidth="1"/>
    <col min="14594" max="14594" width="9.88671875" style="6" customWidth="1"/>
    <col min="14595" max="14595" width="12" style="6" customWidth="1"/>
    <col min="14596" max="14596" width="6.88671875" style="6" customWidth="1"/>
    <col min="14597" max="14597" width="7.44140625" style="6" customWidth="1"/>
    <col min="14598" max="14598" width="8.44140625" style="6" customWidth="1"/>
    <col min="14599" max="14599" width="12.33203125" style="6" customWidth="1"/>
    <col min="14600" max="14600" width="12.44140625" style="6" customWidth="1"/>
    <col min="14601" max="14831" width="11.44140625" style="6"/>
    <col min="14832" max="14832" width="15.33203125" style="6" customWidth="1"/>
    <col min="14833" max="14833" width="10.5546875" style="6" customWidth="1"/>
    <col min="14834" max="14834" width="8.5546875" style="6" customWidth="1"/>
    <col min="14835" max="14835" width="9.33203125" style="6" customWidth="1"/>
    <col min="14836" max="14836" width="7.109375" style="6" customWidth="1"/>
    <col min="14837" max="14837" width="9.88671875" style="6" customWidth="1"/>
    <col min="14838" max="14838" width="6.109375" style="6" customWidth="1"/>
    <col min="14839" max="14839" width="12.33203125" style="6" customWidth="1"/>
    <col min="14840" max="14840" width="19.6640625" style="6" customWidth="1"/>
    <col min="14841" max="14841" width="12.88671875" style="6" customWidth="1"/>
    <col min="14842" max="14842" width="11.5546875" style="6" customWidth="1"/>
    <col min="14843" max="14843" width="12.5546875" style="6" customWidth="1"/>
    <col min="14844" max="14844" width="10.33203125" style="6" customWidth="1"/>
    <col min="14845" max="14845" width="8.33203125" style="6" customWidth="1"/>
    <col min="14846" max="14846" width="12.109375" style="6" customWidth="1"/>
    <col min="14847" max="14847" width="10.6640625" style="6" customWidth="1"/>
    <col min="14848" max="14848" width="6.44140625" style="6" customWidth="1"/>
    <col min="14849" max="14849" width="16.88671875" style="6" bestFit="1" customWidth="1"/>
    <col min="14850" max="14850" width="9.88671875" style="6" customWidth="1"/>
    <col min="14851" max="14851" width="12" style="6" customWidth="1"/>
    <col min="14852" max="14852" width="6.88671875" style="6" customWidth="1"/>
    <col min="14853" max="14853" width="7.44140625" style="6" customWidth="1"/>
    <col min="14854" max="14854" width="8.44140625" style="6" customWidth="1"/>
    <col min="14855" max="14855" width="12.33203125" style="6" customWidth="1"/>
    <col min="14856" max="14856" width="12.44140625" style="6" customWidth="1"/>
    <col min="14857" max="15087" width="11.44140625" style="6"/>
    <col min="15088" max="15088" width="15.33203125" style="6" customWidth="1"/>
    <col min="15089" max="15089" width="10.5546875" style="6" customWidth="1"/>
    <col min="15090" max="15090" width="8.5546875" style="6" customWidth="1"/>
    <col min="15091" max="15091" width="9.33203125" style="6" customWidth="1"/>
    <col min="15092" max="15092" width="7.109375" style="6" customWidth="1"/>
    <col min="15093" max="15093" width="9.88671875" style="6" customWidth="1"/>
    <col min="15094" max="15094" width="6.109375" style="6" customWidth="1"/>
    <col min="15095" max="15095" width="12.33203125" style="6" customWidth="1"/>
    <col min="15096" max="15096" width="19.6640625" style="6" customWidth="1"/>
    <col min="15097" max="15097" width="12.88671875" style="6" customWidth="1"/>
    <col min="15098" max="15098" width="11.5546875" style="6" customWidth="1"/>
    <col min="15099" max="15099" width="12.5546875" style="6" customWidth="1"/>
    <col min="15100" max="15100" width="10.33203125" style="6" customWidth="1"/>
    <col min="15101" max="15101" width="8.33203125" style="6" customWidth="1"/>
    <col min="15102" max="15102" width="12.109375" style="6" customWidth="1"/>
    <col min="15103" max="15103" width="10.6640625" style="6" customWidth="1"/>
    <col min="15104" max="15104" width="6.44140625" style="6" customWidth="1"/>
    <col min="15105" max="15105" width="16.88671875" style="6" bestFit="1" customWidth="1"/>
    <col min="15106" max="15106" width="9.88671875" style="6" customWidth="1"/>
    <col min="15107" max="15107" width="12" style="6" customWidth="1"/>
    <col min="15108" max="15108" width="6.88671875" style="6" customWidth="1"/>
    <col min="15109" max="15109" width="7.44140625" style="6" customWidth="1"/>
    <col min="15110" max="15110" width="8.44140625" style="6" customWidth="1"/>
    <col min="15111" max="15111" width="12.33203125" style="6" customWidth="1"/>
    <col min="15112" max="15112" width="12.44140625" style="6" customWidth="1"/>
    <col min="15113" max="15343" width="11.44140625" style="6"/>
    <col min="15344" max="15344" width="15.33203125" style="6" customWidth="1"/>
    <col min="15345" max="15345" width="10.5546875" style="6" customWidth="1"/>
    <col min="15346" max="15346" width="8.5546875" style="6" customWidth="1"/>
    <col min="15347" max="15347" width="9.33203125" style="6" customWidth="1"/>
    <col min="15348" max="15348" width="7.109375" style="6" customWidth="1"/>
    <col min="15349" max="15349" width="9.88671875" style="6" customWidth="1"/>
    <col min="15350" max="15350" width="6.109375" style="6" customWidth="1"/>
    <col min="15351" max="15351" width="12.33203125" style="6" customWidth="1"/>
    <col min="15352" max="15352" width="19.6640625" style="6" customWidth="1"/>
    <col min="15353" max="15353" width="12.88671875" style="6" customWidth="1"/>
    <col min="15354" max="15354" width="11.5546875" style="6" customWidth="1"/>
    <col min="15355" max="15355" width="12.5546875" style="6" customWidth="1"/>
    <col min="15356" max="15356" width="10.33203125" style="6" customWidth="1"/>
    <col min="15357" max="15357" width="8.33203125" style="6" customWidth="1"/>
    <col min="15358" max="15358" width="12.109375" style="6" customWidth="1"/>
    <col min="15359" max="15359" width="10.6640625" style="6" customWidth="1"/>
    <col min="15360" max="15360" width="6.44140625" style="6" customWidth="1"/>
    <col min="15361" max="15361" width="16.88671875" style="6" bestFit="1" customWidth="1"/>
    <col min="15362" max="15362" width="9.88671875" style="6" customWidth="1"/>
    <col min="15363" max="15363" width="12" style="6" customWidth="1"/>
    <col min="15364" max="15364" width="6.88671875" style="6" customWidth="1"/>
    <col min="15365" max="15365" width="7.44140625" style="6" customWidth="1"/>
    <col min="15366" max="15366" width="8.44140625" style="6" customWidth="1"/>
    <col min="15367" max="15367" width="12.33203125" style="6" customWidth="1"/>
    <col min="15368" max="15368" width="12.44140625" style="6" customWidth="1"/>
    <col min="15369" max="15599" width="11.44140625" style="6"/>
    <col min="15600" max="15600" width="15.33203125" style="6" customWidth="1"/>
    <col min="15601" max="15601" width="10.5546875" style="6" customWidth="1"/>
    <col min="15602" max="15602" width="8.5546875" style="6" customWidth="1"/>
    <col min="15603" max="15603" width="9.33203125" style="6" customWidth="1"/>
    <col min="15604" max="15604" width="7.109375" style="6" customWidth="1"/>
    <col min="15605" max="15605" width="9.88671875" style="6" customWidth="1"/>
    <col min="15606" max="15606" width="6.109375" style="6" customWidth="1"/>
    <col min="15607" max="15607" width="12.33203125" style="6" customWidth="1"/>
    <col min="15608" max="15608" width="19.6640625" style="6" customWidth="1"/>
    <col min="15609" max="15609" width="12.88671875" style="6" customWidth="1"/>
    <col min="15610" max="15610" width="11.5546875" style="6" customWidth="1"/>
    <col min="15611" max="15611" width="12.5546875" style="6" customWidth="1"/>
    <col min="15612" max="15612" width="10.33203125" style="6" customWidth="1"/>
    <col min="15613" max="15613" width="8.33203125" style="6" customWidth="1"/>
    <col min="15614" max="15614" width="12.109375" style="6" customWidth="1"/>
    <col min="15615" max="15615" width="10.6640625" style="6" customWidth="1"/>
    <col min="15616" max="15616" width="6.44140625" style="6" customWidth="1"/>
    <col min="15617" max="15617" width="16.88671875" style="6" bestFit="1" customWidth="1"/>
    <col min="15618" max="15618" width="9.88671875" style="6" customWidth="1"/>
    <col min="15619" max="15619" width="12" style="6" customWidth="1"/>
    <col min="15620" max="15620" width="6.88671875" style="6" customWidth="1"/>
    <col min="15621" max="15621" width="7.44140625" style="6" customWidth="1"/>
    <col min="15622" max="15622" width="8.44140625" style="6" customWidth="1"/>
    <col min="15623" max="15623" width="12.33203125" style="6" customWidth="1"/>
    <col min="15624" max="15624" width="12.44140625" style="6" customWidth="1"/>
    <col min="15625" max="15855" width="11.44140625" style="6"/>
    <col min="15856" max="15856" width="15.33203125" style="6" customWidth="1"/>
    <col min="15857" max="15857" width="10.5546875" style="6" customWidth="1"/>
    <col min="15858" max="15858" width="8.5546875" style="6" customWidth="1"/>
    <col min="15859" max="15859" width="9.33203125" style="6" customWidth="1"/>
    <col min="15860" max="15860" width="7.109375" style="6" customWidth="1"/>
    <col min="15861" max="15861" width="9.88671875" style="6" customWidth="1"/>
    <col min="15862" max="15862" width="6.109375" style="6" customWidth="1"/>
    <col min="15863" max="15863" width="12.33203125" style="6" customWidth="1"/>
    <col min="15864" max="15864" width="19.6640625" style="6" customWidth="1"/>
    <col min="15865" max="15865" width="12.88671875" style="6" customWidth="1"/>
    <col min="15866" max="15866" width="11.5546875" style="6" customWidth="1"/>
    <col min="15867" max="15867" width="12.5546875" style="6" customWidth="1"/>
    <col min="15868" max="15868" width="10.33203125" style="6" customWidth="1"/>
    <col min="15869" max="15869" width="8.33203125" style="6" customWidth="1"/>
    <col min="15870" max="15870" width="12.109375" style="6" customWidth="1"/>
    <col min="15871" max="15871" width="10.6640625" style="6" customWidth="1"/>
    <col min="15872" max="15872" width="6.44140625" style="6" customWidth="1"/>
    <col min="15873" max="15873" width="16.88671875" style="6" bestFit="1" customWidth="1"/>
    <col min="15874" max="15874" width="9.88671875" style="6" customWidth="1"/>
    <col min="15875" max="15875" width="12" style="6" customWidth="1"/>
    <col min="15876" max="15876" width="6.88671875" style="6" customWidth="1"/>
    <col min="15877" max="15877" width="7.44140625" style="6" customWidth="1"/>
    <col min="15878" max="15878" width="8.44140625" style="6" customWidth="1"/>
    <col min="15879" max="15879" width="12.33203125" style="6" customWidth="1"/>
    <col min="15880" max="15880" width="12.44140625" style="6" customWidth="1"/>
    <col min="15881" max="16111" width="11.44140625" style="6"/>
    <col min="16112" max="16112" width="15.33203125" style="6" customWidth="1"/>
    <col min="16113" max="16113" width="10.5546875" style="6" customWidth="1"/>
    <col min="16114" max="16114" width="8.5546875" style="6" customWidth="1"/>
    <col min="16115" max="16115" width="9.33203125" style="6" customWidth="1"/>
    <col min="16116" max="16116" width="7.109375" style="6" customWidth="1"/>
    <col min="16117" max="16117" width="9.88671875" style="6" customWidth="1"/>
    <col min="16118" max="16118" width="6.109375" style="6" customWidth="1"/>
    <col min="16119" max="16119" width="12.33203125" style="6" customWidth="1"/>
    <col min="16120" max="16120" width="19.6640625" style="6" customWidth="1"/>
    <col min="16121" max="16121" width="12.88671875" style="6" customWidth="1"/>
    <col min="16122" max="16122" width="11.5546875" style="6" customWidth="1"/>
    <col min="16123" max="16123" width="12.5546875" style="6" customWidth="1"/>
    <col min="16124" max="16124" width="10.33203125" style="6" customWidth="1"/>
    <col min="16125" max="16125" width="8.33203125" style="6" customWidth="1"/>
    <col min="16126" max="16126" width="12.109375" style="6" customWidth="1"/>
    <col min="16127" max="16127" width="10.6640625" style="6" customWidth="1"/>
    <col min="16128" max="16128" width="6.44140625" style="6" customWidth="1"/>
    <col min="16129" max="16129" width="16.88671875" style="6" bestFit="1" customWidth="1"/>
    <col min="16130" max="16130" width="9.88671875" style="6" customWidth="1"/>
    <col min="16131" max="16131" width="12" style="6" customWidth="1"/>
    <col min="16132" max="16132" width="6.88671875" style="6" customWidth="1"/>
    <col min="16133" max="16133" width="7.44140625" style="6" customWidth="1"/>
    <col min="16134" max="16134" width="8.44140625" style="6" customWidth="1"/>
    <col min="16135" max="16135" width="12.33203125" style="6" customWidth="1"/>
    <col min="16136" max="16136" width="12.44140625" style="6" customWidth="1"/>
    <col min="16137" max="16384" width="11.44140625" style="6"/>
  </cols>
  <sheetData>
    <row r="1" spans="1:35" x14ac:dyDescent="0.3">
      <c r="I1" s="7"/>
    </row>
    <row r="2" spans="1:35" s="10" customFormat="1" x14ac:dyDescent="0.3">
      <c r="A2" s="6"/>
      <c r="B2" s="9" t="s">
        <v>0</v>
      </c>
      <c r="C2" s="9" t="s">
        <v>1</v>
      </c>
      <c r="D2" s="6" t="s">
        <v>2</v>
      </c>
      <c r="E2" s="6"/>
      <c r="F2" s="6"/>
      <c r="G2" s="6"/>
      <c r="I2" s="7"/>
    </row>
    <row r="3" spans="1:35" ht="12.75" customHeight="1" x14ac:dyDescent="0.3">
      <c r="B3" s="12">
        <v>5</v>
      </c>
      <c r="C3" s="12">
        <v>5</v>
      </c>
      <c r="D3" s="13">
        <f>(B3/C3)*100</f>
        <v>100</v>
      </c>
      <c r="I3" s="7"/>
    </row>
    <row r="4" spans="1:35" ht="17.399999999999999" customHeight="1" x14ac:dyDescent="0.3">
      <c r="B4" s="12">
        <v>0.5</v>
      </c>
      <c r="C4" s="12">
        <v>0.5</v>
      </c>
      <c r="D4" s="13">
        <f>B4/C4*100</f>
        <v>100</v>
      </c>
      <c r="I4" s="7"/>
      <c r="L4" s="13"/>
    </row>
    <row r="5" spans="1:35" ht="17.399999999999999" customHeight="1" x14ac:dyDescent="0.3">
      <c r="I5" s="7"/>
      <c r="L5" s="13"/>
    </row>
    <row r="6" spans="1:35" ht="12.75" customHeight="1" x14ac:dyDescent="0.3">
      <c r="A6" s="69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70"/>
      <c r="N6" s="51"/>
      <c r="O6" s="53"/>
      <c r="P6" s="52"/>
    </row>
    <row r="7" spans="1:35" x14ac:dyDescent="0.3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52"/>
      <c r="N7" s="52"/>
      <c r="O7" s="52"/>
      <c r="P7" s="52"/>
    </row>
    <row r="8" spans="1:35" ht="12.75" customHeight="1" x14ac:dyDescent="0.3">
      <c r="A8" s="52"/>
      <c r="B8" s="52"/>
      <c r="C8" s="52"/>
      <c r="D8" s="52"/>
      <c r="E8" s="53"/>
      <c r="F8" s="53"/>
      <c r="G8" s="52"/>
      <c r="H8" s="53"/>
      <c r="I8" s="53"/>
      <c r="J8" s="53"/>
      <c r="K8" s="53"/>
      <c r="L8" s="53"/>
      <c r="M8" s="72"/>
      <c r="N8" s="53"/>
      <c r="O8" s="72"/>
      <c r="P8" s="52"/>
    </row>
    <row r="9" spans="1:35" x14ac:dyDescent="0.3">
      <c r="A9" s="14"/>
      <c r="B9" s="14"/>
      <c r="C9" s="14"/>
      <c r="D9" s="14"/>
      <c r="E9" s="14"/>
      <c r="F9" s="14"/>
      <c r="G9" s="14"/>
      <c r="H9" s="14"/>
      <c r="I9" s="14"/>
      <c r="J9" s="1"/>
    </row>
    <row r="10" spans="1:35" s="8" customFormat="1" ht="41.4" x14ac:dyDescent="0.3">
      <c r="A10" s="39" t="s">
        <v>4</v>
      </c>
      <c r="B10" s="39" t="s">
        <v>5</v>
      </c>
      <c r="C10" s="39" t="s">
        <v>6</v>
      </c>
      <c r="D10" s="39" t="s">
        <v>7</v>
      </c>
      <c r="E10" s="48" t="s">
        <v>8</v>
      </c>
      <c r="F10" s="40" t="s">
        <v>9</v>
      </c>
      <c r="G10" s="39" t="s">
        <v>10</v>
      </c>
      <c r="H10" s="48" t="s">
        <v>11</v>
      </c>
      <c r="I10" s="39" t="s">
        <v>12</v>
      </c>
      <c r="J10" s="39" t="s">
        <v>13</v>
      </c>
      <c r="K10" s="48" t="s">
        <v>14</v>
      </c>
      <c r="L10" s="39" t="s">
        <v>15</v>
      </c>
      <c r="M10" s="39" t="s">
        <v>16</v>
      </c>
      <c r="N10" s="39" t="s">
        <v>17</v>
      </c>
    </row>
    <row r="11" spans="1:35" s="8" customFormat="1" ht="13.8" x14ac:dyDescent="0.3">
      <c r="A11" s="41" t="s">
        <v>18</v>
      </c>
      <c r="B11" s="41" t="s">
        <v>19</v>
      </c>
      <c r="C11" s="41" t="s">
        <v>19</v>
      </c>
      <c r="D11" s="41" t="s">
        <v>19</v>
      </c>
      <c r="E11" s="49"/>
      <c r="F11" s="42" t="s">
        <v>20</v>
      </c>
      <c r="G11" s="41" t="s">
        <v>19</v>
      </c>
      <c r="H11" s="49"/>
      <c r="I11" s="43"/>
      <c r="J11" s="41" t="s">
        <v>19</v>
      </c>
      <c r="K11" s="49"/>
      <c r="L11" s="41" t="s">
        <v>19</v>
      </c>
      <c r="M11" s="41" t="s">
        <v>19</v>
      </c>
      <c r="N11" s="41" t="s">
        <v>21</v>
      </c>
    </row>
    <row r="12" spans="1:35" s="8" customFormat="1" ht="15.6" x14ac:dyDescent="0.3">
      <c r="A12" s="41">
        <v>2.33</v>
      </c>
      <c r="B12" s="44">
        <f>B4</f>
        <v>0.5</v>
      </c>
      <c r="C12" s="44">
        <f>+C4</f>
        <v>0.5</v>
      </c>
      <c r="D12" s="45">
        <v>2</v>
      </c>
      <c r="E12" s="43">
        <f t="shared" ref="E12:E17" si="0">B12/C12</f>
        <v>1</v>
      </c>
      <c r="F12" s="56">
        <v>1.0970738766656749</v>
      </c>
      <c r="G12" s="43">
        <f t="shared" ref="G12:G17" si="1">(F12/D12/9.81^0.5)^(2/3)</f>
        <v>0.31302636376713333</v>
      </c>
      <c r="H12" s="43">
        <f t="shared" ref="H12:H17" si="2">G12/B12</f>
        <v>0.62605272753426666</v>
      </c>
      <c r="I12" s="43" t="str">
        <f t="shared" ref="I12:I17" si="3">IF(H12&lt;$E$73,"Resalto Hdco",IF(H12&lt;$C$73,"Flujo saltante",IF(H12&lt;$D$73,"Flujo en Transición"," Flujo Rasante")))</f>
        <v>Flujo en Transición</v>
      </c>
      <c r="J12" s="43">
        <f t="shared" ref="J12:J17" si="4">0.9*SIN(ATAN(E12))</f>
        <v>0.63639610306789274</v>
      </c>
      <c r="K12" s="46">
        <f t="shared" ref="K12:K17" si="5">B12*0.24*(F12/D12/(9.81*B12^3*SIN(ATAN(E12)))^0.5)^0.65</f>
        <v>8.5073491986543709E-2</v>
      </c>
      <c r="L12" s="46">
        <f t="shared" ref="L12:L17" si="6">K12/(1-J12)</f>
        <v>0.23397299287589532</v>
      </c>
      <c r="M12" s="46">
        <f t="shared" ref="M12:M17" si="7">1.45*L12</f>
        <v>0.33926083967004822</v>
      </c>
      <c r="N12" s="46">
        <f t="shared" ref="N12:N17" si="8">F12/D12/L12</f>
        <v>2.3444455344630057</v>
      </c>
    </row>
    <row r="13" spans="1:35" s="8" customFormat="1" ht="15.6" x14ac:dyDescent="0.3">
      <c r="A13" s="41">
        <v>5</v>
      </c>
      <c r="B13" s="43">
        <f t="shared" ref="B13:D17" si="9">B12</f>
        <v>0.5</v>
      </c>
      <c r="C13" s="43">
        <f t="shared" si="9"/>
        <v>0.5</v>
      </c>
      <c r="D13" s="43">
        <f t="shared" si="9"/>
        <v>2</v>
      </c>
      <c r="E13" s="43">
        <f t="shared" si="0"/>
        <v>1</v>
      </c>
      <c r="F13" s="56">
        <v>1.5967128965435629</v>
      </c>
      <c r="G13" s="43">
        <f t="shared" si="1"/>
        <v>0.40201435018896492</v>
      </c>
      <c r="H13" s="43">
        <f t="shared" si="2"/>
        <v>0.80402870037792984</v>
      </c>
      <c r="I13" s="43" t="str">
        <f t="shared" si="3"/>
        <v>Flujo en Transición</v>
      </c>
      <c r="J13" s="43">
        <f t="shared" si="4"/>
        <v>0.63639610306789274</v>
      </c>
      <c r="K13" s="46">
        <f t="shared" si="5"/>
        <v>0.10857713629772875</v>
      </c>
      <c r="L13" s="46">
        <f t="shared" si="6"/>
        <v>0.29861378608382311</v>
      </c>
      <c r="M13" s="46">
        <f t="shared" si="7"/>
        <v>0.43298998982154352</v>
      </c>
      <c r="N13" s="46">
        <f t="shared" si="8"/>
        <v>2.6735418305425349</v>
      </c>
      <c r="O13" s="54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</row>
    <row r="14" spans="1:35" s="8" customFormat="1" ht="15.6" x14ac:dyDescent="0.3">
      <c r="A14" s="65">
        <v>10</v>
      </c>
      <c r="B14" s="66">
        <f t="shared" si="9"/>
        <v>0.5</v>
      </c>
      <c r="C14" s="66">
        <f t="shared" si="9"/>
        <v>0.5</v>
      </c>
      <c r="D14" s="66">
        <f t="shared" si="9"/>
        <v>2</v>
      </c>
      <c r="E14" s="66">
        <f t="shared" si="0"/>
        <v>1</v>
      </c>
      <c r="F14" s="67">
        <v>2.0386154472556175</v>
      </c>
      <c r="G14" s="66">
        <f t="shared" si="1"/>
        <v>0.47313005929297675</v>
      </c>
      <c r="H14" s="66">
        <f t="shared" si="2"/>
        <v>0.94626011858595349</v>
      </c>
      <c r="I14" s="66" t="str">
        <f t="shared" si="3"/>
        <v xml:space="preserve"> Flujo Rasante</v>
      </c>
      <c r="J14" s="66">
        <f t="shared" si="4"/>
        <v>0.63639610306789274</v>
      </c>
      <c r="K14" s="68">
        <f t="shared" si="5"/>
        <v>0.12726497410620391</v>
      </c>
      <c r="L14" s="68">
        <f t="shared" si="6"/>
        <v>0.35000992888139215</v>
      </c>
      <c r="M14" s="68">
        <f t="shared" si="7"/>
        <v>0.50751439687801858</v>
      </c>
      <c r="N14" s="68">
        <f t="shared" si="8"/>
        <v>2.9122251671129638</v>
      </c>
      <c r="O14" s="60"/>
      <c r="P14" s="59"/>
      <c r="Q14" s="59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</row>
    <row r="15" spans="1:35" s="8" customFormat="1" ht="15.6" x14ac:dyDescent="0.3">
      <c r="A15" s="65">
        <v>25</v>
      </c>
      <c r="B15" s="66">
        <f t="shared" si="9"/>
        <v>0.5</v>
      </c>
      <c r="C15" s="66">
        <f t="shared" si="9"/>
        <v>0.5</v>
      </c>
      <c r="D15" s="66">
        <f t="shared" si="9"/>
        <v>2</v>
      </c>
      <c r="E15" s="66">
        <f t="shared" si="0"/>
        <v>1</v>
      </c>
      <c r="F15" s="67">
        <v>2.7785405543572637</v>
      </c>
      <c r="G15" s="66">
        <f t="shared" si="1"/>
        <v>0.58161396678791577</v>
      </c>
      <c r="H15" s="66">
        <f t="shared" si="2"/>
        <v>1.1632279335758315</v>
      </c>
      <c r="I15" s="66" t="str">
        <f t="shared" si="3"/>
        <v xml:space="preserve"> Flujo Rasante</v>
      </c>
      <c r="J15" s="66">
        <f t="shared" si="4"/>
        <v>0.63639610306789274</v>
      </c>
      <c r="K15" s="68">
        <f t="shared" si="5"/>
        <v>0.15564021515522344</v>
      </c>
      <c r="L15" s="68">
        <f t="shared" si="6"/>
        <v>0.42804880934564032</v>
      </c>
      <c r="M15" s="68">
        <f t="shared" si="7"/>
        <v>0.6206707735511785</v>
      </c>
      <c r="N15" s="68">
        <f t="shared" si="8"/>
        <v>3.2455884629194833</v>
      </c>
      <c r="O15" s="54"/>
      <c r="P15" s="59"/>
      <c r="Q15" s="59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</row>
    <row r="16" spans="1:35" s="8" customFormat="1" ht="15.6" x14ac:dyDescent="0.3">
      <c r="A16" s="65">
        <v>50</v>
      </c>
      <c r="B16" s="66">
        <f t="shared" si="9"/>
        <v>0.5</v>
      </c>
      <c r="C16" s="66">
        <f t="shared" si="9"/>
        <v>0.5</v>
      </c>
      <c r="D16" s="66">
        <f t="shared" si="9"/>
        <v>2</v>
      </c>
      <c r="E16" s="66">
        <f t="shared" si="0"/>
        <v>1</v>
      </c>
      <c r="F16" s="67">
        <v>3.4007338133057412</v>
      </c>
      <c r="G16" s="66">
        <f t="shared" si="1"/>
        <v>0.6654857496455524</v>
      </c>
      <c r="H16" s="66">
        <f t="shared" si="2"/>
        <v>1.3309714992911048</v>
      </c>
      <c r="I16" s="66" t="str">
        <f t="shared" si="3"/>
        <v xml:space="preserve"> Flujo Rasante</v>
      </c>
      <c r="J16" s="66">
        <f t="shared" si="4"/>
        <v>0.63639610306789274</v>
      </c>
      <c r="K16" s="68">
        <f t="shared" si="5"/>
        <v>0.17748561398300569</v>
      </c>
      <c r="L16" s="68">
        <f t="shared" si="6"/>
        <v>0.48812902028975258</v>
      </c>
      <c r="M16" s="68">
        <f t="shared" si="7"/>
        <v>0.70778707942014119</v>
      </c>
      <c r="N16" s="68">
        <f t="shared" si="8"/>
        <v>3.4834374437388207</v>
      </c>
      <c r="O16" s="60"/>
      <c r="P16" s="54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</row>
    <row r="17" spans="1:35" s="8" customFormat="1" ht="15.6" x14ac:dyDescent="0.3">
      <c r="A17" s="65">
        <v>100</v>
      </c>
      <c r="B17" s="66">
        <f t="shared" si="9"/>
        <v>0.5</v>
      </c>
      <c r="C17" s="66">
        <f t="shared" si="9"/>
        <v>0.5</v>
      </c>
      <c r="D17" s="66">
        <f t="shared" si="9"/>
        <v>2</v>
      </c>
      <c r="E17" s="66">
        <f t="shared" si="0"/>
        <v>1</v>
      </c>
      <c r="F17" s="67">
        <v>4.0824345834231313</v>
      </c>
      <c r="G17" s="66">
        <f t="shared" si="1"/>
        <v>0.75168604904215519</v>
      </c>
      <c r="H17" s="66">
        <f t="shared" si="2"/>
        <v>1.5033720980843104</v>
      </c>
      <c r="I17" s="66" t="str">
        <f t="shared" si="3"/>
        <v xml:space="preserve"> Flujo Rasante</v>
      </c>
      <c r="J17" s="66">
        <f t="shared" si="4"/>
        <v>0.63639610306789274</v>
      </c>
      <c r="K17" s="68">
        <f t="shared" si="5"/>
        <v>0.1998657804963351</v>
      </c>
      <c r="L17" s="68">
        <f t="shared" si="6"/>
        <v>0.54967997368205979</v>
      </c>
      <c r="M17" s="68">
        <f t="shared" si="7"/>
        <v>0.79703596183898662</v>
      </c>
      <c r="N17" s="68">
        <f t="shared" si="8"/>
        <v>3.7134649058403308</v>
      </c>
      <c r="O17" s="60"/>
      <c r="P17" s="59"/>
      <c r="Q17" s="59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</row>
    <row r="18" spans="1:35" x14ac:dyDescent="0.3">
      <c r="A18" s="50"/>
      <c r="B18" s="51"/>
      <c r="C18" s="51"/>
      <c r="D18" s="51"/>
      <c r="E18" s="51"/>
      <c r="F18" s="51"/>
      <c r="G18" s="51"/>
      <c r="H18" s="51"/>
      <c r="I18" s="51"/>
      <c r="J18" s="51"/>
      <c r="K18" s="52"/>
      <c r="L18" s="52"/>
      <c r="M18" s="53"/>
      <c r="N18" s="53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</row>
    <row r="19" spans="1:35" x14ac:dyDescent="0.3">
      <c r="A19" s="61"/>
      <c r="B19" s="61"/>
      <c r="C19" s="61"/>
      <c r="D19" s="61"/>
      <c r="E19" s="61"/>
      <c r="F19" s="61"/>
      <c r="G19" s="51"/>
      <c r="H19" s="51"/>
      <c r="I19" s="51"/>
      <c r="J19" s="51"/>
      <c r="K19" s="52"/>
      <c r="L19" s="52"/>
      <c r="M19" s="53"/>
      <c r="N19" s="53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</row>
    <row r="20" spans="1:35" ht="12.75" customHeight="1" x14ac:dyDescent="0.3">
      <c r="A20" s="76" t="s">
        <v>22</v>
      </c>
      <c r="B20" s="76" t="s">
        <v>23</v>
      </c>
      <c r="C20" s="40" t="s">
        <v>24</v>
      </c>
      <c r="D20" s="40" t="s">
        <v>25</v>
      </c>
      <c r="E20" s="40" t="s">
        <v>26</v>
      </c>
      <c r="F20" s="40" t="s">
        <v>27</v>
      </c>
      <c r="G20" s="40" t="s">
        <v>28</v>
      </c>
      <c r="H20" s="40" t="s">
        <v>29</v>
      </c>
      <c r="I20" s="40" t="s">
        <v>30</v>
      </c>
      <c r="J20" s="40" t="s">
        <v>31</v>
      </c>
      <c r="K20" s="76" t="s">
        <v>32</v>
      </c>
      <c r="L20" s="40" t="s">
        <v>33</v>
      </c>
      <c r="M20" s="40" t="s">
        <v>9</v>
      </c>
      <c r="N20" s="75" t="s">
        <v>34</v>
      </c>
      <c r="O20" s="73"/>
      <c r="P20" s="73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</row>
    <row r="21" spans="1:35" ht="16.95" customHeight="1" x14ac:dyDescent="0.3">
      <c r="A21" s="77"/>
      <c r="B21" s="77"/>
      <c r="C21" s="62" t="s">
        <v>19</v>
      </c>
      <c r="D21" s="62" t="s">
        <v>19</v>
      </c>
      <c r="E21" s="62" t="s">
        <v>19</v>
      </c>
      <c r="F21" s="62" t="s">
        <v>19</v>
      </c>
      <c r="G21" s="62" t="s">
        <v>35</v>
      </c>
      <c r="H21" s="55" t="s">
        <v>19</v>
      </c>
      <c r="I21" s="63" t="s">
        <v>19</v>
      </c>
      <c r="J21" s="62" t="s">
        <v>19</v>
      </c>
      <c r="K21" s="77"/>
      <c r="L21" s="62" t="s">
        <v>21</v>
      </c>
      <c r="M21" s="62" t="s">
        <v>36</v>
      </c>
      <c r="N21" s="75"/>
      <c r="O21" s="50"/>
      <c r="P21" s="50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</row>
    <row r="22" spans="1:35" ht="15.75" customHeight="1" x14ac:dyDescent="0.3">
      <c r="A22" s="64">
        <v>10</v>
      </c>
      <c r="B22" s="46">
        <f>(1/M22)*G22*I22^(2/3)*K22^0.5</f>
        <v>0.13961668341437783</v>
      </c>
      <c r="C22" s="47">
        <f>+D12</f>
        <v>2</v>
      </c>
      <c r="D22" s="47">
        <v>0</v>
      </c>
      <c r="E22" s="47">
        <f>VLOOKUP(A22,A12:L17,12,0)</f>
        <v>0.35000992888139215</v>
      </c>
      <c r="F22" s="47">
        <f>C22+2*D22*E22</f>
        <v>2</v>
      </c>
      <c r="G22" s="47">
        <f>(C22+D22*E22)*E22</f>
        <v>0.7000198577627843</v>
      </c>
      <c r="H22" s="47">
        <f>C22+2*E22*(1+D22^2)^0.5</f>
        <v>2.7000198577627845</v>
      </c>
      <c r="I22" s="47">
        <f>G22/H22</f>
        <v>0.25926470716508554</v>
      </c>
      <c r="J22" s="47">
        <f>C22+2*D22*E22</f>
        <v>2</v>
      </c>
      <c r="K22" s="47">
        <f>+B4/C4</f>
        <v>1</v>
      </c>
      <c r="L22" s="47">
        <f>1/B22*I22^(2/3)*K22^0.5</f>
        <v>2.9122251671129633</v>
      </c>
      <c r="M22" s="46">
        <f>VLOOKUP(A22,A12:L17,6,0)</f>
        <v>2.0386154472556175</v>
      </c>
      <c r="N22" s="47">
        <f>L22/(9.81*G22/J22)^0.5</f>
        <v>1.5716298356315173</v>
      </c>
      <c r="O22" s="54"/>
      <c r="P22" s="54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</row>
    <row r="23" spans="1:35" ht="13.8" x14ac:dyDescent="0.3">
      <c r="A23" s="64">
        <v>100</v>
      </c>
      <c r="B23" s="46">
        <f>(1/M23)*G23*I23^(2/3)*K23^0.5</f>
        <v>0.13493748312540013</v>
      </c>
      <c r="C23" s="47">
        <f>+D12</f>
        <v>2</v>
      </c>
      <c r="D23" s="47">
        <v>0</v>
      </c>
      <c r="E23" s="47">
        <f>VLOOKUP(A23,A12:L17,12,0)</f>
        <v>0.54967997368205979</v>
      </c>
      <c r="F23" s="47">
        <f>C23+2*D23*E23</f>
        <v>2</v>
      </c>
      <c r="G23" s="47">
        <f>(C23+D23*E23)*E23</f>
        <v>1.0993599473641196</v>
      </c>
      <c r="H23" s="47">
        <f>C23+2*E23*(1+D23^2)^0.5</f>
        <v>3.0993599473641193</v>
      </c>
      <c r="I23" s="47">
        <f>G23/H23</f>
        <v>0.3547054766256113</v>
      </c>
      <c r="J23" s="47">
        <f>C23+2*D23*E23</f>
        <v>2</v>
      </c>
      <c r="K23" s="47">
        <f>+B4/C4</f>
        <v>1</v>
      </c>
      <c r="L23" s="47">
        <f>1/B23*I23^(2/3)*K23^0.5</f>
        <v>3.7134649058403313</v>
      </c>
      <c r="M23" s="46">
        <f>VLOOKUP(A23,A12:L17,6,0)</f>
        <v>4.0824345834231313</v>
      </c>
      <c r="N23" s="47">
        <f>L23/(9.81*G23/J23)^0.5</f>
        <v>1.5991524320750781</v>
      </c>
      <c r="O23" s="54"/>
      <c r="P23" s="54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</row>
    <row r="24" spans="1:35" x14ac:dyDescent="0.3">
      <c r="M24" s="16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</row>
    <row r="25" spans="1:35" x14ac:dyDescent="0.3">
      <c r="O25" s="52"/>
      <c r="P25" s="74"/>
      <c r="Q25" s="52"/>
    </row>
    <row r="27" spans="1:35" ht="63.6" thickBot="1" x14ac:dyDescent="0.35">
      <c r="B27" s="2" t="s">
        <v>8</v>
      </c>
      <c r="C27" s="3" t="s">
        <v>37</v>
      </c>
      <c r="D27" s="4" t="s">
        <v>38</v>
      </c>
      <c r="E27" s="3" t="s">
        <v>39</v>
      </c>
    </row>
    <row r="28" spans="1:35" x14ac:dyDescent="0.3">
      <c r="B28" s="17"/>
      <c r="C28" s="18" t="s">
        <v>11</v>
      </c>
      <c r="D28" s="19" t="s">
        <v>11</v>
      </c>
      <c r="E28" s="18" t="s">
        <v>11</v>
      </c>
    </row>
    <row r="29" spans="1:35" x14ac:dyDescent="0.3">
      <c r="B29" s="20">
        <v>0.04</v>
      </c>
      <c r="C29" s="21">
        <f t="shared" ref="C29:C45" si="10">11.01*B29^2-4.398*B29+1.249</f>
        <v>1.0906960000000001</v>
      </c>
      <c r="D29" s="14">
        <f t="shared" ref="D29:D45" si="11">17.476*B29^2-7.247*B29+1.846</f>
        <v>1.5840816</v>
      </c>
      <c r="E29" s="22"/>
    </row>
    <row r="30" spans="1:35" x14ac:dyDescent="0.3">
      <c r="B30" s="23">
        <v>0.05</v>
      </c>
      <c r="C30" s="21">
        <f t="shared" si="10"/>
        <v>1.0566250000000001</v>
      </c>
      <c r="D30" s="14">
        <f t="shared" si="11"/>
        <v>1.5273400000000001</v>
      </c>
      <c r="E30" s="22"/>
    </row>
    <row r="31" spans="1:35" x14ac:dyDescent="0.3">
      <c r="B31" s="23">
        <v>0.06</v>
      </c>
      <c r="C31" s="21">
        <f t="shared" si="10"/>
        <v>1.0247560000000002</v>
      </c>
      <c r="D31" s="14">
        <f t="shared" si="11"/>
        <v>1.4740936000000002</v>
      </c>
      <c r="E31" s="22"/>
    </row>
    <row r="32" spans="1:35" x14ac:dyDescent="0.3">
      <c r="B32" s="23">
        <v>7.0000000000000007E-2</v>
      </c>
      <c r="C32" s="21">
        <f t="shared" si="10"/>
        <v>0.99508900000000011</v>
      </c>
      <c r="D32" s="14">
        <f t="shared" si="11"/>
        <v>1.4243424</v>
      </c>
      <c r="E32" s="22"/>
    </row>
    <row r="33" spans="2:10" x14ac:dyDescent="0.3">
      <c r="B33" s="23">
        <v>0.08</v>
      </c>
      <c r="C33" s="21">
        <f t="shared" si="10"/>
        <v>0.96762400000000015</v>
      </c>
      <c r="D33" s="14">
        <f t="shared" si="11"/>
        <v>1.3780863999999999</v>
      </c>
      <c r="E33" s="22"/>
    </row>
    <row r="34" spans="2:10" x14ac:dyDescent="0.3">
      <c r="B34" s="23">
        <v>0.09</v>
      </c>
      <c r="C34" s="21">
        <f t="shared" si="10"/>
        <v>0.94236100000000023</v>
      </c>
      <c r="D34" s="14">
        <f t="shared" si="11"/>
        <v>1.3353256</v>
      </c>
      <c r="E34" s="22"/>
    </row>
    <row r="35" spans="2:10" x14ac:dyDescent="0.3">
      <c r="B35" s="23">
        <v>0.1</v>
      </c>
      <c r="C35" s="21">
        <f t="shared" si="10"/>
        <v>0.91930000000000023</v>
      </c>
      <c r="D35" s="14">
        <f t="shared" si="11"/>
        <v>1.2960600000000002</v>
      </c>
      <c r="E35" s="22"/>
    </row>
    <row r="36" spans="2:10" x14ac:dyDescent="0.3">
      <c r="B36" s="23">
        <v>0.11</v>
      </c>
      <c r="C36" s="21">
        <f t="shared" si="10"/>
        <v>0.89844100000000016</v>
      </c>
      <c r="D36" s="14">
        <f t="shared" si="11"/>
        <v>1.2602896000000001</v>
      </c>
      <c r="E36" s="21"/>
    </row>
    <row r="37" spans="2:10" x14ac:dyDescent="0.3">
      <c r="B37" s="23">
        <v>0.12</v>
      </c>
      <c r="C37" s="21">
        <f t="shared" si="10"/>
        <v>0.87978400000000023</v>
      </c>
      <c r="D37" s="14">
        <f t="shared" si="11"/>
        <v>1.2280144000000002</v>
      </c>
      <c r="E37" s="21"/>
    </row>
    <row r="38" spans="2:10" x14ac:dyDescent="0.3">
      <c r="B38" s="23">
        <v>0.13</v>
      </c>
      <c r="C38" s="21">
        <f t="shared" si="10"/>
        <v>0.86332900000000012</v>
      </c>
      <c r="D38" s="14">
        <f t="shared" si="11"/>
        <v>1.1992344000000001</v>
      </c>
      <c r="E38" s="21"/>
    </row>
    <row r="39" spans="2:10" x14ac:dyDescent="0.3">
      <c r="B39" s="23">
        <v>0.14000000000000001</v>
      </c>
      <c r="C39" s="21">
        <f t="shared" si="10"/>
        <v>0.84907600000000005</v>
      </c>
      <c r="D39" s="14">
        <f t="shared" si="11"/>
        <v>1.1739496</v>
      </c>
      <c r="E39" s="21"/>
    </row>
    <row r="40" spans="2:10" x14ac:dyDescent="0.3">
      <c r="B40" s="23">
        <v>0.15</v>
      </c>
      <c r="C40" s="21">
        <f t="shared" si="10"/>
        <v>0.83702500000000013</v>
      </c>
      <c r="D40" s="14">
        <f t="shared" si="11"/>
        <v>1.1521600000000003</v>
      </c>
      <c r="E40" s="21"/>
    </row>
    <row r="41" spans="2:10" x14ac:dyDescent="0.3">
      <c r="B41" s="23">
        <v>0.16</v>
      </c>
      <c r="C41" s="21">
        <f t="shared" si="10"/>
        <v>0.82717600000000013</v>
      </c>
      <c r="D41" s="14">
        <f t="shared" si="11"/>
        <v>1.1338656</v>
      </c>
      <c r="E41" s="21"/>
    </row>
    <row r="42" spans="2:10" x14ac:dyDescent="0.3">
      <c r="B42" s="23">
        <v>0.17</v>
      </c>
      <c r="C42" s="21">
        <f t="shared" si="10"/>
        <v>0.81952900000000017</v>
      </c>
      <c r="D42" s="14">
        <f t="shared" si="11"/>
        <v>1.1190663999999999</v>
      </c>
      <c r="E42" s="21"/>
    </row>
    <row r="43" spans="2:10" x14ac:dyDescent="0.3">
      <c r="B43" s="23">
        <v>0.18</v>
      </c>
      <c r="C43" s="21">
        <f t="shared" si="10"/>
        <v>0.81408400000000025</v>
      </c>
      <c r="D43" s="14">
        <f t="shared" si="11"/>
        <v>1.1077623999999999</v>
      </c>
      <c r="E43" s="21"/>
    </row>
    <row r="44" spans="2:10" x14ac:dyDescent="0.3">
      <c r="B44" s="23">
        <v>0.19</v>
      </c>
      <c r="C44" s="21">
        <f t="shared" si="10"/>
        <v>0.81084100000000014</v>
      </c>
      <c r="D44" s="14">
        <f t="shared" si="11"/>
        <v>1.0999536000000001</v>
      </c>
      <c r="E44" s="21"/>
    </row>
    <row r="45" spans="2:10" x14ac:dyDescent="0.3">
      <c r="B45" s="24">
        <v>0.2</v>
      </c>
      <c r="C45" s="21">
        <f t="shared" si="10"/>
        <v>0.8098000000000003</v>
      </c>
      <c r="D45" s="14">
        <f t="shared" si="11"/>
        <v>1.0956400000000002</v>
      </c>
      <c r="E45" s="21">
        <f t="shared" ref="E45:E73" si="12">0.0916*B45^-1.276</f>
        <v>0.71413644815920274</v>
      </c>
      <c r="F45" s="57" t="s">
        <v>40</v>
      </c>
      <c r="G45" s="86"/>
      <c r="H45" s="86"/>
      <c r="I45" s="86"/>
      <c r="J45" s="58"/>
    </row>
    <row r="46" spans="2:10" x14ac:dyDescent="0.3">
      <c r="B46" s="23">
        <v>0.21</v>
      </c>
      <c r="C46" s="21">
        <f t="shared" ref="C46:C69" si="13">-0.372*B46+0.886</f>
        <v>0.80788000000000004</v>
      </c>
      <c r="D46" s="14">
        <f t="shared" ref="D46:D68" si="14">1.176*EXP(-0.304*B46)</f>
        <v>1.1032703885892041</v>
      </c>
      <c r="E46" s="21">
        <f t="shared" si="12"/>
        <v>0.6710326526570114</v>
      </c>
    </row>
    <row r="47" spans="2:10" x14ac:dyDescent="0.3">
      <c r="B47" s="23">
        <v>0.22</v>
      </c>
      <c r="C47" s="21">
        <f t="shared" si="13"/>
        <v>0.80415999999999999</v>
      </c>
      <c r="D47" s="14">
        <f t="shared" si="14"/>
        <v>1.0999215394376634</v>
      </c>
      <c r="E47" s="21">
        <f t="shared" si="12"/>
        <v>0.63235962456019579</v>
      </c>
    </row>
    <row r="48" spans="2:10" x14ac:dyDescent="0.3">
      <c r="B48" s="23">
        <v>0.25</v>
      </c>
      <c r="C48" s="21">
        <f t="shared" si="13"/>
        <v>0.79300000000000004</v>
      </c>
      <c r="D48" s="14">
        <f t="shared" si="14"/>
        <v>1.0899358589138335</v>
      </c>
      <c r="E48" s="21">
        <f t="shared" si="12"/>
        <v>0.53718517983412617</v>
      </c>
    </row>
    <row r="49" spans="2:5" x14ac:dyDescent="0.3">
      <c r="B49" s="23">
        <v>0.30000000000000004</v>
      </c>
      <c r="C49" s="21">
        <f t="shared" si="13"/>
        <v>0.77439999999999998</v>
      </c>
      <c r="D49" s="14">
        <f t="shared" si="14"/>
        <v>1.073494107724678</v>
      </c>
      <c r="E49" s="21">
        <f t="shared" si="12"/>
        <v>0.42568539753396617</v>
      </c>
    </row>
    <row r="50" spans="2:5" x14ac:dyDescent="0.3">
      <c r="B50" s="23">
        <v>0.35</v>
      </c>
      <c r="C50" s="21">
        <f t="shared" si="13"/>
        <v>0.75580000000000003</v>
      </c>
      <c r="D50" s="14">
        <f t="shared" si="14"/>
        <v>1.0573003813894215</v>
      </c>
      <c r="E50" s="21">
        <f t="shared" si="12"/>
        <v>0.34967505275722999</v>
      </c>
    </row>
    <row r="51" spans="2:5" x14ac:dyDescent="0.3">
      <c r="B51" s="23">
        <v>0.4</v>
      </c>
      <c r="C51" s="21">
        <f t="shared" si="13"/>
        <v>0.73719999999999997</v>
      </c>
      <c r="D51" s="14">
        <f t="shared" si="14"/>
        <v>1.0413509384374959</v>
      </c>
      <c r="E51" s="21">
        <f t="shared" si="12"/>
        <v>0.29489467112560558</v>
      </c>
    </row>
    <row r="52" spans="2:5" x14ac:dyDescent="0.3">
      <c r="B52" s="23">
        <v>0.45</v>
      </c>
      <c r="C52" s="21">
        <f t="shared" si="13"/>
        <v>0.71860000000000002</v>
      </c>
      <c r="D52" s="14">
        <f t="shared" si="14"/>
        <v>1.0256420938386539</v>
      </c>
      <c r="E52" s="21">
        <f t="shared" si="12"/>
        <v>0.25374430634473666</v>
      </c>
    </row>
    <row r="53" spans="2:5" x14ac:dyDescent="0.3">
      <c r="B53" s="23">
        <v>0.5</v>
      </c>
      <c r="C53" s="21">
        <f t="shared" si="13"/>
        <v>0.7</v>
      </c>
      <c r="D53" s="14">
        <f t="shared" si="14"/>
        <v>1.0101702181515611</v>
      </c>
      <c r="E53" s="21">
        <f t="shared" si="12"/>
        <v>0.22182462097974148</v>
      </c>
    </row>
    <row r="54" spans="2:5" x14ac:dyDescent="0.3">
      <c r="B54" s="23">
        <v>0.55000000000000004</v>
      </c>
      <c r="C54" s="21">
        <f t="shared" si="13"/>
        <v>0.68140000000000001</v>
      </c>
      <c r="D54" s="14">
        <f t="shared" si="14"/>
        <v>0.99493173668523494</v>
      </c>
      <c r="E54" s="21">
        <f t="shared" si="12"/>
        <v>0.19642315471018493</v>
      </c>
    </row>
    <row r="55" spans="2:5" x14ac:dyDescent="0.3">
      <c r="B55" s="23">
        <v>0.60000000000000009</v>
      </c>
      <c r="C55" s="21">
        <f t="shared" si="13"/>
        <v>0.66279999999999994</v>
      </c>
      <c r="D55" s="14">
        <f t="shared" si="14"/>
        <v>0.97992312867313147</v>
      </c>
      <c r="E55" s="21">
        <f t="shared" si="12"/>
        <v>0.17578203105629281</v>
      </c>
    </row>
    <row r="56" spans="2:5" x14ac:dyDescent="0.3">
      <c r="B56" s="23">
        <v>0.65</v>
      </c>
      <c r="C56" s="21">
        <f t="shared" si="13"/>
        <v>0.64419999999999999</v>
      </c>
      <c r="D56" s="14">
        <f t="shared" si="14"/>
        <v>0.96514092645969274</v>
      </c>
      <c r="E56" s="21">
        <f t="shared" si="12"/>
        <v>0.15871502088527989</v>
      </c>
    </row>
    <row r="57" spans="2:5" x14ac:dyDescent="0.3">
      <c r="B57" s="23">
        <v>0.7</v>
      </c>
      <c r="C57" s="21">
        <f t="shared" si="13"/>
        <v>0.62560000000000004</v>
      </c>
      <c r="D57" s="14">
        <f t="shared" si="14"/>
        <v>0.95058171469916319</v>
      </c>
      <c r="E57" s="21">
        <f t="shared" si="12"/>
        <v>0.1443944080287079</v>
      </c>
    </row>
    <row r="58" spans="2:5" x14ac:dyDescent="0.3">
      <c r="B58" s="23">
        <v>0.75</v>
      </c>
      <c r="C58" s="21">
        <f t="shared" si="13"/>
        <v>0.60699999999999998</v>
      </c>
      <c r="D58" s="14">
        <f t="shared" si="14"/>
        <v>0.93624212956649355</v>
      </c>
      <c r="E58" s="21">
        <f t="shared" si="12"/>
        <v>0.13222613438648051</v>
      </c>
    </row>
    <row r="59" spans="2:5" x14ac:dyDescent="0.3">
      <c r="B59" s="23">
        <v>0.8</v>
      </c>
      <c r="C59" s="21">
        <f t="shared" si="13"/>
        <v>0.58840000000000003</v>
      </c>
      <c r="D59" s="14">
        <f t="shared" si="14"/>
        <v>0.92211885798014759</v>
      </c>
      <c r="E59" s="21">
        <f t="shared" si="12"/>
        <v>0.1217734611956011</v>
      </c>
    </row>
    <row r="60" spans="2:5" x14ac:dyDescent="0.3">
      <c r="B60" s="23">
        <v>0.85</v>
      </c>
      <c r="C60" s="21">
        <f t="shared" si="13"/>
        <v>0.56980000000000008</v>
      </c>
      <c r="D60" s="14">
        <f t="shared" si="14"/>
        <v>0.90820863683663322</v>
      </c>
      <c r="E60" s="21">
        <f t="shared" si="12"/>
        <v>0.11270856605223101</v>
      </c>
    </row>
    <row r="61" spans="2:5" x14ac:dyDescent="0.3">
      <c r="B61" s="23">
        <v>0.9</v>
      </c>
      <c r="C61" s="21">
        <f t="shared" si="13"/>
        <v>0.55120000000000002</v>
      </c>
      <c r="D61" s="14">
        <f t="shared" si="14"/>
        <v>0.89450825225658026</v>
      </c>
      <c r="E61" s="21">
        <f t="shared" si="12"/>
        <v>0.10478087760736252</v>
      </c>
    </row>
    <row r="62" spans="2:5" x14ac:dyDescent="0.3">
      <c r="B62" s="23">
        <v>0.95</v>
      </c>
      <c r="C62" s="21">
        <f t="shared" si="13"/>
        <v>0.53259999999999996</v>
      </c>
      <c r="D62" s="14">
        <f t="shared" si="14"/>
        <v>0.88101453884219127</v>
      </c>
      <c r="E62" s="21">
        <f t="shared" si="12"/>
        <v>9.7795788654246082E-2</v>
      </c>
    </row>
    <row r="63" spans="2:5" x14ac:dyDescent="0.3">
      <c r="B63" s="23">
        <v>1</v>
      </c>
      <c r="C63" s="21">
        <f t="shared" si="13"/>
        <v>0.51400000000000001</v>
      </c>
      <c r="D63" s="14">
        <f t="shared" si="14"/>
        <v>0.86772437894589516</v>
      </c>
      <c r="E63" s="21">
        <f t="shared" si="12"/>
        <v>9.1600000000000001E-2</v>
      </c>
    </row>
    <row r="64" spans="2:5" x14ac:dyDescent="0.3">
      <c r="B64" s="23">
        <v>1.05</v>
      </c>
      <c r="C64" s="21">
        <f t="shared" si="13"/>
        <v>0.49540000000000001</v>
      </c>
      <c r="D64" s="14">
        <f t="shared" si="14"/>
        <v>0.85463470195003011</v>
      </c>
      <c r="E64" s="21">
        <f t="shared" si="12"/>
        <v>8.6071213900119348E-2</v>
      </c>
    </row>
    <row r="65" spans="1:5" x14ac:dyDescent="0.3">
      <c r="B65" s="23">
        <v>1.1000000000000001</v>
      </c>
      <c r="C65" s="21">
        <f t="shared" si="13"/>
        <v>0.4768</v>
      </c>
      <c r="D65" s="14">
        <f t="shared" si="14"/>
        <v>0.84174248355739589</v>
      </c>
      <c r="E65" s="21">
        <f t="shared" si="12"/>
        <v>8.1110748175677594E-2</v>
      </c>
    </row>
    <row r="66" spans="1:5" x14ac:dyDescent="0.3">
      <c r="B66" s="23">
        <v>1.1499999999999999</v>
      </c>
      <c r="C66" s="21">
        <f t="shared" si="13"/>
        <v>0.45820000000000005</v>
      </c>
      <c r="D66" s="14">
        <f t="shared" si="14"/>
        <v>0.8290447450925067</v>
      </c>
      <c r="E66" s="21">
        <f t="shared" si="12"/>
        <v>7.6638152963522291E-2</v>
      </c>
    </row>
    <row r="67" spans="1:5" x14ac:dyDescent="0.3">
      <c r="B67" s="23">
        <v>1.2</v>
      </c>
      <c r="C67" s="21">
        <f t="shared" si="13"/>
        <v>0.43960000000000005</v>
      </c>
      <c r="D67" s="14">
        <f t="shared" si="14"/>
        <v>0.81653855281338339</v>
      </c>
      <c r="E67" s="21">
        <f t="shared" si="12"/>
        <v>7.2587226673214669E-2</v>
      </c>
    </row>
    <row r="68" spans="1:5" x14ac:dyDescent="0.3">
      <c r="B68" s="23">
        <v>1.25</v>
      </c>
      <c r="C68" s="21">
        <f t="shared" si="13"/>
        <v>0.42100000000000004</v>
      </c>
      <c r="D68" s="14">
        <f t="shared" si="14"/>
        <v>0.80422101723373041</v>
      </c>
      <c r="E68" s="21">
        <f t="shared" si="12"/>
        <v>6.8903026304906384E-2</v>
      </c>
    </row>
    <row r="69" spans="1:5" x14ac:dyDescent="0.3">
      <c r="B69" s="23">
        <v>1.3</v>
      </c>
      <c r="C69" s="21">
        <f t="shared" si="13"/>
        <v>0.40239999999999998</v>
      </c>
      <c r="D69" s="14">
        <v>0.8</v>
      </c>
      <c r="E69" s="21">
        <f t="shared" si="12"/>
        <v>6.5539595419479499E-2</v>
      </c>
    </row>
    <row r="70" spans="1:5" x14ac:dyDescent="0.3">
      <c r="B70" s="23">
        <v>1.35</v>
      </c>
      <c r="C70" s="21">
        <v>0.37</v>
      </c>
      <c r="D70" s="14">
        <v>0.8</v>
      </c>
      <c r="E70" s="21">
        <f t="shared" si="12"/>
        <v>6.2458217408201032E-2</v>
      </c>
    </row>
    <row r="71" spans="1:5" x14ac:dyDescent="0.3">
      <c r="B71" s="23">
        <v>1.4</v>
      </c>
      <c r="C71" s="21">
        <v>0.30000000000000004</v>
      </c>
      <c r="D71" s="14">
        <v>0.8</v>
      </c>
      <c r="E71" s="21">
        <f t="shared" si="12"/>
        <v>5.9626058266262424E-2</v>
      </c>
    </row>
    <row r="72" spans="1:5" ht="13.8" thickBot="1" x14ac:dyDescent="0.35">
      <c r="B72" s="25">
        <v>1.43</v>
      </c>
      <c r="C72" s="26">
        <v>0.2</v>
      </c>
      <c r="D72" s="27">
        <v>0.8</v>
      </c>
      <c r="E72" s="26">
        <f t="shared" si="12"/>
        <v>5.8034559165995571E-2</v>
      </c>
    </row>
    <row r="73" spans="1:5" ht="26.25" customHeight="1" thickBot="1" x14ac:dyDescent="0.35">
      <c r="A73" s="5" t="s">
        <v>41</v>
      </c>
      <c r="B73" s="25">
        <f>E12</f>
        <v>1</v>
      </c>
      <c r="C73" s="28">
        <f>-0.372*B73+0.886</f>
        <v>0.51400000000000001</v>
      </c>
      <c r="D73" s="28">
        <f>1.176*EXP(-0.304*B73)</f>
        <v>0.86772437894589516</v>
      </c>
      <c r="E73" s="29">
        <f t="shared" si="12"/>
        <v>9.1600000000000001E-2</v>
      </c>
    </row>
    <row r="77" spans="1:5" ht="14.4" x14ac:dyDescent="0.3">
      <c r="A77" s="30" t="s">
        <v>42</v>
      </c>
      <c r="B77" s="31"/>
      <c r="C77" s="31"/>
      <c r="D77" s="31"/>
      <c r="E77" s="31"/>
    </row>
    <row r="78" spans="1:5" ht="14.4" x14ac:dyDescent="0.3">
      <c r="A78" s="30" t="s">
        <v>43</v>
      </c>
      <c r="B78" s="31"/>
      <c r="C78" s="31"/>
      <c r="D78" s="31"/>
      <c r="E78" s="31"/>
    </row>
    <row r="79" spans="1:5" ht="14.4" x14ac:dyDescent="0.3">
      <c r="A79" s="32"/>
      <c r="B79" s="31"/>
      <c r="C79" s="31"/>
      <c r="D79" s="31"/>
      <c r="E79" s="31"/>
    </row>
    <row r="80" spans="1:5" x14ac:dyDescent="0.3">
      <c r="A80" s="32" t="s">
        <v>44</v>
      </c>
      <c r="B80" s="33">
        <f>+L22</f>
        <v>2.9122251671129633</v>
      </c>
      <c r="C80" s="32" t="s">
        <v>21</v>
      </c>
      <c r="D80" s="34">
        <f>+B80*3.2808399</f>
        <v>9.5545445260483781</v>
      </c>
      <c r="E80" s="32" t="s">
        <v>45</v>
      </c>
    </row>
    <row r="81" spans="1:5" x14ac:dyDescent="0.3">
      <c r="A81" s="32" t="s">
        <v>46</v>
      </c>
      <c r="B81" s="33">
        <f>+E22</f>
        <v>0.35000992888139215</v>
      </c>
      <c r="C81" s="32" t="s">
        <v>19</v>
      </c>
      <c r="D81" s="34">
        <f>+B81*3.2808399</f>
        <v>1.1483265400702338</v>
      </c>
      <c r="E81" s="32" t="s">
        <v>47</v>
      </c>
    </row>
    <row r="82" spans="1:5" ht="14.4" x14ac:dyDescent="0.3">
      <c r="A82" s="35" t="s">
        <v>42</v>
      </c>
      <c r="B82" s="33">
        <f>2+(0.025*(D80)*(D81^(1/3)))</f>
        <v>2.2501334643425279</v>
      </c>
      <c r="C82" s="32" t="s">
        <v>47</v>
      </c>
      <c r="D82" s="36">
        <f>+B82/3.2808399</f>
        <v>0.6858406788891247</v>
      </c>
      <c r="E82" s="32" t="s">
        <v>19</v>
      </c>
    </row>
    <row r="84" spans="1:5" ht="14.4" x14ac:dyDescent="0.3">
      <c r="C84" s="37" t="s">
        <v>48</v>
      </c>
      <c r="D84" s="38">
        <f>+B81+D82</f>
        <v>1.035850607770517</v>
      </c>
    </row>
  </sheetData>
  <sheetProtection selectLockedCells="1" selectUnlockedCells="1"/>
  <mergeCells count="10">
    <mergeCell ref="K20:K21"/>
    <mergeCell ref="N20:N21"/>
    <mergeCell ref="A20:A21"/>
    <mergeCell ref="K10:K11"/>
    <mergeCell ref="E10:E11"/>
    <mergeCell ref="H10:H11"/>
    <mergeCell ref="B20:B21"/>
    <mergeCell ref="P14:Q14"/>
    <mergeCell ref="P15:Q15"/>
    <mergeCell ref="P17:Q17"/>
  </mergeCells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8175E-4690-43E7-B6C1-22ABBFCF6804}">
  <dimension ref="A1:AI84"/>
  <sheetViews>
    <sheetView topLeftCell="A43" zoomScaleNormal="100" workbookViewId="0">
      <selection activeCell="F57" sqref="F57"/>
    </sheetView>
  </sheetViews>
  <sheetFormatPr baseColWidth="10" defaultColWidth="11.44140625" defaultRowHeight="13.8" x14ac:dyDescent="0.3"/>
  <cols>
    <col min="1" max="1" width="15.33203125" style="6" customWidth="1"/>
    <col min="2" max="2" width="10.5546875" style="6" customWidth="1"/>
    <col min="3" max="3" width="8.5546875" style="6" customWidth="1"/>
    <col min="4" max="4" width="9.33203125" style="6" customWidth="1"/>
    <col min="5" max="5" width="7.109375" style="6" customWidth="1"/>
    <col min="6" max="6" width="9.88671875" style="6" customWidth="1"/>
    <col min="7" max="7" width="6.109375" style="6" customWidth="1"/>
    <col min="8" max="8" width="12.33203125" style="6" customWidth="1"/>
    <col min="9" max="9" width="19.6640625" style="6" customWidth="1"/>
    <col min="10" max="10" width="12.88671875" style="6" customWidth="1"/>
    <col min="11" max="11" width="11.5546875" style="6" customWidth="1"/>
    <col min="12" max="12" width="12.5546875" style="6" customWidth="1"/>
    <col min="13" max="13" width="10.33203125" style="6" customWidth="1"/>
    <col min="14" max="14" width="8.33203125" style="6" customWidth="1"/>
    <col min="15" max="15" width="12.109375" style="6" customWidth="1"/>
    <col min="16" max="16" width="10.6640625" style="6" customWidth="1"/>
    <col min="17" max="17" width="6.44140625" style="6" customWidth="1"/>
    <col min="18" max="18" width="16.88671875" style="8" bestFit="1" customWidth="1"/>
    <col min="19" max="19" width="9.88671875" style="8" customWidth="1"/>
    <col min="20" max="20" width="12" style="8" customWidth="1"/>
    <col min="21" max="21" width="6.88671875" style="8" customWidth="1"/>
    <col min="22" max="22" width="7.44140625" style="8" customWidth="1"/>
    <col min="23" max="23" width="8.44140625" style="8" customWidth="1"/>
    <col min="24" max="24" width="12.33203125" style="8" customWidth="1"/>
    <col min="25" max="25" width="12.44140625" style="8" customWidth="1"/>
    <col min="26" max="34" width="11.44140625" style="8"/>
    <col min="35" max="256" width="11.44140625" style="6"/>
    <col min="257" max="257" width="15.33203125" style="6" customWidth="1"/>
    <col min="258" max="258" width="10.5546875" style="6" customWidth="1"/>
    <col min="259" max="259" width="8.5546875" style="6" customWidth="1"/>
    <col min="260" max="260" width="9.33203125" style="6" customWidth="1"/>
    <col min="261" max="261" width="7.109375" style="6" customWidth="1"/>
    <col min="262" max="262" width="9.88671875" style="6" customWidth="1"/>
    <col min="263" max="263" width="6.109375" style="6" customWidth="1"/>
    <col min="264" max="264" width="12.33203125" style="6" customWidth="1"/>
    <col min="265" max="265" width="19.6640625" style="6" customWidth="1"/>
    <col min="266" max="266" width="12.88671875" style="6" customWidth="1"/>
    <col min="267" max="267" width="11.5546875" style="6" customWidth="1"/>
    <col min="268" max="268" width="12.5546875" style="6" customWidth="1"/>
    <col min="269" max="269" width="10.33203125" style="6" customWidth="1"/>
    <col min="270" max="270" width="8.33203125" style="6" customWidth="1"/>
    <col min="271" max="271" width="12.109375" style="6" customWidth="1"/>
    <col min="272" max="272" width="10.6640625" style="6" customWidth="1"/>
    <col min="273" max="273" width="6.44140625" style="6" customWidth="1"/>
    <col min="274" max="274" width="16.88671875" style="6" bestFit="1" customWidth="1"/>
    <col min="275" max="275" width="9.88671875" style="6" customWidth="1"/>
    <col min="276" max="276" width="12" style="6" customWidth="1"/>
    <col min="277" max="277" width="6.88671875" style="6" customWidth="1"/>
    <col min="278" max="278" width="7.44140625" style="6" customWidth="1"/>
    <col min="279" max="279" width="8.44140625" style="6" customWidth="1"/>
    <col min="280" max="280" width="12.33203125" style="6" customWidth="1"/>
    <col min="281" max="281" width="12.44140625" style="6" customWidth="1"/>
    <col min="282" max="512" width="11.44140625" style="6"/>
    <col min="513" max="513" width="15.33203125" style="6" customWidth="1"/>
    <col min="514" max="514" width="10.5546875" style="6" customWidth="1"/>
    <col min="515" max="515" width="8.5546875" style="6" customWidth="1"/>
    <col min="516" max="516" width="9.33203125" style="6" customWidth="1"/>
    <col min="517" max="517" width="7.109375" style="6" customWidth="1"/>
    <col min="518" max="518" width="9.88671875" style="6" customWidth="1"/>
    <col min="519" max="519" width="6.109375" style="6" customWidth="1"/>
    <col min="520" max="520" width="12.33203125" style="6" customWidth="1"/>
    <col min="521" max="521" width="19.6640625" style="6" customWidth="1"/>
    <col min="522" max="522" width="12.88671875" style="6" customWidth="1"/>
    <col min="523" max="523" width="11.5546875" style="6" customWidth="1"/>
    <col min="524" max="524" width="12.5546875" style="6" customWidth="1"/>
    <col min="525" max="525" width="10.33203125" style="6" customWidth="1"/>
    <col min="526" max="526" width="8.33203125" style="6" customWidth="1"/>
    <col min="527" max="527" width="12.109375" style="6" customWidth="1"/>
    <col min="528" max="528" width="10.6640625" style="6" customWidth="1"/>
    <col min="529" max="529" width="6.44140625" style="6" customWidth="1"/>
    <col min="530" max="530" width="16.88671875" style="6" bestFit="1" customWidth="1"/>
    <col min="531" max="531" width="9.88671875" style="6" customWidth="1"/>
    <col min="532" max="532" width="12" style="6" customWidth="1"/>
    <col min="533" max="533" width="6.88671875" style="6" customWidth="1"/>
    <col min="534" max="534" width="7.44140625" style="6" customWidth="1"/>
    <col min="535" max="535" width="8.44140625" style="6" customWidth="1"/>
    <col min="536" max="536" width="12.33203125" style="6" customWidth="1"/>
    <col min="537" max="537" width="12.44140625" style="6" customWidth="1"/>
    <col min="538" max="768" width="11.44140625" style="6"/>
    <col min="769" max="769" width="15.33203125" style="6" customWidth="1"/>
    <col min="770" max="770" width="10.5546875" style="6" customWidth="1"/>
    <col min="771" max="771" width="8.5546875" style="6" customWidth="1"/>
    <col min="772" max="772" width="9.33203125" style="6" customWidth="1"/>
    <col min="773" max="773" width="7.109375" style="6" customWidth="1"/>
    <col min="774" max="774" width="9.88671875" style="6" customWidth="1"/>
    <col min="775" max="775" width="6.109375" style="6" customWidth="1"/>
    <col min="776" max="776" width="12.33203125" style="6" customWidth="1"/>
    <col min="777" max="777" width="19.6640625" style="6" customWidth="1"/>
    <col min="778" max="778" width="12.88671875" style="6" customWidth="1"/>
    <col min="779" max="779" width="11.5546875" style="6" customWidth="1"/>
    <col min="780" max="780" width="12.5546875" style="6" customWidth="1"/>
    <col min="781" max="781" width="10.33203125" style="6" customWidth="1"/>
    <col min="782" max="782" width="8.33203125" style="6" customWidth="1"/>
    <col min="783" max="783" width="12.109375" style="6" customWidth="1"/>
    <col min="784" max="784" width="10.6640625" style="6" customWidth="1"/>
    <col min="785" max="785" width="6.44140625" style="6" customWidth="1"/>
    <col min="786" max="786" width="16.88671875" style="6" bestFit="1" customWidth="1"/>
    <col min="787" max="787" width="9.88671875" style="6" customWidth="1"/>
    <col min="788" max="788" width="12" style="6" customWidth="1"/>
    <col min="789" max="789" width="6.88671875" style="6" customWidth="1"/>
    <col min="790" max="790" width="7.44140625" style="6" customWidth="1"/>
    <col min="791" max="791" width="8.44140625" style="6" customWidth="1"/>
    <col min="792" max="792" width="12.33203125" style="6" customWidth="1"/>
    <col min="793" max="793" width="12.44140625" style="6" customWidth="1"/>
    <col min="794" max="1024" width="11.44140625" style="6"/>
    <col min="1025" max="1025" width="15.33203125" style="6" customWidth="1"/>
    <col min="1026" max="1026" width="10.5546875" style="6" customWidth="1"/>
    <col min="1027" max="1027" width="8.5546875" style="6" customWidth="1"/>
    <col min="1028" max="1028" width="9.33203125" style="6" customWidth="1"/>
    <col min="1029" max="1029" width="7.109375" style="6" customWidth="1"/>
    <col min="1030" max="1030" width="9.88671875" style="6" customWidth="1"/>
    <col min="1031" max="1031" width="6.109375" style="6" customWidth="1"/>
    <col min="1032" max="1032" width="12.33203125" style="6" customWidth="1"/>
    <col min="1033" max="1033" width="19.6640625" style="6" customWidth="1"/>
    <col min="1034" max="1034" width="12.88671875" style="6" customWidth="1"/>
    <col min="1035" max="1035" width="11.5546875" style="6" customWidth="1"/>
    <col min="1036" max="1036" width="12.5546875" style="6" customWidth="1"/>
    <col min="1037" max="1037" width="10.33203125" style="6" customWidth="1"/>
    <col min="1038" max="1038" width="8.33203125" style="6" customWidth="1"/>
    <col min="1039" max="1039" width="12.109375" style="6" customWidth="1"/>
    <col min="1040" max="1040" width="10.6640625" style="6" customWidth="1"/>
    <col min="1041" max="1041" width="6.44140625" style="6" customWidth="1"/>
    <col min="1042" max="1042" width="16.88671875" style="6" bestFit="1" customWidth="1"/>
    <col min="1043" max="1043" width="9.88671875" style="6" customWidth="1"/>
    <col min="1044" max="1044" width="12" style="6" customWidth="1"/>
    <col min="1045" max="1045" width="6.88671875" style="6" customWidth="1"/>
    <col min="1046" max="1046" width="7.44140625" style="6" customWidth="1"/>
    <col min="1047" max="1047" width="8.44140625" style="6" customWidth="1"/>
    <col min="1048" max="1048" width="12.33203125" style="6" customWidth="1"/>
    <col min="1049" max="1049" width="12.44140625" style="6" customWidth="1"/>
    <col min="1050" max="1280" width="11.44140625" style="6"/>
    <col min="1281" max="1281" width="15.33203125" style="6" customWidth="1"/>
    <col min="1282" max="1282" width="10.5546875" style="6" customWidth="1"/>
    <col min="1283" max="1283" width="8.5546875" style="6" customWidth="1"/>
    <col min="1284" max="1284" width="9.33203125" style="6" customWidth="1"/>
    <col min="1285" max="1285" width="7.109375" style="6" customWidth="1"/>
    <col min="1286" max="1286" width="9.88671875" style="6" customWidth="1"/>
    <col min="1287" max="1287" width="6.109375" style="6" customWidth="1"/>
    <col min="1288" max="1288" width="12.33203125" style="6" customWidth="1"/>
    <col min="1289" max="1289" width="19.6640625" style="6" customWidth="1"/>
    <col min="1290" max="1290" width="12.88671875" style="6" customWidth="1"/>
    <col min="1291" max="1291" width="11.5546875" style="6" customWidth="1"/>
    <col min="1292" max="1292" width="12.5546875" style="6" customWidth="1"/>
    <col min="1293" max="1293" width="10.33203125" style="6" customWidth="1"/>
    <col min="1294" max="1294" width="8.33203125" style="6" customWidth="1"/>
    <col min="1295" max="1295" width="12.109375" style="6" customWidth="1"/>
    <col min="1296" max="1296" width="10.6640625" style="6" customWidth="1"/>
    <col min="1297" max="1297" width="6.44140625" style="6" customWidth="1"/>
    <col min="1298" max="1298" width="16.88671875" style="6" bestFit="1" customWidth="1"/>
    <col min="1299" max="1299" width="9.88671875" style="6" customWidth="1"/>
    <col min="1300" max="1300" width="12" style="6" customWidth="1"/>
    <col min="1301" max="1301" width="6.88671875" style="6" customWidth="1"/>
    <col min="1302" max="1302" width="7.44140625" style="6" customWidth="1"/>
    <col min="1303" max="1303" width="8.44140625" style="6" customWidth="1"/>
    <col min="1304" max="1304" width="12.33203125" style="6" customWidth="1"/>
    <col min="1305" max="1305" width="12.44140625" style="6" customWidth="1"/>
    <col min="1306" max="1536" width="11.44140625" style="6"/>
    <col min="1537" max="1537" width="15.33203125" style="6" customWidth="1"/>
    <col min="1538" max="1538" width="10.5546875" style="6" customWidth="1"/>
    <col min="1539" max="1539" width="8.5546875" style="6" customWidth="1"/>
    <col min="1540" max="1540" width="9.33203125" style="6" customWidth="1"/>
    <col min="1541" max="1541" width="7.109375" style="6" customWidth="1"/>
    <col min="1542" max="1542" width="9.88671875" style="6" customWidth="1"/>
    <col min="1543" max="1543" width="6.109375" style="6" customWidth="1"/>
    <col min="1544" max="1544" width="12.33203125" style="6" customWidth="1"/>
    <col min="1545" max="1545" width="19.6640625" style="6" customWidth="1"/>
    <col min="1546" max="1546" width="12.88671875" style="6" customWidth="1"/>
    <col min="1547" max="1547" width="11.5546875" style="6" customWidth="1"/>
    <col min="1548" max="1548" width="12.5546875" style="6" customWidth="1"/>
    <col min="1549" max="1549" width="10.33203125" style="6" customWidth="1"/>
    <col min="1550" max="1550" width="8.33203125" style="6" customWidth="1"/>
    <col min="1551" max="1551" width="12.109375" style="6" customWidth="1"/>
    <col min="1552" max="1552" width="10.6640625" style="6" customWidth="1"/>
    <col min="1553" max="1553" width="6.44140625" style="6" customWidth="1"/>
    <col min="1554" max="1554" width="16.88671875" style="6" bestFit="1" customWidth="1"/>
    <col min="1555" max="1555" width="9.88671875" style="6" customWidth="1"/>
    <col min="1556" max="1556" width="12" style="6" customWidth="1"/>
    <col min="1557" max="1557" width="6.88671875" style="6" customWidth="1"/>
    <col min="1558" max="1558" width="7.44140625" style="6" customWidth="1"/>
    <col min="1559" max="1559" width="8.44140625" style="6" customWidth="1"/>
    <col min="1560" max="1560" width="12.33203125" style="6" customWidth="1"/>
    <col min="1561" max="1561" width="12.44140625" style="6" customWidth="1"/>
    <col min="1562" max="1792" width="11.44140625" style="6"/>
    <col min="1793" max="1793" width="15.33203125" style="6" customWidth="1"/>
    <col min="1794" max="1794" width="10.5546875" style="6" customWidth="1"/>
    <col min="1795" max="1795" width="8.5546875" style="6" customWidth="1"/>
    <col min="1796" max="1796" width="9.33203125" style="6" customWidth="1"/>
    <col min="1797" max="1797" width="7.109375" style="6" customWidth="1"/>
    <col min="1798" max="1798" width="9.88671875" style="6" customWidth="1"/>
    <col min="1799" max="1799" width="6.109375" style="6" customWidth="1"/>
    <col min="1800" max="1800" width="12.33203125" style="6" customWidth="1"/>
    <col min="1801" max="1801" width="19.6640625" style="6" customWidth="1"/>
    <col min="1802" max="1802" width="12.88671875" style="6" customWidth="1"/>
    <col min="1803" max="1803" width="11.5546875" style="6" customWidth="1"/>
    <col min="1804" max="1804" width="12.5546875" style="6" customWidth="1"/>
    <col min="1805" max="1805" width="10.33203125" style="6" customWidth="1"/>
    <col min="1806" max="1806" width="8.33203125" style="6" customWidth="1"/>
    <col min="1807" max="1807" width="12.109375" style="6" customWidth="1"/>
    <col min="1808" max="1808" width="10.6640625" style="6" customWidth="1"/>
    <col min="1809" max="1809" width="6.44140625" style="6" customWidth="1"/>
    <col min="1810" max="1810" width="16.88671875" style="6" bestFit="1" customWidth="1"/>
    <col min="1811" max="1811" width="9.88671875" style="6" customWidth="1"/>
    <col min="1812" max="1812" width="12" style="6" customWidth="1"/>
    <col min="1813" max="1813" width="6.88671875" style="6" customWidth="1"/>
    <col min="1814" max="1814" width="7.44140625" style="6" customWidth="1"/>
    <col min="1815" max="1815" width="8.44140625" style="6" customWidth="1"/>
    <col min="1816" max="1816" width="12.33203125" style="6" customWidth="1"/>
    <col min="1817" max="1817" width="12.44140625" style="6" customWidth="1"/>
    <col min="1818" max="2048" width="11.44140625" style="6"/>
    <col min="2049" max="2049" width="15.33203125" style="6" customWidth="1"/>
    <col min="2050" max="2050" width="10.5546875" style="6" customWidth="1"/>
    <col min="2051" max="2051" width="8.5546875" style="6" customWidth="1"/>
    <col min="2052" max="2052" width="9.33203125" style="6" customWidth="1"/>
    <col min="2053" max="2053" width="7.109375" style="6" customWidth="1"/>
    <col min="2054" max="2054" width="9.88671875" style="6" customWidth="1"/>
    <col min="2055" max="2055" width="6.109375" style="6" customWidth="1"/>
    <col min="2056" max="2056" width="12.33203125" style="6" customWidth="1"/>
    <col min="2057" max="2057" width="19.6640625" style="6" customWidth="1"/>
    <col min="2058" max="2058" width="12.88671875" style="6" customWidth="1"/>
    <col min="2059" max="2059" width="11.5546875" style="6" customWidth="1"/>
    <col min="2060" max="2060" width="12.5546875" style="6" customWidth="1"/>
    <col min="2061" max="2061" width="10.33203125" style="6" customWidth="1"/>
    <col min="2062" max="2062" width="8.33203125" style="6" customWidth="1"/>
    <col min="2063" max="2063" width="12.109375" style="6" customWidth="1"/>
    <col min="2064" max="2064" width="10.6640625" style="6" customWidth="1"/>
    <col min="2065" max="2065" width="6.44140625" style="6" customWidth="1"/>
    <col min="2066" max="2066" width="16.88671875" style="6" bestFit="1" customWidth="1"/>
    <col min="2067" max="2067" width="9.88671875" style="6" customWidth="1"/>
    <col min="2068" max="2068" width="12" style="6" customWidth="1"/>
    <col min="2069" max="2069" width="6.88671875" style="6" customWidth="1"/>
    <col min="2070" max="2070" width="7.44140625" style="6" customWidth="1"/>
    <col min="2071" max="2071" width="8.44140625" style="6" customWidth="1"/>
    <col min="2072" max="2072" width="12.33203125" style="6" customWidth="1"/>
    <col min="2073" max="2073" width="12.44140625" style="6" customWidth="1"/>
    <col min="2074" max="2304" width="11.44140625" style="6"/>
    <col min="2305" max="2305" width="15.33203125" style="6" customWidth="1"/>
    <col min="2306" max="2306" width="10.5546875" style="6" customWidth="1"/>
    <col min="2307" max="2307" width="8.5546875" style="6" customWidth="1"/>
    <col min="2308" max="2308" width="9.33203125" style="6" customWidth="1"/>
    <col min="2309" max="2309" width="7.109375" style="6" customWidth="1"/>
    <col min="2310" max="2310" width="9.88671875" style="6" customWidth="1"/>
    <col min="2311" max="2311" width="6.109375" style="6" customWidth="1"/>
    <col min="2312" max="2312" width="12.33203125" style="6" customWidth="1"/>
    <col min="2313" max="2313" width="19.6640625" style="6" customWidth="1"/>
    <col min="2314" max="2314" width="12.88671875" style="6" customWidth="1"/>
    <col min="2315" max="2315" width="11.5546875" style="6" customWidth="1"/>
    <col min="2316" max="2316" width="12.5546875" style="6" customWidth="1"/>
    <col min="2317" max="2317" width="10.33203125" style="6" customWidth="1"/>
    <col min="2318" max="2318" width="8.33203125" style="6" customWidth="1"/>
    <col min="2319" max="2319" width="12.109375" style="6" customWidth="1"/>
    <col min="2320" max="2320" width="10.6640625" style="6" customWidth="1"/>
    <col min="2321" max="2321" width="6.44140625" style="6" customWidth="1"/>
    <col min="2322" max="2322" width="16.88671875" style="6" bestFit="1" customWidth="1"/>
    <col min="2323" max="2323" width="9.88671875" style="6" customWidth="1"/>
    <col min="2324" max="2324" width="12" style="6" customWidth="1"/>
    <col min="2325" max="2325" width="6.88671875" style="6" customWidth="1"/>
    <col min="2326" max="2326" width="7.44140625" style="6" customWidth="1"/>
    <col min="2327" max="2327" width="8.44140625" style="6" customWidth="1"/>
    <col min="2328" max="2328" width="12.33203125" style="6" customWidth="1"/>
    <col min="2329" max="2329" width="12.44140625" style="6" customWidth="1"/>
    <col min="2330" max="2560" width="11.44140625" style="6"/>
    <col min="2561" max="2561" width="15.33203125" style="6" customWidth="1"/>
    <col min="2562" max="2562" width="10.5546875" style="6" customWidth="1"/>
    <col min="2563" max="2563" width="8.5546875" style="6" customWidth="1"/>
    <col min="2564" max="2564" width="9.33203125" style="6" customWidth="1"/>
    <col min="2565" max="2565" width="7.109375" style="6" customWidth="1"/>
    <col min="2566" max="2566" width="9.88671875" style="6" customWidth="1"/>
    <col min="2567" max="2567" width="6.109375" style="6" customWidth="1"/>
    <col min="2568" max="2568" width="12.33203125" style="6" customWidth="1"/>
    <col min="2569" max="2569" width="19.6640625" style="6" customWidth="1"/>
    <col min="2570" max="2570" width="12.88671875" style="6" customWidth="1"/>
    <col min="2571" max="2571" width="11.5546875" style="6" customWidth="1"/>
    <col min="2572" max="2572" width="12.5546875" style="6" customWidth="1"/>
    <col min="2573" max="2573" width="10.33203125" style="6" customWidth="1"/>
    <col min="2574" max="2574" width="8.33203125" style="6" customWidth="1"/>
    <col min="2575" max="2575" width="12.109375" style="6" customWidth="1"/>
    <col min="2576" max="2576" width="10.6640625" style="6" customWidth="1"/>
    <col min="2577" max="2577" width="6.44140625" style="6" customWidth="1"/>
    <col min="2578" max="2578" width="16.88671875" style="6" bestFit="1" customWidth="1"/>
    <col min="2579" max="2579" width="9.88671875" style="6" customWidth="1"/>
    <col min="2580" max="2580" width="12" style="6" customWidth="1"/>
    <col min="2581" max="2581" width="6.88671875" style="6" customWidth="1"/>
    <col min="2582" max="2582" width="7.44140625" style="6" customWidth="1"/>
    <col min="2583" max="2583" width="8.44140625" style="6" customWidth="1"/>
    <col min="2584" max="2584" width="12.33203125" style="6" customWidth="1"/>
    <col min="2585" max="2585" width="12.44140625" style="6" customWidth="1"/>
    <col min="2586" max="2816" width="11.44140625" style="6"/>
    <col min="2817" max="2817" width="15.33203125" style="6" customWidth="1"/>
    <col min="2818" max="2818" width="10.5546875" style="6" customWidth="1"/>
    <col min="2819" max="2819" width="8.5546875" style="6" customWidth="1"/>
    <col min="2820" max="2820" width="9.33203125" style="6" customWidth="1"/>
    <col min="2821" max="2821" width="7.109375" style="6" customWidth="1"/>
    <col min="2822" max="2822" width="9.88671875" style="6" customWidth="1"/>
    <col min="2823" max="2823" width="6.109375" style="6" customWidth="1"/>
    <col min="2824" max="2824" width="12.33203125" style="6" customWidth="1"/>
    <col min="2825" max="2825" width="19.6640625" style="6" customWidth="1"/>
    <col min="2826" max="2826" width="12.88671875" style="6" customWidth="1"/>
    <col min="2827" max="2827" width="11.5546875" style="6" customWidth="1"/>
    <col min="2828" max="2828" width="12.5546875" style="6" customWidth="1"/>
    <col min="2829" max="2829" width="10.33203125" style="6" customWidth="1"/>
    <col min="2830" max="2830" width="8.33203125" style="6" customWidth="1"/>
    <col min="2831" max="2831" width="12.109375" style="6" customWidth="1"/>
    <col min="2832" max="2832" width="10.6640625" style="6" customWidth="1"/>
    <col min="2833" max="2833" width="6.44140625" style="6" customWidth="1"/>
    <col min="2834" max="2834" width="16.88671875" style="6" bestFit="1" customWidth="1"/>
    <col min="2835" max="2835" width="9.88671875" style="6" customWidth="1"/>
    <col min="2836" max="2836" width="12" style="6" customWidth="1"/>
    <col min="2837" max="2837" width="6.88671875" style="6" customWidth="1"/>
    <col min="2838" max="2838" width="7.44140625" style="6" customWidth="1"/>
    <col min="2839" max="2839" width="8.44140625" style="6" customWidth="1"/>
    <col min="2840" max="2840" width="12.33203125" style="6" customWidth="1"/>
    <col min="2841" max="2841" width="12.44140625" style="6" customWidth="1"/>
    <col min="2842" max="3072" width="11.44140625" style="6"/>
    <col min="3073" max="3073" width="15.33203125" style="6" customWidth="1"/>
    <col min="3074" max="3074" width="10.5546875" style="6" customWidth="1"/>
    <col min="3075" max="3075" width="8.5546875" style="6" customWidth="1"/>
    <col min="3076" max="3076" width="9.33203125" style="6" customWidth="1"/>
    <col min="3077" max="3077" width="7.109375" style="6" customWidth="1"/>
    <col min="3078" max="3078" width="9.88671875" style="6" customWidth="1"/>
    <col min="3079" max="3079" width="6.109375" style="6" customWidth="1"/>
    <col min="3080" max="3080" width="12.33203125" style="6" customWidth="1"/>
    <col min="3081" max="3081" width="19.6640625" style="6" customWidth="1"/>
    <col min="3082" max="3082" width="12.88671875" style="6" customWidth="1"/>
    <col min="3083" max="3083" width="11.5546875" style="6" customWidth="1"/>
    <col min="3084" max="3084" width="12.5546875" style="6" customWidth="1"/>
    <col min="3085" max="3085" width="10.33203125" style="6" customWidth="1"/>
    <col min="3086" max="3086" width="8.33203125" style="6" customWidth="1"/>
    <col min="3087" max="3087" width="12.109375" style="6" customWidth="1"/>
    <col min="3088" max="3088" width="10.6640625" style="6" customWidth="1"/>
    <col min="3089" max="3089" width="6.44140625" style="6" customWidth="1"/>
    <col min="3090" max="3090" width="16.88671875" style="6" bestFit="1" customWidth="1"/>
    <col min="3091" max="3091" width="9.88671875" style="6" customWidth="1"/>
    <col min="3092" max="3092" width="12" style="6" customWidth="1"/>
    <col min="3093" max="3093" width="6.88671875" style="6" customWidth="1"/>
    <col min="3094" max="3094" width="7.44140625" style="6" customWidth="1"/>
    <col min="3095" max="3095" width="8.44140625" style="6" customWidth="1"/>
    <col min="3096" max="3096" width="12.33203125" style="6" customWidth="1"/>
    <col min="3097" max="3097" width="12.44140625" style="6" customWidth="1"/>
    <col min="3098" max="3328" width="11.44140625" style="6"/>
    <col min="3329" max="3329" width="15.33203125" style="6" customWidth="1"/>
    <col min="3330" max="3330" width="10.5546875" style="6" customWidth="1"/>
    <col min="3331" max="3331" width="8.5546875" style="6" customWidth="1"/>
    <col min="3332" max="3332" width="9.33203125" style="6" customWidth="1"/>
    <col min="3333" max="3333" width="7.109375" style="6" customWidth="1"/>
    <col min="3334" max="3334" width="9.88671875" style="6" customWidth="1"/>
    <col min="3335" max="3335" width="6.109375" style="6" customWidth="1"/>
    <col min="3336" max="3336" width="12.33203125" style="6" customWidth="1"/>
    <col min="3337" max="3337" width="19.6640625" style="6" customWidth="1"/>
    <col min="3338" max="3338" width="12.88671875" style="6" customWidth="1"/>
    <col min="3339" max="3339" width="11.5546875" style="6" customWidth="1"/>
    <col min="3340" max="3340" width="12.5546875" style="6" customWidth="1"/>
    <col min="3341" max="3341" width="10.33203125" style="6" customWidth="1"/>
    <col min="3342" max="3342" width="8.33203125" style="6" customWidth="1"/>
    <col min="3343" max="3343" width="12.109375" style="6" customWidth="1"/>
    <col min="3344" max="3344" width="10.6640625" style="6" customWidth="1"/>
    <col min="3345" max="3345" width="6.44140625" style="6" customWidth="1"/>
    <col min="3346" max="3346" width="16.88671875" style="6" bestFit="1" customWidth="1"/>
    <col min="3347" max="3347" width="9.88671875" style="6" customWidth="1"/>
    <col min="3348" max="3348" width="12" style="6" customWidth="1"/>
    <col min="3349" max="3349" width="6.88671875" style="6" customWidth="1"/>
    <col min="3350" max="3350" width="7.44140625" style="6" customWidth="1"/>
    <col min="3351" max="3351" width="8.44140625" style="6" customWidth="1"/>
    <col min="3352" max="3352" width="12.33203125" style="6" customWidth="1"/>
    <col min="3353" max="3353" width="12.44140625" style="6" customWidth="1"/>
    <col min="3354" max="3584" width="11.44140625" style="6"/>
    <col min="3585" max="3585" width="15.33203125" style="6" customWidth="1"/>
    <col min="3586" max="3586" width="10.5546875" style="6" customWidth="1"/>
    <col min="3587" max="3587" width="8.5546875" style="6" customWidth="1"/>
    <col min="3588" max="3588" width="9.33203125" style="6" customWidth="1"/>
    <col min="3589" max="3589" width="7.109375" style="6" customWidth="1"/>
    <col min="3590" max="3590" width="9.88671875" style="6" customWidth="1"/>
    <col min="3591" max="3591" width="6.109375" style="6" customWidth="1"/>
    <col min="3592" max="3592" width="12.33203125" style="6" customWidth="1"/>
    <col min="3593" max="3593" width="19.6640625" style="6" customWidth="1"/>
    <col min="3594" max="3594" width="12.88671875" style="6" customWidth="1"/>
    <col min="3595" max="3595" width="11.5546875" style="6" customWidth="1"/>
    <col min="3596" max="3596" width="12.5546875" style="6" customWidth="1"/>
    <col min="3597" max="3597" width="10.33203125" style="6" customWidth="1"/>
    <col min="3598" max="3598" width="8.33203125" style="6" customWidth="1"/>
    <col min="3599" max="3599" width="12.109375" style="6" customWidth="1"/>
    <col min="3600" max="3600" width="10.6640625" style="6" customWidth="1"/>
    <col min="3601" max="3601" width="6.44140625" style="6" customWidth="1"/>
    <col min="3602" max="3602" width="16.88671875" style="6" bestFit="1" customWidth="1"/>
    <col min="3603" max="3603" width="9.88671875" style="6" customWidth="1"/>
    <col min="3604" max="3604" width="12" style="6" customWidth="1"/>
    <col min="3605" max="3605" width="6.88671875" style="6" customWidth="1"/>
    <col min="3606" max="3606" width="7.44140625" style="6" customWidth="1"/>
    <col min="3607" max="3607" width="8.44140625" style="6" customWidth="1"/>
    <col min="3608" max="3608" width="12.33203125" style="6" customWidth="1"/>
    <col min="3609" max="3609" width="12.44140625" style="6" customWidth="1"/>
    <col min="3610" max="3840" width="11.44140625" style="6"/>
    <col min="3841" max="3841" width="15.33203125" style="6" customWidth="1"/>
    <col min="3842" max="3842" width="10.5546875" style="6" customWidth="1"/>
    <col min="3843" max="3843" width="8.5546875" style="6" customWidth="1"/>
    <col min="3844" max="3844" width="9.33203125" style="6" customWidth="1"/>
    <col min="3845" max="3845" width="7.109375" style="6" customWidth="1"/>
    <col min="3846" max="3846" width="9.88671875" style="6" customWidth="1"/>
    <col min="3847" max="3847" width="6.109375" style="6" customWidth="1"/>
    <col min="3848" max="3848" width="12.33203125" style="6" customWidth="1"/>
    <col min="3849" max="3849" width="19.6640625" style="6" customWidth="1"/>
    <col min="3850" max="3850" width="12.88671875" style="6" customWidth="1"/>
    <col min="3851" max="3851" width="11.5546875" style="6" customWidth="1"/>
    <col min="3852" max="3852" width="12.5546875" style="6" customWidth="1"/>
    <col min="3853" max="3853" width="10.33203125" style="6" customWidth="1"/>
    <col min="3854" max="3854" width="8.33203125" style="6" customWidth="1"/>
    <col min="3855" max="3855" width="12.109375" style="6" customWidth="1"/>
    <col min="3856" max="3856" width="10.6640625" style="6" customWidth="1"/>
    <col min="3857" max="3857" width="6.44140625" style="6" customWidth="1"/>
    <col min="3858" max="3858" width="16.88671875" style="6" bestFit="1" customWidth="1"/>
    <col min="3859" max="3859" width="9.88671875" style="6" customWidth="1"/>
    <col min="3860" max="3860" width="12" style="6" customWidth="1"/>
    <col min="3861" max="3861" width="6.88671875" style="6" customWidth="1"/>
    <col min="3862" max="3862" width="7.44140625" style="6" customWidth="1"/>
    <col min="3863" max="3863" width="8.44140625" style="6" customWidth="1"/>
    <col min="3864" max="3864" width="12.33203125" style="6" customWidth="1"/>
    <col min="3865" max="3865" width="12.44140625" style="6" customWidth="1"/>
    <col min="3866" max="4096" width="11.44140625" style="6"/>
    <col min="4097" max="4097" width="15.33203125" style="6" customWidth="1"/>
    <col min="4098" max="4098" width="10.5546875" style="6" customWidth="1"/>
    <col min="4099" max="4099" width="8.5546875" style="6" customWidth="1"/>
    <col min="4100" max="4100" width="9.33203125" style="6" customWidth="1"/>
    <col min="4101" max="4101" width="7.109375" style="6" customWidth="1"/>
    <col min="4102" max="4102" width="9.88671875" style="6" customWidth="1"/>
    <col min="4103" max="4103" width="6.109375" style="6" customWidth="1"/>
    <col min="4104" max="4104" width="12.33203125" style="6" customWidth="1"/>
    <col min="4105" max="4105" width="19.6640625" style="6" customWidth="1"/>
    <col min="4106" max="4106" width="12.88671875" style="6" customWidth="1"/>
    <col min="4107" max="4107" width="11.5546875" style="6" customWidth="1"/>
    <col min="4108" max="4108" width="12.5546875" style="6" customWidth="1"/>
    <col min="4109" max="4109" width="10.33203125" style="6" customWidth="1"/>
    <col min="4110" max="4110" width="8.33203125" style="6" customWidth="1"/>
    <col min="4111" max="4111" width="12.109375" style="6" customWidth="1"/>
    <col min="4112" max="4112" width="10.6640625" style="6" customWidth="1"/>
    <col min="4113" max="4113" width="6.44140625" style="6" customWidth="1"/>
    <col min="4114" max="4114" width="16.88671875" style="6" bestFit="1" customWidth="1"/>
    <col min="4115" max="4115" width="9.88671875" style="6" customWidth="1"/>
    <col min="4116" max="4116" width="12" style="6" customWidth="1"/>
    <col min="4117" max="4117" width="6.88671875" style="6" customWidth="1"/>
    <col min="4118" max="4118" width="7.44140625" style="6" customWidth="1"/>
    <col min="4119" max="4119" width="8.44140625" style="6" customWidth="1"/>
    <col min="4120" max="4120" width="12.33203125" style="6" customWidth="1"/>
    <col min="4121" max="4121" width="12.44140625" style="6" customWidth="1"/>
    <col min="4122" max="4352" width="11.44140625" style="6"/>
    <col min="4353" max="4353" width="15.33203125" style="6" customWidth="1"/>
    <col min="4354" max="4354" width="10.5546875" style="6" customWidth="1"/>
    <col min="4355" max="4355" width="8.5546875" style="6" customWidth="1"/>
    <col min="4356" max="4356" width="9.33203125" style="6" customWidth="1"/>
    <col min="4357" max="4357" width="7.109375" style="6" customWidth="1"/>
    <col min="4358" max="4358" width="9.88671875" style="6" customWidth="1"/>
    <col min="4359" max="4359" width="6.109375" style="6" customWidth="1"/>
    <col min="4360" max="4360" width="12.33203125" style="6" customWidth="1"/>
    <col min="4361" max="4361" width="19.6640625" style="6" customWidth="1"/>
    <col min="4362" max="4362" width="12.88671875" style="6" customWidth="1"/>
    <col min="4363" max="4363" width="11.5546875" style="6" customWidth="1"/>
    <col min="4364" max="4364" width="12.5546875" style="6" customWidth="1"/>
    <col min="4365" max="4365" width="10.33203125" style="6" customWidth="1"/>
    <col min="4366" max="4366" width="8.33203125" style="6" customWidth="1"/>
    <col min="4367" max="4367" width="12.109375" style="6" customWidth="1"/>
    <col min="4368" max="4368" width="10.6640625" style="6" customWidth="1"/>
    <col min="4369" max="4369" width="6.44140625" style="6" customWidth="1"/>
    <col min="4370" max="4370" width="16.88671875" style="6" bestFit="1" customWidth="1"/>
    <col min="4371" max="4371" width="9.88671875" style="6" customWidth="1"/>
    <col min="4372" max="4372" width="12" style="6" customWidth="1"/>
    <col min="4373" max="4373" width="6.88671875" style="6" customWidth="1"/>
    <col min="4374" max="4374" width="7.44140625" style="6" customWidth="1"/>
    <col min="4375" max="4375" width="8.44140625" style="6" customWidth="1"/>
    <col min="4376" max="4376" width="12.33203125" style="6" customWidth="1"/>
    <col min="4377" max="4377" width="12.44140625" style="6" customWidth="1"/>
    <col min="4378" max="4608" width="11.44140625" style="6"/>
    <col min="4609" max="4609" width="15.33203125" style="6" customWidth="1"/>
    <col min="4610" max="4610" width="10.5546875" style="6" customWidth="1"/>
    <col min="4611" max="4611" width="8.5546875" style="6" customWidth="1"/>
    <col min="4612" max="4612" width="9.33203125" style="6" customWidth="1"/>
    <col min="4613" max="4613" width="7.109375" style="6" customWidth="1"/>
    <col min="4614" max="4614" width="9.88671875" style="6" customWidth="1"/>
    <col min="4615" max="4615" width="6.109375" style="6" customWidth="1"/>
    <col min="4616" max="4616" width="12.33203125" style="6" customWidth="1"/>
    <col min="4617" max="4617" width="19.6640625" style="6" customWidth="1"/>
    <col min="4618" max="4618" width="12.88671875" style="6" customWidth="1"/>
    <col min="4619" max="4619" width="11.5546875" style="6" customWidth="1"/>
    <col min="4620" max="4620" width="12.5546875" style="6" customWidth="1"/>
    <col min="4621" max="4621" width="10.33203125" style="6" customWidth="1"/>
    <col min="4622" max="4622" width="8.33203125" style="6" customWidth="1"/>
    <col min="4623" max="4623" width="12.109375" style="6" customWidth="1"/>
    <col min="4624" max="4624" width="10.6640625" style="6" customWidth="1"/>
    <col min="4625" max="4625" width="6.44140625" style="6" customWidth="1"/>
    <col min="4626" max="4626" width="16.88671875" style="6" bestFit="1" customWidth="1"/>
    <col min="4627" max="4627" width="9.88671875" style="6" customWidth="1"/>
    <col min="4628" max="4628" width="12" style="6" customWidth="1"/>
    <col min="4629" max="4629" width="6.88671875" style="6" customWidth="1"/>
    <col min="4630" max="4630" width="7.44140625" style="6" customWidth="1"/>
    <col min="4631" max="4631" width="8.44140625" style="6" customWidth="1"/>
    <col min="4632" max="4632" width="12.33203125" style="6" customWidth="1"/>
    <col min="4633" max="4633" width="12.44140625" style="6" customWidth="1"/>
    <col min="4634" max="4864" width="11.44140625" style="6"/>
    <col min="4865" max="4865" width="15.33203125" style="6" customWidth="1"/>
    <col min="4866" max="4866" width="10.5546875" style="6" customWidth="1"/>
    <col min="4867" max="4867" width="8.5546875" style="6" customWidth="1"/>
    <col min="4868" max="4868" width="9.33203125" style="6" customWidth="1"/>
    <col min="4869" max="4869" width="7.109375" style="6" customWidth="1"/>
    <col min="4870" max="4870" width="9.88671875" style="6" customWidth="1"/>
    <col min="4871" max="4871" width="6.109375" style="6" customWidth="1"/>
    <col min="4872" max="4872" width="12.33203125" style="6" customWidth="1"/>
    <col min="4873" max="4873" width="19.6640625" style="6" customWidth="1"/>
    <col min="4874" max="4874" width="12.88671875" style="6" customWidth="1"/>
    <col min="4875" max="4875" width="11.5546875" style="6" customWidth="1"/>
    <col min="4876" max="4876" width="12.5546875" style="6" customWidth="1"/>
    <col min="4877" max="4877" width="10.33203125" style="6" customWidth="1"/>
    <col min="4878" max="4878" width="8.33203125" style="6" customWidth="1"/>
    <col min="4879" max="4879" width="12.109375" style="6" customWidth="1"/>
    <col min="4880" max="4880" width="10.6640625" style="6" customWidth="1"/>
    <col min="4881" max="4881" width="6.44140625" style="6" customWidth="1"/>
    <col min="4882" max="4882" width="16.88671875" style="6" bestFit="1" customWidth="1"/>
    <col min="4883" max="4883" width="9.88671875" style="6" customWidth="1"/>
    <col min="4884" max="4884" width="12" style="6" customWidth="1"/>
    <col min="4885" max="4885" width="6.88671875" style="6" customWidth="1"/>
    <col min="4886" max="4886" width="7.44140625" style="6" customWidth="1"/>
    <col min="4887" max="4887" width="8.44140625" style="6" customWidth="1"/>
    <col min="4888" max="4888" width="12.33203125" style="6" customWidth="1"/>
    <col min="4889" max="4889" width="12.44140625" style="6" customWidth="1"/>
    <col min="4890" max="5120" width="11.44140625" style="6"/>
    <col min="5121" max="5121" width="15.33203125" style="6" customWidth="1"/>
    <col min="5122" max="5122" width="10.5546875" style="6" customWidth="1"/>
    <col min="5123" max="5123" width="8.5546875" style="6" customWidth="1"/>
    <col min="5124" max="5124" width="9.33203125" style="6" customWidth="1"/>
    <col min="5125" max="5125" width="7.109375" style="6" customWidth="1"/>
    <col min="5126" max="5126" width="9.88671875" style="6" customWidth="1"/>
    <col min="5127" max="5127" width="6.109375" style="6" customWidth="1"/>
    <col min="5128" max="5128" width="12.33203125" style="6" customWidth="1"/>
    <col min="5129" max="5129" width="19.6640625" style="6" customWidth="1"/>
    <col min="5130" max="5130" width="12.88671875" style="6" customWidth="1"/>
    <col min="5131" max="5131" width="11.5546875" style="6" customWidth="1"/>
    <col min="5132" max="5132" width="12.5546875" style="6" customWidth="1"/>
    <col min="5133" max="5133" width="10.33203125" style="6" customWidth="1"/>
    <col min="5134" max="5134" width="8.33203125" style="6" customWidth="1"/>
    <col min="5135" max="5135" width="12.109375" style="6" customWidth="1"/>
    <col min="5136" max="5136" width="10.6640625" style="6" customWidth="1"/>
    <col min="5137" max="5137" width="6.44140625" style="6" customWidth="1"/>
    <col min="5138" max="5138" width="16.88671875" style="6" bestFit="1" customWidth="1"/>
    <col min="5139" max="5139" width="9.88671875" style="6" customWidth="1"/>
    <col min="5140" max="5140" width="12" style="6" customWidth="1"/>
    <col min="5141" max="5141" width="6.88671875" style="6" customWidth="1"/>
    <col min="5142" max="5142" width="7.44140625" style="6" customWidth="1"/>
    <col min="5143" max="5143" width="8.44140625" style="6" customWidth="1"/>
    <col min="5144" max="5144" width="12.33203125" style="6" customWidth="1"/>
    <col min="5145" max="5145" width="12.44140625" style="6" customWidth="1"/>
    <col min="5146" max="5376" width="11.44140625" style="6"/>
    <col min="5377" max="5377" width="15.33203125" style="6" customWidth="1"/>
    <col min="5378" max="5378" width="10.5546875" style="6" customWidth="1"/>
    <col min="5379" max="5379" width="8.5546875" style="6" customWidth="1"/>
    <col min="5380" max="5380" width="9.33203125" style="6" customWidth="1"/>
    <col min="5381" max="5381" width="7.109375" style="6" customWidth="1"/>
    <col min="5382" max="5382" width="9.88671875" style="6" customWidth="1"/>
    <col min="5383" max="5383" width="6.109375" style="6" customWidth="1"/>
    <col min="5384" max="5384" width="12.33203125" style="6" customWidth="1"/>
    <col min="5385" max="5385" width="19.6640625" style="6" customWidth="1"/>
    <col min="5386" max="5386" width="12.88671875" style="6" customWidth="1"/>
    <col min="5387" max="5387" width="11.5546875" style="6" customWidth="1"/>
    <col min="5388" max="5388" width="12.5546875" style="6" customWidth="1"/>
    <col min="5389" max="5389" width="10.33203125" style="6" customWidth="1"/>
    <col min="5390" max="5390" width="8.33203125" style="6" customWidth="1"/>
    <col min="5391" max="5391" width="12.109375" style="6" customWidth="1"/>
    <col min="5392" max="5392" width="10.6640625" style="6" customWidth="1"/>
    <col min="5393" max="5393" width="6.44140625" style="6" customWidth="1"/>
    <col min="5394" max="5394" width="16.88671875" style="6" bestFit="1" customWidth="1"/>
    <col min="5395" max="5395" width="9.88671875" style="6" customWidth="1"/>
    <col min="5396" max="5396" width="12" style="6" customWidth="1"/>
    <col min="5397" max="5397" width="6.88671875" style="6" customWidth="1"/>
    <col min="5398" max="5398" width="7.44140625" style="6" customWidth="1"/>
    <col min="5399" max="5399" width="8.44140625" style="6" customWidth="1"/>
    <col min="5400" max="5400" width="12.33203125" style="6" customWidth="1"/>
    <col min="5401" max="5401" width="12.44140625" style="6" customWidth="1"/>
    <col min="5402" max="5632" width="11.44140625" style="6"/>
    <col min="5633" max="5633" width="15.33203125" style="6" customWidth="1"/>
    <col min="5634" max="5634" width="10.5546875" style="6" customWidth="1"/>
    <col min="5635" max="5635" width="8.5546875" style="6" customWidth="1"/>
    <col min="5636" max="5636" width="9.33203125" style="6" customWidth="1"/>
    <col min="5637" max="5637" width="7.109375" style="6" customWidth="1"/>
    <col min="5638" max="5638" width="9.88671875" style="6" customWidth="1"/>
    <col min="5639" max="5639" width="6.109375" style="6" customWidth="1"/>
    <col min="5640" max="5640" width="12.33203125" style="6" customWidth="1"/>
    <col min="5641" max="5641" width="19.6640625" style="6" customWidth="1"/>
    <col min="5642" max="5642" width="12.88671875" style="6" customWidth="1"/>
    <col min="5643" max="5643" width="11.5546875" style="6" customWidth="1"/>
    <col min="5644" max="5644" width="12.5546875" style="6" customWidth="1"/>
    <col min="5645" max="5645" width="10.33203125" style="6" customWidth="1"/>
    <col min="5646" max="5646" width="8.33203125" style="6" customWidth="1"/>
    <col min="5647" max="5647" width="12.109375" style="6" customWidth="1"/>
    <col min="5648" max="5648" width="10.6640625" style="6" customWidth="1"/>
    <col min="5649" max="5649" width="6.44140625" style="6" customWidth="1"/>
    <col min="5650" max="5650" width="16.88671875" style="6" bestFit="1" customWidth="1"/>
    <col min="5651" max="5651" width="9.88671875" style="6" customWidth="1"/>
    <col min="5652" max="5652" width="12" style="6" customWidth="1"/>
    <col min="5653" max="5653" width="6.88671875" style="6" customWidth="1"/>
    <col min="5654" max="5654" width="7.44140625" style="6" customWidth="1"/>
    <col min="5655" max="5655" width="8.44140625" style="6" customWidth="1"/>
    <col min="5656" max="5656" width="12.33203125" style="6" customWidth="1"/>
    <col min="5657" max="5657" width="12.44140625" style="6" customWidth="1"/>
    <col min="5658" max="5888" width="11.44140625" style="6"/>
    <col min="5889" max="5889" width="15.33203125" style="6" customWidth="1"/>
    <col min="5890" max="5890" width="10.5546875" style="6" customWidth="1"/>
    <col min="5891" max="5891" width="8.5546875" style="6" customWidth="1"/>
    <col min="5892" max="5892" width="9.33203125" style="6" customWidth="1"/>
    <col min="5893" max="5893" width="7.109375" style="6" customWidth="1"/>
    <col min="5894" max="5894" width="9.88671875" style="6" customWidth="1"/>
    <col min="5895" max="5895" width="6.109375" style="6" customWidth="1"/>
    <col min="5896" max="5896" width="12.33203125" style="6" customWidth="1"/>
    <col min="5897" max="5897" width="19.6640625" style="6" customWidth="1"/>
    <col min="5898" max="5898" width="12.88671875" style="6" customWidth="1"/>
    <col min="5899" max="5899" width="11.5546875" style="6" customWidth="1"/>
    <col min="5900" max="5900" width="12.5546875" style="6" customWidth="1"/>
    <col min="5901" max="5901" width="10.33203125" style="6" customWidth="1"/>
    <col min="5902" max="5902" width="8.33203125" style="6" customWidth="1"/>
    <col min="5903" max="5903" width="12.109375" style="6" customWidth="1"/>
    <col min="5904" max="5904" width="10.6640625" style="6" customWidth="1"/>
    <col min="5905" max="5905" width="6.44140625" style="6" customWidth="1"/>
    <col min="5906" max="5906" width="16.88671875" style="6" bestFit="1" customWidth="1"/>
    <col min="5907" max="5907" width="9.88671875" style="6" customWidth="1"/>
    <col min="5908" max="5908" width="12" style="6" customWidth="1"/>
    <col min="5909" max="5909" width="6.88671875" style="6" customWidth="1"/>
    <col min="5910" max="5910" width="7.44140625" style="6" customWidth="1"/>
    <col min="5911" max="5911" width="8.44140625" style="6" customWidth="1"/>
    <col min="5912" max="5912" width="12.33203125" style="6" customWidth="1"/>
    <col min="5913" max="5913" width="12.44140625" style="6" customWidth="1"/>
    <col min="5914" max="6144" width="11.44140625" style="6"/>
    <col min="6145" max="6145" width="15.33203125" style="6" customWidth="1"/>
    <col min="6146" max="6146" width="10.5546875" style="6" customWidth="1"/>
    <col min="6147" max="6147" width="8.5546875" style="6" customWidth="1"/>
    <col min="6148" max="6148" width="9.33203125" style="6" customWidth="1"/>
    <col min="6149" max="6149" width="7.109375" style="6" customWidth="1"/>
    <col min="6150" max="6150" width="9.88671875" style="6" customWidth="1"/>
    <col min="6151" max="6151" width="6.109375" style="6" customWidth="1"/>
    <col min="6152" max="6152" width="12.33203125" style="6" customWidth="1"/>
    <col min="6153" max="6153" width="19.6640625" style="6" customWidth="1"/>
    <col min="6154" max="6154" width="12.88671875" style="6" customWidth="1"/>
    <col min="6155" max="6155" width="11.5546875" style="6" customWidth="1"/>
    <col min="6156" max="6156" width="12.5546875" style="6" customWidth="1"/>
    <col min="6157" max="6157" width="10.33203125" style="6" customWidth="1"/>
    <col min="6158" max="6158" width="8.33203125" style="6" customWidth="1"/>
    <col min="6159" max="6159" width="12.109375" style="6" customWidth="1"/>
    <col min="6160" max="6160" width="10.6640625" style="6" customWidth="1"/>
    <col min="6161" max="6161" width="6.44140625" style="6" customWidth="1"/>
    <col min="6162" max="6162" width="16.88671875" style="6" bestFit="1" customWidth="1"/>
    <col min="6163" max="6163" width="9.88671875" style="6" customWidth="1"/>
    <col min="6164" max="6164" width="12" style="6" customWidth="1"/>
    <col min="6165" max="6165" width="6.88671875" style="6" customWidth="1"/>
    <col min="6166" max="6166" width="7.44140625" style="6" customWidth="1"/>
    <col min="6167" max="6167" width="8.44140625" style="6" customWidth="1"/>
    <col min="6168" max="6168" width="12.33203125" style="6" customWidth="1"/>
    <col min="6169" max="6169" width="12.44140625" style="6" customWidth="1"/>
    <col min="6170" max="6400" width="11.44140625" style="6"/>
    <col min="6401" max="6401" width="15.33203125" style="6" customWidth="1"/>
    <col min="6402" max="6402" width="10.5546875" style="6" customWidth="1"/>
    <col min="6403" max="6403" width="8.5546875" style="6" customWidth="1"/>
    <col min="6404" max="6404" width="9.33203125" style="6" customWidth="1"/>
    <col min="6405" max="6405" width="7.109375" style="6" customWidth="1"/>
    <col min="6406" max="6406" width="9.88671875" style="6" customWidth="1"/>
    <col min="6407" max="6407" width="6.109375" style="6" customWidth="1"/>
    <col min="6408" max="6408" width="12.33203125" style="6" customWidth="1"/>
    <col min="6409" max="6409" width="19.6640625" style="6" customWidth="1"/>
    <col min="6410" max="6410" width="12.88671875" style="6" customWidth="1"/>
    <col min="6411" max="6411" width="11.5546875" style="6" customWidth="1"/>
    <col min="6412" max="6412" width="12.5546875" style="6" customWidth="1"/>
    <col min="6413" max="6413" width="10.33203125" style="6" customWidth="1"/>
    <col min="6414" max="6414" width="8.33203125" style="6" customWidth="1"/>
    <col min="6415" max="6415" width="12.109375" style="6" customWidth="1"/>
    <col min="6416" max="6416" width="10.6640625" style="6" customWidth="1"/>
    <col min="6417" max="6417" width="6.44140625" style="6" customWidth="1"/>
    <col min="6418" max="6418" width="16.88671875" style="6" bestFit="1" customWidth="1"/>
    <col min="6419" max="6419" width="9.88671875" style="6" customWidth="1"/>
    <col min="6420" max="6420" width="12" style="6" customWidth="1"/>
    <col min="6421" max="6421" width="6.88671875" style="6" customWidth="1"/>
    <col min="6422" max="6422" width="7.44140625" style="6" customWidth="1"/>
    <col min="6423" max="6423" width="8.44140625" style="6" customWidth="1"/>
    <col min="6424" max="6424" width="12.33203125" style="6" customWidth="1"/>
    <col min="6425" max="6425" width="12.44140625" style="6" customWidth="1"/>
    <col min="6426" max="6656" width="11.44140625" style="6"/>
    <col min="6657" max="6657" width="15.33203125" style="6" customWidth="1"/>
    <col min="6658" max="6658" width="10.5546875" style="6" customWidth="1"/>
    <col min="6659" max="6659" width="8.5546875" style="6" customWidth="1"/>
    <col min="6660" max="6660" width="9.33203125" style="6" customWidth="1"/>
    <col min="6661" max="6661" width="7.109375" style="6" customWidth="1"/>
    <col min="6662" max="6662" width="9.88671875" style="6" customWidth="1"/>
    <col min="6663" max="6663" width="6.109375" style="6" customWidth="1"/>
    <col min="6664" max="6664" width="12.33203125" style="6" customWidth="1"/>
    <col min="6665" max="6665" width="19.6640625" style="6" customWidth="1"/>
    <col min="6666" max="6666" width="12.88671875" style="6" customWidth="1"/>
    <col min="6667" max="6667" width="11.5546875" style="6" customWidth="1"/>
    <col min="6668" max="6668" width="12.5546875" style="6" customWidth="1"/>
    <col min="6669" max="6669" width="10.33203125" style="6" customWidth="1"/>
    <col min="6670" max="6670" width="8.33203125" style="6" customWidth="1"/>
    <col min="6671" max="6671" width="12.109375" style="6" customWidth="1"/>
    <col min="6672" max="6672" width="10.6640625" style="6" customWidth="1"/>
    <col min="6673" max="6673" width="6.44140625" style="6" customWidth="1"/>
    <col min="6674" max="6674" width="16.88671875" style="6" bestFit="1" customWidth="1"/>
    <col min="6675" max="6675" width="9.88671875" style="6" customWidth="1"/>
    <col min="6676" max="6676" width="12" style="6" customWidth="1"/>
    <col min="6677" max="6677" width="6.88671875" style="6" customWidth="1"/>
    <col min="6678" max="6678" width="7.44140625" style="6" customWidth="1"/>
    <col min="6679" max="6679" width="8.44140625" style="6" customWidth="1"/>
    <col min="6680" max="6680" width="12.33203125" style="6" customWidth="1"/>
    <col min="6681" max="6681" width="12.44140625" style="6" customWidth="1"/>
    <col min="6682" max="6912" width="11.44140625" style="6"/>
    <col min="6913" max="6913" width="15.33203125" style="6" customWidth="1"/>
    <col min="6914" max="6914" width="10.5546875" style="6" customWidth="1"/>
    <col min="6915" max="6915" width="8.5546875" style="6" customWidth="1"/>
    <col min="6916" max="6916" width="9.33203125" style="6" customWidth="1"/>
    <col min="6917" max="6917" width="7.109375" style="6" customWidth="1"/>
    <col min="6918" max="6918" width="9.88671875" style="6" customWidth="1"/>
    <col min="6919" max="6919" width="6.109375" style="6" customWidth="1"/>
    <col min="6920" max="6920" width="12.33203125" style="6" customWidth="1"/>
    <col min="6921" max="6921" width="19.6640625" style="6" customWidth="1"/>
    <col min="6922" max="6922" width="12.88671875" style="6" customWidth="1"/>
    <col min="6923" max="6923" width="11.5546875" style="6" customWidth="1"/>
    <col min="6924" max="6924" width="12.5546875" style="6" customWidth="1"/>
    <col min="6925" max="6925" width="10.33203125" style="6" customWidth="1"/>
    <col min="6926" max="6926" width="8.33203125" style="6" customWidth="1"/>
    <col min="6927" max="6927" width="12.109375" style="6" customWidth="1"/>
    <col min="6928" max="6928" width="10.6640625" style="6" customWidth="1"/>
    <col min="6929" max="6929" width="6.44140625" style="6" customWidth="1"/>
    <col min="6930" max="6930" width="16.88671875" style="6" bestFit="1" customWidth="1"/>
    <col min="6931" max="6931" width="9.88671875" style="6" customWidth="1"/>
    <col min="6932" max="6932" width="12" style="6" customWidth="1"/>
    <col min="6933" max="6933" width="6.88671875" style="6" customWidth="1"/>
    <col min="6934" max="6934" width="7.44140625" style="6" customWidth="1"/>
    <col min="6935" max="6935" width="8.44140625" style="6" customWidth="1"/>
    <col min="6936" max="6936" width="12.33203125" style="6" customWidth="1"/>
    <col min="6937" max="6937" width="12.44140625" style="6" customWidth="1"/>
    <col min="6938" max="7168" width="11.44140625" style="6"/>
    <col min="7169" max="7169" width="15.33203125" style="6" customWidth="1"/>
    <col min="7170" max="7170" width="10.5546875" style="6" customWidth="1"/>
    <col min="7171" max="7171" width="8.5546875" style="6" customWidth="1"/>
    <col min="7172" max="7172" width="9.33203125" style="6" customWidth="1"/>
    <col min="7173" max="7173" width="7.109375" style="6" customWidth="1"/>
    <col min="7174" max="7174" width="9.88671875" style="6" customWidth="1"/>
    <col min="7175" max="7175" width="6.109375" style="6" customWidth="1"/>
    <col min="7176" max="7176" width="12.33203125" style="6" customWidth="1"/>
    <col min="7177" max="7177" width="19.6640625" style="6" customWidth="1"/>
    <col min="7178" max="7178" width="12.88671875" style="6" customWidth="1"/>
    <col min="7179" max="7179" width="11.5546875" style="6" customWidth="1"/>
    <col min="7180" max="7180" width="12.5546875" style="6" customWidth="1"/>
    <col min="7181" max="7181" width="10.33203125" style="6" customWidth="1"/>
    <col min="7182" max="7182" width="8.33203125" style="6" customWidth="1"/>
    <col min="7183" max="7183" width="12.109375" style="6" customWidth="1"/>
    <col min="7184" max="7184" width="10.6640625" style="6" customWidth="1"/>
    <col min="7185" max="7185" width="6.44140625" style="6" customWidth="1"/>
    <col min="7186" max="7186" width="16.88671875" style="6" bestFit="1" customWidth="1"/>
    <col min="7187" max="7187" width="9.88671875" style="6" customWidth="1"/>
    <col min="7188" max="7188" width="12" style="6" customWidth="1"/>
    <col min="7189" max="7189" width="6.88671875" style="6" customWidth="1"/>
    <col min="7190" max="7190" width="7.44140625" style="6" customWidth="1"/>
    <col min="7191" max="7191" width="8.44140625" style="6" customWidth="1"/>
    <col min="7192" max="7192" width="12.33203125" style="6" customWidth="1"/>
    <col min="7193" max="7193" width="12.44140625" style="6" customWidth="1"/>
    <col min="7194" max="7424" width="11.44140625" style="6"/>
    <col min="7425" max="7425" width="15.33203125" style="6" customWidth="1"/>
    <col min="7426" max="7426" width="10.5546875" style="6" customWidth="1"/>
    <col min="7427" max="7427" width="8.5546875" style="6" customWidth="1"/>
    <col min="7428" max="7428" width="9.33203125" style="6" customWidth="1"/>
    <col min="7429" max="7429" width="7.109375" style="6" customWidth="1"/>
    <col min="7430" max="7430" width="9.88671875" style="6" customWidth="1"/>
    <col min="7431" max="7431" width="6.109375" style="6" customWidth="1"/>
    <col min="7432" max="7432" width="12.33203125" style="6" customWidth="1"/>
    <col min="7433" max="7433" width="19.6640625" style="6" customWidth="1"/>
    <col min="7434" max="7434" width="12.88671875" style="6" customWidth="1"/>
    <col min="7435" max="7435" width="11.5546875" style="6" customWidth="1"/>
    <col min="7436" max="7436" width="12.5546875" style="6" customWidth="1"/>
    <col min="7437" max="7437" width="10.33203125" style="6" customWidth="1"/>
    <col min="7438" max="7438" width="8.33203125" style="6" customWidth="1"/>
    <col min="7439" max="7439" width="12.109375" style="6" customWidth="1"/>
    <col min="7440" max="7440" width="10.6640625" style="6" customWidth="1"/>
    <col min="7441" max="7441" width="6.44140625" style="6" customWidth="1"/>
    <col min="7442" max="7442" width="16.88671875" style="6" bestFit="1" customWidth="1"/>
    <col min="7443" max="7443" width="9.88671875" style="6" customWidth="1"/>
    <col min="7444" max="7444" width="12" style="6" customWidth="1"/>
    <col min="7445" max="7445" width="6.88671875" style="6" customWidth="1"/>
    <col min="7446" max="7446" width="7.44140625" style="6" customWidth="1"/>
    <col min="7447" max="7447" width="8.44140625" style="6" customWidth="1"/>
    <col min="7448" max="7448" width="12.33203125" style="6" customWidth="1"/>
    <col min="7449" max="7449" width="12.44140625" style="6" customWidth="1"/>
    <col min="7450" max="7680" width="11.44140625" style="6"/>
    <col min="7681" max="7681" width="15.33203125" style="6" customWidth="1"/>
    <col min="7682" max="7682" width="10.5546875" style="6" customWidth="1"/>
    <col min="7683" max="7683" width="8.5546875" style="6" customWidth="1"/>
    <col min="7684" max="7684" width="9.33203125" style="6" customWidth="1"/>
    <col min="7685" max="7685" width="7.109375" style="6" customWidth="1"/>
    <col min="7686" max="7686" width="9.88671875" style="6" customWidth="1"/>
    <col min="7687" max="7687" width="6.109375" style="6" customWidth="1"/>
    <col min="7688" max="7688" width="12.33203125" style="6" customWidth="1"/>
    <col min="7689" max="7689" width="19.6640625" style="6" customWidth="1"/>
    <col min="7690" max="7690" width="12.88671875" style="6" customWidth="1"/>
    <col min="7691" max="7691" width="11.5546875" style="6" customWidth="1"/>
    <col min="7692" max="7692" width="12.5546875" style="6" customWidth="1"/>
    <col min="7693" max="7693" width="10.33203125" style="6" customWidth="1"/>
    <col min="7694" max="7694" width="8.33203125" style="6" customWidth="1"/>
    <col min="7695" max="7695" width="12.109375" style="6" customWidth="1"/>
    <col min="7696" max="7696" width="10.6640625" style="6" customWidth="1"/>
    <col min="7697" max="7697" width="6.44140625" style="6" customWidth="1"/>
    <col min="7698" max="7698" width="16.88671875" style="6" bestFit="1" customWidth="1"/>
    <col min="7699" max="7699" width="9.88671875" style="6" customWidth="1"/>
    <col min="7700" max="7700" width="12" style="6" customWidth="1"/>
    <col min="7701" max="7701" width="6.88671875" style="6" customWidth="1"/>
    <col min="7702" max="7702" width="7.44140625" style="6" customWidth="1"/>
    <col min="7703" max="7703" width="8.44140625" style="6" customWidth="1"/>
    <col min="7704" max="7704" width="12.33203125" style="6" customWidth="1"/>
    <col min="7705" max="7705" width="12.44140625" style="6" customWidth="1"/>
    <col min="7706" max="7936" width="11.44140625" style="6"/>
    <col min="7937" max="7937" width="15.33203125" style="6" customWidth="1"/>
    <col min="7938" max="7938" width="10.5546875" style="6" customWidth="1"/>
    <col min="7939" max="7939" width="8.5546875" style="6" customWidth="1"/>
    <col min="7940" max="7940" width="9.33203125" style="6" customWidth="1"/>
    <col min="7941" max="7941" width="7.109375" style="6" customWidth="1"/>
    <col min="7942" max="7942" width="9.88671875" style="6" customWidth="1"/>
    <col min="7943" max="7943" width="6.109375" style="6" customWidth="1"/>
    <col min="7944" max="7944" width="12.33203125" style="6" customWidth="1"/>
    <col min="7945" max="7945" width="19.6640625" style="6" customWidth="1"/>
    <col min="7946" max="7946" width="12.88671875" style="6" customWidth="1"/>
    <col min="7947" max="7947" width="11.5546875" style="6" customWidth="1"/>
    <col min="7948" max="7948" width="12.5546875" style="6" customWidth="1"/>
    <col min="7949" max="7949" width="10.33203125" style="6" customWidth="1"/>
    <col min="7950" max="7950" width="8.33203125" style="6" customWidth="1"/>
    <col min="7951" max="7951" width="12.109375" style="6" customWidth="1"/>
    <col min="7952" max="7952" width="10.6640625" style="6" customWidth="1"/>
    <col min="7953" max="7953" width="6.44140625" style="6" customWidth="1"/>
    <col min="7954" max="7954" width="16.88671875" style="6" bestFit="1" customWidth="1"/>
    <col min="7955" max="7955" width="9.88671875" style="6" customWidth="1"/>
    <col min="7956" max="7956" width="12" style="6" customWidth="1"/>
    <col min="7957" max="7957" width="6.88671875" style="6" customWidth="1"/>
    <col min="7958" max="7958" width="7.44140625" style="6" customWidth="1"/>
    <col min="7959" max="7959" width="8.44140625" style="6" customWidth="1"/>
    <col min="7960" max="7960" width="12.33203125" style="6" customWidth="1"/>
    <col min="7961" max="7961" width="12.44140625" style="6" customWidth="1"/>
    <col min="7962" max="8192" width="11.44140625" style="6"/>
    <col min="8193" max="8193" width="15.33203125" style="6" customWidth="1"/>
    <col min="8194" max="8194" width="10.5546875" style="6" customWidth="1"/>
    <col min="8195" max="8195" width="8.5546875" style="6" customWidth="1"/>
    <col min="8196" max="8196" width="9.33203125" style="6" customWidth="1"/>
    <col min="8197" max="8197" width="7.109375" style="6" customWidth="1"/>
    <col min="8198" max="8198" width="9.88671875" style="6" customWidth="1"/>
    <col min="8199" max="8199" width="6.109375" style="6" customWidth="1"/>
    <col min="8200" max="8200" width="12.33203125" style="6" customWidth="1"/>
    <col min="8201" max="8201" width="19.6640625" style="6" customWidth="1"/>
    <col min="8202" max="8202" width="12.88671875" style="6" customWidth="1"/>
    <col min="8203" max="8203" width="11.5546875" style="6" customWidth="1"/>
    <col min="8204" max="8204" width="12.5546875" style="6" customWidth="1"/>
    <col min="8205" max="8205" width="10.33203125" style="6" customWidth="1"/>
    <col min="8206" max="8206" width="8.33203125" style="6" customWidth="1"/>
    <col min="8207" max="8207" width="12.109375" style="6" customWidth="1"/>
    <col min="8208" max="8208" width="10.6640625" style="6" customWidth="1"/>
    <col min="8209" max="8209" width="6.44140625" style="6" customWidth="1"/>
    <col min="8210" max="8210" width="16.88671875" style="6" bestFit="1" customWidth="1"/>
    <col min="8211" max="8211" width="9.88671875" style="6" customWidth="1"/>
    <col min="8212" max="8212" width="12" style="6" customWidth="1"/>
    <col min="8213" max="8213" width="6.88671875" style="6" customWidth="1"/>
    <col min="8214" max="8214" width="7.44140625" style="6" customWidth="1"/>
    <col min="8215" max="8215" width="8.44140625" style="6" customWidth="1"/>
    <col min="8216" max="8216" width="12.33203125" style="6" customWidth="1"/>
    <col min="8217" max="8217" width="12.44140625" style="6" customWidth="1"/>
    <col min="8218" max="8448" width="11.44140625" style="6"/>
    <col min="8449" max="8449" width="15.33203125" style="6" customWidth="1"/>
    <col min="8450" max="8450" width="10.5546875" style="6" customWidth="1"/>
    <col min="8451" max="8451" width="8.5546875" style="6" customWidth="1"/>
    <col min="8452" max="8452" width="9.33203125" style="6" customWidth="1"/>
    <col min="8453" max="8453" width="7.109375" style="6" customWidth="1"/>
    <col min="8454" max="8454" width="9.88671875" style="6" customWidth="1"/>
    <col min="8455" max="8455" width="6.109375" style="6" customWidth="1"/>
    <col min="8456" max="8456" width="12.33203125" style="6" customWidth="1"/>
    <col min="8457" max="8457" width="19.6640625" style="6" customWidth="1"/>
    <col min="8458" max="8458" width="12.88671875" style="6" customWidth="1"/>
    <col min="8459" max="8459" width="11.5546875" style="6" customWidth="1"/>
    <col min="8460" max="8460" width="12.5546875" style="6" customWidth="1"/>
    <col min="8461" max="8461" width="10.33203125" style="6" customWidth="1"/>
    <col min="8462" max="8462" width="8.33203125" style="6" customWidth="1"/>
    <col min="8463" max="8463" width="12.109375" style="6" customWidth="1"/>
    <col min="8464" max="8464" width="10.6640625" style="6" customWidth="1"/>
    <col min="8465" max="8465" width="6.44140625" style="6" customWidth="1"/>
    <col min="8466" max="8466" width="16.88671875" style="6" bestFit="1" customWidth="1"/>
    <col min="8467" max="8467" width="9.88671875" style="6" customWidth="1"/>
    <col min="8468" max="8468" width="12" style="6" customWidth="1"/>
    <col min="8469" max="8469" width="6.88671875" style="6" customWidth="1"/>
    <col min="8470" max="8470" width="7.44140625" style="6" customWidth="1"/>
    <col min="8471" max="8471" width="8.44140625" style="6" customWidth="1"/>
    <col min="8472" max="8472" width="12.33203125" style="6" customWidth="1"/>
    <col min="8473" max="8473" width="12.44140625" style="6" customWidth="1"/>
    <col min="8474" max="8704" width="11.44140625" style="6"/>
    <col min="8705" max="8705" width="15.33203125" style="6" customWidth="1"/>
    <col min="8706" max="8706" width="10.5546875" style="6" customWidth="1"/>
    <col min="8707" max="8707" width="8.5546875" style="6" customWidth="1"/>
    <col min="8708" max="8708" width="9.33203125" style="6" customWidth="1"/>
    <col min="8709" max="8709" width="7.109375" style="6" customWidth="1"/>
    <col min="8710" max="8710" width="9.88671875" style="6" customWidth="1"/>
    <col min="8711" max="8711" width="6.109375" style="6" customWidth="1"/>
    <col min="8712" max="8712" width="12.33203125" style="6" customWidth="1"/>
    <col min="8713" max="8713" width="19.6640625" style="6" customWidth="1"/>
    <col min="8714" max="8714" width="12.88671875" style="6" customWidth="1"/>
    <col min="8715" max="8715" width="11.5546875" style="6" customWidth="1"/>
    <col min="8716" max="8716" width="12.5546875" style="6" customWidth="1"/>
    <col min="8717" max="8717" width="10.33203125" style="6" customWidth="1"/>
    <col min="8718" max="8718" width="8.33203125" style="6" customWidth="1"/>
    <col min="8719" max="8719" width="12.109375" style="6" customWidth="1"/>
    <col min="8720" max="8720" width="10.6640625" style="6" customWidth="1"/>
    <col min="8721" max="8721" width="6.44140625" style="6" customWidth="1"/>
    <col min="8722" max="8722" width="16.88671875" style="6" bestFit="1" customWidth="1"/>
    <col min="8723" max="8723" width="9.88671875" style="6" customWidth="1"/>
    <col min="8724" max="8724" width="12" style="6" customWidth="1"/>
    <col min="8725" max="8725" width="6.88671875" style="6" customWidth="1"/>
    <col min="8726" max="8726" width="7.44140625" style="6" customWidth="1"/>
    <col min="8727" max="8727" width="8.44140625" style="6" customWidth="1"/>
    <col min="8728" max="8728" width="12.33203125" style="6" customWidth="1"/>
    <col min="8729" max="8729" width="12.44140625" style="6" customWidth="1"/>
    <col min="8730" max="8960" width="11.44140625" style="6"/>
    <col min="8961" max="8961" width="15.33203125" style="6" customWidth="1"/>
    <col min="8962" max="8962" width="10.5546875" style="6" customWidth="1"/>
    <col min="8963" max="8963" width="8.5546875" style="6" customWidth="1"/>
    <col min="8964" max="8964" width="9.33203125" style="6" customWidth="1"/>
    <col min="8965" max="8965" width="7.109375" style="6" customWidth="1"/>
    <col min="8966" max="8966" width="9.88671875" style="6" customWidth="1"/>
    <col min="8967" max="8967" width="6.109375" style="6" customWidth="1"/>
    <col min="8968" max="8968" width="12.33203125" style="6" customWidth="1"/>
    <col min="8969" max="8969" width="19.6640625" style="6" customWidth="1"/>
    <col min="8970" max="8970" width="12.88671875" style="6" customWidth="1"/>
    <col min="8971" max="8971" width="11.5546875" style="6" customWidth="1"/>
    <col min="8972" max="8972" width="12.5546875" style="6" customWidth="1"/>
    <col min="8973" max="8973" width="10.33203125" style="6" customWidth="1"/>
    <col min="8974" max="8974" width="8.33203125" style="6" customWidth="1"/>
    <col min="8975" max="8975" width="12.109375" style="6" customWidth="1"/>
    <col min="8976" max="8976" width="10.6640625" style="6" customWidth="1"/>
    <col min="8977" max="8977" width="6.44140625" style="6" customWidth="1"/>
    <col min="8978" max="8978" width="16.88671875" style="6" bestFit="1" customWidth="1"/>
    <col min="8979" max="8979" width="9.88671875" style="6" customWidth="1"/>
    <col min="8980" max="8980" width="12" style="6" customWidth="1"/>
    <col min="8981" max="8981" width="6.88671875" style="6" customWidth="1"/>
    <col min="8982" max="8982" width="7.44140625" style="6" customWidth="1"/>
    <col min="8983" max="8983" width="8.44140625" style="6" customWidth="1"/>
    <col min="8984" max="8984" width="12.33203125" style="6" customWidth="1"/>
    <col min="8985" max="8985" width="12.44140625" style="6" customWidth="1"/>
    <col min="8986" max="9216" width="11.44140625" style="6"/>
    <col min="9217" max="9217" width="15.33203125" style="6" customWidth="1"/>
    <col min="9218" max="9218" width="10.5546875" style="6" customWidth="1"/>
    <col min="9219" max="9219" width="8.5546875" style="6" customWidth="1"/>
    <col min="9220" max="9220" width="9.33203125" style="6" customWidth="1"/>
    <col min="9221" max="9221" width="7.109375" style="6" customWidth="1"/>
    <col min="9222" max="9222" width="9.88671875" style="6" customWidth="1"/>
    <col min="9223" max="9223" width="6.109375" style="6" customWidth="1"/>
    <col min="9224" max="9224" width="12.33203125" style="6" customWidth="1"/>
    <col min="9225" max="9225" width="19.6640625" style="6" customWidth="1"/>
    <col min="9226" max="9226" width="12.88671875" style="6" customWidth="1"/>
    <col min="9227" max="9227" width="11.5546875" style="6" customWidth="1"/>
    <col min="9228" max="9228" width="12.5546875" style="6" customWidth="1"/>
    <col min="9229" max="9229" width="10.33203125" style="6" customWidth="1"/>
    <col min="9230" max="9230" width="8.33203125" style="6" customWidth="1"/>
    <col min="9231" max="9231" width="12.109375" style="6" customWidth="1"/>
    <col min="9232" max="9232" width="10.6640625" style="6" customWidth="1"/>
    <col min="9233" max="9233" width="6.44140625" style="6" customWidth="1"/>
    <col min="9234" max="9234" width="16.88671875" style="6" bestFit="1" customWidth="1"/>
    <col min="9235" max="9235" width="9.88671875" style="6" customWidth="1"/>
    <col min="9236" max="9236" width="12" style="6" customWidth="1"/>
    <col min="9237" max="9237" width="6.88671875" style="6" customWidth="1"/>
    <col min="9238" max="9238" width="7.44140625" style="6" customWidth="1"/>
    <col min="9239" max="9239" width="8.44140625" style="6" customWidth="1"/>
    <col min="9240" max="9240" width="12.33203125" style="6" customWidth="1"/>
    <col min="9241" max="9241" width="12.44140625" style="6" customWidth="1"/>
    <col min="9242" max="9472" width="11.44140625" style="6"/>
    <col min="9473" max="9473" width="15.33203125" style="6" customWidth="1"/>
    <col min="9474" max="9474" width="10.5546875" style="6" customWidth="1"/>
    <col min="9475" max="9475" width="8.5546875" style="6" customWidth="1"/>
    <col min="9476" max="9476" width="9.33203125" style="6" customWidth="1"/>
    <col min="9477" max="9477" width="7.109375" style="6" customWidth="1"/>
    <col min="9478" max="9478" width="9.88671875" style="6" customWidth="1"/>
    <col min="9479" max="9479" width="6.109375" style="6" customWidth="1"/>
    <col min="9480" max="9480" width="12.33203125" style="6" customWidth="1"/>
    <col min="9481" max="9481" width="19.6640625" style="6" customWidth="1"/>
    <col min="9482" max="9482" width="12.88671875" style="6" customWidth="1"/>
    <col min="9483" max="9483" width="11.5546875" style="6" customWidth="1"/>
    <col min="9484" max="9484" width="12.5546875" style="6" customWidth="1"/>
    <col min="9485" max="9485" width="10.33203125" style="6" customWidth="1"/>
    <col min="9486" max="9486" width="8.33203125" style="6" customWidth="1"/>
    <col min="9487" max="9487" width="12.109375" style="6" customWidth="1"/>
    <col min="9488" max="9488" width="10.6640625" style="6" customWidth="1"/>
    <col min="9489" max="9489" width="6.44140625" style="6" customWidth="1"/>
    <col min="9490" max="9490" width="16.88671875" style="6" bestFit="1" customWidth="1"/>
    <col min="9491" max="9491" width="9.88671875" style="6" customWidth="1"/>
    <col min="9492" max="9492" width="12" style="6" customWidth="1"/>
    <col min="9493" max="9493" width="6.88671875" style="6" customWidth="1"/>
    <col min="9494" max="9494" width="7.44140625" style="6" customWidth="1"/>
    <col min="9495" max="9495" width="8.44140625" style="6" customWidth="1"/>
    <col min="9496" max="9496" width="12.33203125" style="6" customWidth="1"/>
    <col min="9497" max="9497" width="12.44140625" style="6" customWidth="1"/>
    <col min="9498" max="9728" width="11.44140625" style="6"/>
    <col min="9729" max="9729" width="15.33203125" style="6" customWidth="1"/>
    <col min="9730" max="9730" width="10.5546875" style="6" customWidth="1"/>
    <col min="9731" max="9731" width="8.5546875" style="6" customWidth="1"/>
    <col min="9732" max="9732" width="9.33203125" style="6" customWidth="1"/>
    <col min="9733" max="9733" width="7.109375" style="6" customWidth="1"/>
    <col min="9734" max="9734" width="9.88671875" style="6" customWidth="1"/>
    <col min="9735" max="9735" width="6.109375" style="6" customWidth="1"/>
    <col min="9736" max="9736" width="12.33203125" style="6" customWidth="1"/>
    <col min="9737" max="9737" width="19.6640625" style="6" customWidth="1"/>
    <col min="9738" max="9738" width="12.88671875" style="6" customWidth="1"/>
    <col min="9739" max="9739" width="11.5546875" style="6" customWidth="1"/>
    <col min="9740" max="9740" width="12.5546875" style="6" customWidth="1"/>
    <col min="9741" max="9741" width="10.33203125" style="6" customWidth="1"/>
    <col min="9742" max="9742" width="8.33203125" style="6" customWidth="1"/>
    <col min="9743" max="9743" width="12.109375" style="6" customWidth="1"/>
    <col min="9744" max="9744" width="10.6640625" style="6" customWidth="1"/>
    <col min="9745" max="9745" width="6.44140625" style="6" customWidth="1"/>
    <col min="9746" max="9746" width="16.88671875" style="6" bestFit="1" customWidth="1"/>
    <col min="9747" max="9747" width="9.88671875" style="6" customWidth="1"/>
    <col min="9748" max="9748" width="12" style="6" customWidth="1"/>
    <col min="9749" max="9749" width="6.88671875" style="6" customWidth="1"/>
    <col min="9750" max="9750" width="7.44140625" style="6" customWidth="1"/>
    <col min="9751" max="9751" width="8.44140625" style="6" customWidth="1"/>
    <col min="9752" max="9752" width="12.33203125" style="6" customWidth="1"/>
    <col min="9753" max="9753" width="12.44140625" style="6" customWidth="1"/>
    <col min="9754" max="9984" width="11.44140625" style="6"/>
    <col min="9985" max="9985" width="15.33203125" style="6" customWidth="1"/>
    <col min="9986" max="9986" width="10.5546875" style="6" customWidth="1"/>
    <col min="9987" max="9987" width="8.5546875" style="6" customWidth="1"/>
    <col min="9988" max="9988" width="9.33203125" style="6" customWidth="1"/>
    <col min="9989" max="9989" width="7.109375" style="6" customWidth="1"/>
    <col min="9990" max="9990" width="9.88671875" style="6" customWidth="1"/>
    <col min="9991" max="9991" width="6.109375" style="6" customWidth="1"/>
    <col min="9992" max="9992" width="12.33203125" style="6" customWidth="1"/>
    <col min="9993" max="9993" width="19.6640625" style="6" customWidth="1"/>
    <col min="9994" max="9994" width="12.88671875" style="6" customWidth="1"/>
    <col min="9995" max="9995" width="11.5546875" style="6" customWidth="1"/>
    <col min="9996" max="9996" width="12.5546875" style="6" customWidth="1"/>
    <col min="9997" max="9997" width="10.33203125" style="6" customWidth="1"/>
    <col min="9998" max="9998" width="8.33203125" style="6" customWidth="1"/>
    <col min="9999" max="9999" width="12.109375" style="6" customWidth="1"/>
    <col min="10000" max="10000" width="10.6640625" style="6" customWidth="1"/>
    <col min="10001" max="10001" width="6.44140625" style="6" customWidth="1"/>
    <col min="10002" max="10002" width="16.88671875" style="6" bestFit="1" customWidth="1"/>
    <col min="10003" max="10003" width="9.88671875" style="6" customWidth="1"/>
    <col min="10004" max="10004" width="12" style="6" customWidth="1"/>
    <col min="10005" max="10005" width="6.88671875" style="6" customWidth="1"/>
    <col min="10006" max="10006" width="7.44140625" style="6" customWidth="1"/>
    <col min="10007" max="10007" width="8.44140625" style="6" customWidth="1"/>
    <col min="10008" max="10008" width="12.33203125" style="6" customWidth="1"/>
    <col min="10009" max="10009" width="12.44140625" style="6" customWidth="1"/>
    <col min="10010" max="10240" width="11.44140625" style="6"/>
    <col min="10241" max="10241" width="15.33203125" style="6" customWidth="1"/>
    <col min="10242" max="10242" width="10.5546875" style="6" customWidth="1"/>
    <col min="10243" max="10243" width="8.5546875" style="6" customWidth="1"/>
    <col min="10244" max="10244" width="9.33203125" style="6" customWidth="1"/>
    <col min="10245" max="10245" width="7.109375" style="6" customWidth="1"/>
    <col min="10246" max="10246" width="9.88671875" style="6" customWidth="1"/>
    <col min="10247" max="10247" width="6.109375" style="6" customWidth="1"/>
    <col min="10248" max="10248" width="12.33203125" style="6" customWidth="1"/>
    <col min="10249" max="10249" width="19.6640625" style="6" customWidth="1"/>
    <col min="10250" max="10250" width="12.88671875" style="6" customWidth="1"/>
    <col min="10251" max="10251" width="11.5546875" style="6" customWidth="1"/>
    <col min="10252" max="10252" width="12.5546875" style="6" customWidth="1"/>
    <col min="10253" max="10253" width="10.33203125" style="6" customWidth="1"/>
    <col min="10254" max="10254" width="8.33203125" style="6" customWidth="1"/>
    <col min="10255" max="10255" width="12.109375" style="6" customWidth="1"/>
    <col min="10256" max="10256" width="10.6640625" style="6" customWidth="1"/>
    <col min="10257" max="10257" width="6.44140625" style="6" customWidth="1"/>
    <col min="10258" max="10258" width="16.88671875" style="6" bestFit="1" customWidth="1"/>
    <col min="10259" max="10259" width="9.88671875" style="6" customWidth="1"/>
    <col min="10260" max="10260" width="12" style="6" customWidth="1"/>
    <col min="10261" max="10261" width="6.88671875" style="6" customWidth="1"/>
    <col min="10262" max="10262" width="7.44140625" style="6" customWidth="1"/>
    <col min="10263" max="10263" width="8.44140625" style="6" customWidth="1"/>
    <col min="10264" max="10264" width="12.33203125" style="6" customWidth="1"/>
    <col min="10265" max="10265" width="12.44140625" style="6" customWidth="1"/>
    <col min="10266" max="10496" width="11.44140625" style="6"/>
    <col min="10497" max="10497" width="15.33203125" style="6" customWidth="1"/>
    <col min="10498" max="10498" width="10.5546875" style="6" customWidth="1"/>
    <col min="10499" max="10499" width="8.5546875" style="6" customWidth="1"/>
    <col min="10500" max="10500" width="9.33203125" style="6" customWidth="1"/>
    <col min="10501" max="10501" width="7.109375" style="6" customWidth="1"/>
    <col min="10502" max="10502" width="9.88671875" style="6" customWidth="1"/>
    <col min="10503" max="10503" width="6.109375" style="6" customWidth="1"/>
    <col min="10504" max="10504" width="12.33203125" style="6" customWidth="1"/>
    <col min="10505" max="10505" width="19.6640625" style="6" customWidth="1"/>
    <col min="10506" max="10506" width="12.88671875" style="6" customWidth="1"/>
    <col min="10507" max="10507" width="11.5546875" style="6" customWidth="1"/>
    <col min="10508" max="10508" width="12.5546875" style="6" customWidth="1"/>
    <col min="10509" max="10509" width="10.33203125" style="6" customWidth="1"/>
    <col min="10510" max="10510" width="8.33203125" style="6" customWidth="1"/>
    <col min="10511" max="10511" width="12.109375" style="6" customWidth="1"/>
    <col min="10512" max="10512" width="10.6640625" style="6" customWidth="1"/>
    <col min="10513" max="10513" width="6.44140625" style="6" customWidth="1"/>
    <col min="10514" max="10514" width="16.88671875" style="6" bestFit="1" customWidth="1"/>
    <col min="10515" max="10515" width="9.88671875" style="6" customWidth="1"/>
    <col min="10516" max="10516" width="12" style="6" customWidth="1"/>
    <col min="10517" max="10517" width="6.88671875" style="6" customWidth="1"/>
    <col min="10518" max="10518" width="7.44140625" style="6" customWidth="1"/>
    <col min="10519" max="10519" width="8.44140625" style="6" customWidth="1"/>
    <col min="10520" max="10520" width="12.33203125" style="6" customWidth="1"/>
    <col min="10521" max="10521" width="12.44140625" style="6" customWidth="1"/>
    <col min="10522" max="10752" width="11.44140625" style="6"/>
    <col min="10753" max="10753" width="15.33203125" style="6" customWidth="1"/>
    <col min="10754" max="10754" width="10.5546875" style="6" customWidth="1"/>
    <col min="10755" max="10755" width="8.5546875" style="6" customWidth="1"/>
    <col min="10756" max="10756" width="9.33203125" style="6" customWidth="1"/>
    <col min="10757" max="10757" width="7.109375" style="6" customWidth="1"/>
    <col min="10758" max="10758" width="9.88671875" style="6" customWidth="1"/>
    <col min="10759" max="10759" width="6.109375" style="6" customWidth="1"/>
    <col min="10760" max="10760" width="12.33203125" style="6" customWidth="1"/>
    <col min="10761" max="10761" width="19.6640625" style="6" customWidth="1"/>
    <col min="10762" max="10762" width="12.88671875" style="6" customWidth="1"/>
    <col min="10763" max="10763" width="11.5546875" style="6" customWidth="1"/>
    <col min="10764" max="10764" width="12.5546875" style="6" customWidth="1"/>
    <col min="10765" max="10765" width="10.33203125" style="6" customWidth="1"/>
    <col min="10766" max="10766" width="8.33203125" style="6" customWidth="1"/>
    <col min="10767" max="10767" width="12.109375" style="6" customWidth="1"/>
    <col min="10768" max="10768" width="10.6640625" style="6" customWidth="1"/>
    <col min="10769" max="10769" width="6.44140625" style="6" customWidth="1"/>
    <col min="10770" max="10770" width="16.88671875" style="6" bestFit="1" customWidth="1"/>
    <col min="10771" max="10771" width="9.88671875" style="6" customWidth="1"/>
    <col min="10772" max="10772" width="12" style="6" customWidth="1"/>
    <col min="10773" max="10773" width="6.88671875" style="6" customWidth="1"/>
    <col min="10774" max="10774" width="7.44140625" style="6" customWidth="1"/>
    <col min="10775" max="10775" width="8.44140625" style="6" customWidth="1"/>
    <col min="10776" max="10776" width="12.33203125" style="6" customWidth="1"/>
    <col min="10777" max="10777" width="12.44140625" style="6" customWidth="1"/>
    <col min="10778" max="11008" width="11.44140625" style="6"/>
    <col min="11009" max="11009" width="15.33203125" style="6" customWidth="1"/>
    <col min="11010" max="11010" width="10.5546875" style="6" customWidth="1"/>
    <col min="11011" max="11011" width="8.5546875" style="6" customWidth="1"/>
    <col min="11012" max="11012" width="9.33203125" style="6" customWidth="1"/>
    <col min="11013" max="11013" width="7.109375" style="6" customWidth="1"/>
    <col min="11014" max="11014" width="9.88671875" style="6" customWidth="1"/>
    <col min="11015" max="11015" width="6.109375" style="6" customWidth="1"/>
    <col min="11016" max="11016" width="12.33203125" style="6" customWidth="1"/>
    <col min="11017" max="11017" width="19.6640625" style="6" customWidth="1"/>
    <col min="11018" max="11018" width="12.88671875" style="6" customWidth="1"/>
    <col min="11019" max="11019" width="11.5546875" style="6" customWidth="1"/>
    <col min="11020" max="11020" width="12.5546875" style="6" customWidth="1"/>
    <col min="11021" max="11021" width="10.33203125" style="6" customWidth="1"/>
    <col min="11022" max="11022" width="8.33203125" style="6" customWidth="1"/>
    <col min="11023" max="11023" width="12.109375" style="6" customWidth="1"/>
    <col min="11024" max="11024" width="10.6640625" style="6" customWidth="1"/>
    <col min="11025" max="11025" width="6.44140625" style="6" customWidth="1"/>
    <col min="11026" max="11026" width="16.88671875" style="6" bestFit="1" customWidth="1"/>
    <col min="11027" max="11027" width="9.88671875" style="6" customWidth="1"/>
    <col min="11028" max="11028" width="12" style="6" customWidth="1"/>
    <col min="11029" max="11029" width="6.88671875" style="6" customWidth="1"/>
    <col min="11030" max="11030" width="7.44140625" style="6" customWidth="1"/>
    <col min="11031" max="11031" width="8.44140625" style="6" customWidth="1"/>
    <col min="11032" max="11032" width="12.33203125" style="6" customWidth="1"/>
    <col min="11033" max="11033" width="12.44140625" style="6" customWidth="1"/>
    <col min="11034" max="11264" width="11.44140625" style="6"/>
    <col min="11265" max="11265" width="15.33203125" style="6" customWidth="1"/>
    <col min="11266" max="11266" width="10.5546875" style="6" customWidth="1"/>
    <col min="11267" max="11267" width="8.5546875" style="6" customWidth="1"/>
    <col min="11268" max="11268" width="9.33203125" style="6" customWidth="1"/>
    <col min="11269" max="11269" width="7.109375" style="6" customWidth="1"/>
    <col min="11270" max="11270" width="9.88671875" style="6" customWidth="1"/>
    <col min="11271" max="11271" width="6.109375" style="6" customWidth="1"/>
    <col min="11272" max="11272" width="12.33203125" style="6" customWidth="1"/>
    <col min="11273" max="11273" width="19.6640625" style="6" customWidth="1"/>
    <col min="11274" max="11274" width="12.88671875" style="6" customWidth="1"/>
    <col min="11275" max="11275" width="11.5546875" style="6" customWidth="1"/>
    <col min="11276" max="11276" width="12.5546875" style="6" customWidth="1"/>
    <col min="11277" max="11277" width="10.33203125" style="6" customWidth="1"/>
    <col min="11278" max="11278" width="8.33203125" style="6" customWidth="1"/>
    <col min="11279" max="11279" width="12.109375" style="6" customWidth="1"/>
    <col min="11280" max="11280" width="10.6640625" style="6" customWidth="1"/>
    <col min="11281" max="11281" width="6.44140625" style="6" customWidth="1"/>
    <col min="11282" max="11282" width="16.88671875" style="6" bestFit="1" customWidth="1"/>
    <col min="11283" max="11283" width="9.88671875" style="6" customWidth="1"/>
    <col min="11284" max="11284" width="12" style="6" customWidth="1"/>
    <col min="11285" max="11285" width="6.88671875" style="6" customWidth="1"/>
    <col min="11286" max="11286" width="7.44140625" style="6" customWidth="1"/>
    <col min="11287" max="11287" width="8.44140625" style="6" customWidth="1"/>
    <col min="11288" max="11288" width="12.33203125" style="6" customWidth="1"/>
    <col min="11289" max="11289" width="12.44140625" style="6" customWidth="1"/>
    <col min="11290" max="11520" width="11.44140625" style="6"/>
    <col min="11521" max="11521" width="15.33203125" style="6" customWidth="1"/>
    <col min="11522" max="11522" width="10.5546875" style="6" customWidth="1"/>
    <col min="11523" max="11523" width="8.5546875" style="6" customWidth="1"/>
    <col min="11524" max="11524" width="9.33203125" style="6" customWidth="1"/>
    <col min="11525" max="11525" width="7.109375" style="6" customWidth="1"/>
    <col min="11526" max="11526" width="9.88671875" style="6" customWidth="1"/>
    <col min="11527" max="11527" width="6.109375" style="6" customWidth="1"/>
    <col min="11528" max="11528" width="12.33203125" style="6" customWidth="1"/>
    <col min="11529" max="11529" width="19.6640625" style="6" customWidth="1"/>
    <col min="11530" max="11530" width="12.88671875" style="6" customWidth="1"/>
    <col min="11531" max="11531" width="11.5546875" style="6" customWidth="1"/>
    <col min="11532" max="11532" width="12.5546875" style="6" customWidth="1"/>
    <col min="11533" max="11533" width="10.33203125" style="6" customWidth="1"/>
    <col min="11534" max="11534" width="8.33203125" style="6" customWidth="1"/>
    <col min="11535" max="11535" width="12.109375" style="6" customWidth="1"/>
    <col min="11536" max="11536" width="10.6640625" style="6" customWidth="1"/>
    <col min="11537" max="11537" width="6.44140625" style="6" customWidth="1"/>
    <col min="11538" max="11538" width="16.88671875" style="6" bestFit="1" customWidth="1"/>
    <col min="11539" max="11539" width="9.88671875" style="6" customWidth="1"/>
    <col min="11540" max="11540" width="12" style="6" customWidth="1"/>
    <col min="11541" max="11541" width="6.88671875" style="6" customWidth="1"/>
    <col min="11542" max="11542" width="7.44140625" style="6" customWidth="1"/>
    <col min="11543" max="11543" width="8.44140625" style="6" customWidth="1"/>
    <col min="11544" max="11544" width="12.33203125" style="6" customWidth="1"/>
    <col min="11545" max="11545" width="12.44140625" style="6" customWidth="1"/>
    <col min="11546" max="11776" width="11.44140625" style="6"/>
    <col min="11777" max="11777" width="15.33203125" style="6" customWidth="1"/>
    <col min="11778" max="11778" width="10.5546875" style="6" customWidth="1"/>
    <col min="11779" max="11779" width="8.5546875" style="6" customWidth="1"/>
    <col min="11780" max="11780" width="9.33203125" style="6" customWidth="1"/>
    <col min="11781" max="11781" width="7.109375" style="6" customWidth="1"/>
    <col min="11782" max="11782" width="9.88671875" style="6" customWidth="1"/>
    <col min="11783" max="11783" width="6.109375" style="6" customWidth="1"/>
    <col min="11784" max="11784" width="12.33203125" style="6" customWidth="1"/>
    <col min="11785" max="11785" width="19.6640625" style="6" customWidth="1"/>
    <col min="11786" max="11786" width="12.88671875" style="6" customWidth="1"/>
    <col min="11787" max="11787" width="11.5546875" style="6" customWidth="1"/>
    <col min="11788" max="11788" width="12.5546875" style="6" customWidth="1"/>
    <col min="11789" max="11789" width="10.33203125" style="6" customWidth="1"/>
    <col min="11790" max="11790" width="8.33203125" style="6" customWidth="1"/>
    <col min="11791" max="11791" width="12.109375" style="6" customWidth="1"/>
    <col min="11792" max="11792" width="10.6640625" style="6" customWidth="1"/>
    <col min="11793" max="11793" width="6.44140625" style="6" customWidth="1"/>
    <col min="11794" max="11794" width="16.88671875" style="6" bestFit="1" customWidth="1"/>
    <col min="11795" max="11795" width="9.88671875" style="6" customWidth="1"/>
    <col min="11796" max="11796" width="12" style="6" customWidth="1"/>
    <col min="11797" max="11797" width="6.88671875" style="6" customWidth="1"/>
    <col min="11798" max="11798" width="7.44140625" style="6" customWidth="1"/>
    <col min="11799" max="11799" width="8.44140625" style="6" customWidth="1"/>
    <col min="11800" max="11800" width="12.33203125" style="6" customWidth="1"/>
    <col min="11801" max="11801" width="12.44140625" style="6" customWidth="1"/>
    <col min="11802" max="12032" width="11.44140625" style="6"/>
    <col min="12033" max="12033" width="15.33203125" style="6" customWidth="1"/>
    <col min="12034" max="12034" width="10.5546875" style="6" customWidth="1"/>
    <col min="12035" max="12035" width="8.5546875" style="6" customWidth="1"/>
    <col min="12036" max="12036" width="9.33203125" style="6" customWidth="1"/>
    <col min="12037" max="12037" width="7.109375" style="6" customWidth="1"/>
    <col min="12038" max="12038" width="9.88671875" style="6" customWidth="1"/>
    <col min="12039" max="12039" width="6.109375" style="6" customWidth="1"/>
    <col min="12040" max="12040" width="12.33203125" style="6" customWidth="1"/>
    <col min="12041" max="12041" width="19.6640625" style="6" customWidth="1"/>
    <col min="12042" max="12042" width="12.88671875" style="6" customWidth="1"/>
    <col min="12043" max="12043" width="11.5546875" style="6" customWidth="1"/>
    <col min="12044" max="12044" width="12.5546875" style="6" customWidth="1"/>
    <col min="12045" max="12045" width="10.33203125" style="6" customWidth="1"/>
    <col min="12046" max="12046" width="8.33203125" style="6" customWidth="1"/>
    <col min="12047" max="12047" width="12.109375" style="6" customWidth="1"/>
    <col min="12048" max="12048" width="10.6640625" style="6" customWidth="1"/>
    <col min="12049" max="12049" width="6.44140625" style="6" customWidth="1"/>
    <col min="12050" max="12050" width="16.88671875" style="6" bestFit="1" customWidth="1"/>
    <col min="12051" max="12051" width="9.88671875" style="6" customWidth="1"/>
    <col min="12052" max="12052" width="12" style="6" customWidth="1"/>
    <col min="12053" max="12053" width="6.88671875" style="6" customWidth="1"/>
    <col min="12054" max="12054" width="7.44140625" style="6" customWidth="1"/>
    <col min="12055" max="12055" width="8.44140625" style="6" customWidth="1"/>
    <col min="12056" max="12056" width="12.33203125" style="6" customWidth="1"/>
    <col min="12057" max="12057" width="12.44140625" style="6" customWidth="1"/>
    <col min="12058" max="12288" width="11.44140625" style="6"/>
    <col min="12289" max="12289" width="15.33203125" style="6" customWidth="1"/>
    <col min="12290" max="12290" width="10.5546875" style="6" customWidth="1"/>
    <col min="12291" max="12291" width="8.5546875" style="6" customWidth="1"/>
    <col min="12292" max="12292" width="9.33203125" style="6" customWidth="1"/>
    <col min="12293" max="12293" width="7.109375" style="6" customWidth="1"/>
    <col min="12294" max="12294" width="9.88671875" style="6" customWidth="1"/>
    <col min="12295" max="12295" width="6.109375" style="6" customWidth="1"/>
    <col min="12296" max="12296" width="12.33203125" style="6" customWidth="1"/>
    <col min="12297" max="12297" width="19.6640625" style="6" customWidth="1"/>
    <col min="12298" max="12298" width="12.88671875" style="6" customWidth="1"/>
    <col min="12299" max="12299" width="11.5546875" style="6" customWidth="1"/>
    <col min="12300" max="12300" width="12.5546875" style="6" customWidth="1"/>
    <col min="12301" max="12301" width="10.33203125" style="6" customWidth="1"/>
    <col min="12302" max="12302" width="8.33203125" style="6" customWidth="1"/>
    <col min="12303" max="12303" width="12.109375" style="6" customWidth="1"/>
    <col min="12304" max="12304" width="10.6640625" style="6" customWidth="1"/>
    <col min="12305" max="12305" width="6.44140625" style="6" customWidth="1"/>
    <col min="12306" max="12306" width="16.88671875" style="6" bestFit="1" customWidth="1"/>
    <col min="12307" max="12307" width="9.88671875" style="6" customWidth="1"/>
    <col min="12308" max="12308" width="12" style="6" customWidth="1"/>
    <col min="12309" max="12309" width="6.88671875" style="6" customWidth="1"/>
    <col min="12310" max="12310" width="7.44140625" style="6" customWidth="1"/>
    <col min="12311" max="12311" width="8.44140625" style="6" customWidth="1"/>
    <col min="12312" max="12312" width="12.33203125" style="6" customWidth="1"/>
    <col min="12313" max="12313" width="12.44140625" style="6" customWidth="1"/>
    <col min="12314" max="12544" width="11.44140625" style="6"/>
    <col min="12545" max="12545" width="15.33203125" style="6" customWidth="1"/>
    <col min="12546" max="12546" width="10.5546875" style="6" customWidth="1"/>
    <col min="12547" max="12547" width="8.5546875" style="6" customWidth="1"/>
    <col min="12548" max="12548" width="9.33203125" style="6" customWidth="1"/>
    <col min="12549" max="12549" width="7.109375" style="6" customWidth="1"/>
    <col min="12550" max="12550" width="9.88671875" style="6" customWidth="1"/>
    <col min="12551" max="12551" width="6.109375" style="6" customWidth="1"/>
    <col min="12552" max="12552" width="12.33203125" style="6" customWidth="1"/>
    <col min="12553" max="12553" width="19.6640625" style="6" customWidth="1"/>
    <col min="12554" max="12554" width="12.88671875" style="6" customWidth="1"/>
    <col min="12555" max="12555" width="11.5546875" style="6" customWidth="1"/>
    <col min="12556" max="12556" width="12.5546875" style="6" customWidth="1"/>
    <col min="12557" max="12557" width="10.33203125" style="6" customWidth="1"/>
    <col min="12558" max="12558" width="8.33203125" style="6" customWidth="1"/>
    <col min="12559" max="12559" width="12.109375" style="6" customWidth="1"/>
    <col min="12560" max="12560" width="10.6640625" style="6" customWidth="1"/>
    <col min="12561" max="12561" width="6.44140625" style="6" customWidth="1"/>
    <col min="12562" max="12562" width="16.88671875" style="6" bestFit="1" customWidth="1"/>
    <col min="12563" max="12563" width="9.88671875" style="6" customWidth="1"/>
    <col min="12564" max="12564" width="12" style="6" customWidth="1"/>
    <col min="12565" max="12565" width="6.88671875" style="6" customWidth="1"/>
    <col min="12566" max="12566" width="7.44140625" style="6" customWidth="1"/>
    <col min="12567" max="12567" width="8.44140625" style="6" customWidth="1"/>
    <col min="12568" max="12568" width="12.33203125" style="6" customWidth="1"/>
    <col min="12569" max="12569" width="12.44140625" style="6" customWidth="1"/>
    <col min="12570" max="12800" width="11.44140625" style="6"/>
    <col min="12801" max="12801" width="15.33203125" style="6" customWidth="1"/>
    <col min="12802" max="12802" width="10.5546875" style="6" customWidth="1"/>
    <col min="12803" max="12803" width="8.5546875" style="6" customWidth="1"/>
    <col min="12804" max="12804" width="9.33203125" style="6" customWidth="1"/>
    <col min="12805" max="12805" width="7.109375" style="6" customWidth="1"/>
    <col min="12806" max="12806" width="9.88671875" style="6" customWidth="1"/>
    <col min="12807" max="12807" width="6.109375" style="6" customWidth="1"/>
    <col min="12808" max="12808" width="12.33203125" style="6" customWidth="1"/>
    <col min="12809" max="12809" width="19.6640625" style="6" customWidth="1"/>
    <col min="12810" max="12810" width="12.88671875" style="6" customWidth="1"/>
    <col min="12811" max="12811" width="11.5546875" style="6" customWidth="1"/>
    <col min="12812" max="12812" width="12.5546875" style="6" customWidth="1"/>
    <col min="12813" max="12813" width="10.33203125" style="6" customWidth="1"/>
    <col min="12814" max="12814" width="8.33203125" style="6" customWidth="1"/>
    <col min="12815" max="12815" width="12.109375" style="6" customWidth="1"/>
    <col min="12816" max="12816" width="10.6640625" style="6" customWidth="1"/>
    <col min="12817" max="12817" width="6.44140625" style="6" customWidth="1"/>
    <col min="12818" max="12818" width="16.88671875" style="6" bestFit="1" customWidth="1"/>
    <col min="12819" max="12819" width="9.88671875" style="6" customWidth="1"/>
    <col min="12820" max="12820" width="12" style="6" customWidth="1"/>
    <col min="12821" max="12821" width="6.88671875" style="6" customWidth="1"/>
    <col min="12822" max="12822" width="7.44140625" style="6" customWidth="1"/>
    <col min="12823" max="12823" width="8.44140625" style="6" customWidth="1"/>
    <col min="12824" max="12824" width="12.33203125" style="6" customWidth="1"/>
    <col min="12825" max="12825" width="12.44140625" style="6" customWidth="1"/>
    <col min="12826" max="13056" width="11.44140625" style="6"/>
    <col min="13057" max="13057" width="15.33203125" style="6" customWidth="1"/>
    <col min="13058" max="13058" width="10.5546875" style="6" customWidth="1"/>
    <col min="13059" max="13059" width="8.5546875" style="6" customWidth="1"/>
    <col min="13060" max="13060" width="9.33203125" style="6" customWidth="1"/>
    <col min="13061" max="13061" width="7.109375" style="6" customWidth="1"/>
    <col min="13062" max="13062" width="9.88671875" style="6" customWidth="1"/>
    <col min="13063" max="13063" width="6.109375" style="6" customWidth="1"/>
    <col min="13064" max="13064" width="12.33203125" style="6" customWidth="1"/>
    <col min="13065" max="13065" width="19.6640625" style="6" customWidth="1"/>
    <col min="13066" max="13066" width="12.88671875" style="6" customWidth="1"/>
    <col min="13067" max="13067" width="11.5546875" style="6" customWidth="1"/>
    <col min="13068" max="13068" width="12.5546875" style="6" customWidth="1"/>
    <col min="13069" max="13069" width="10.33203125" style="6" customWidth="1"/>
    <col min="13070" max="13070" width="8.33203125" style="6" customWidth="1"/>
    <col min="13071" max="13071" width="12.109375" style="6" customWidth="1"/>
    <col min="13072" max="13072" width="10.6640625" style="6" customWidth="1"/>
    <col min="13073" max="13073" width="6.44140625" style="6" customWidth="1"/>
    <col min="13074" max="13074" width="16.88671875" style="6" bestFit="1" customWidth="1"/>
    <col min="13075" max="13075" width="9.88671875" style="6" customWidth="1"/>
    <col min="13076" max="13076" width="12" style="6" customWidth="1"/>
    <col min="13077" max="13077" width="6.88671875" style="6" customWidth="1"/>
    <col min="13078" max="13078" width="7.44140625" style="6" customWidth="1"/>
    <col min="13079" max="13079" width="8.44140625" style="6" customWidth="1"/>
    <col min="13080" max="13080" width="12.33203125" style="6" customWidth="1"/>
    <col min="13081" max="13081" width="12.44140625" style="6" customWidth="1"/>
    <col min="13082" max="13312" width="11.44140625" style="6"/>
    <col min="13313" max="13313" width="15.33203125" style="6" customWidth="1"/>
    <col min="13314" max="13314" width="10.5546875" style="6" customWidth="1"/>
    <col min="13315" max="13315" width="8.5546875" style="6" customWidth="1"/>
    <col min="13316" max="13316" width="9.33203125" style="6" customWidth="1"/>
    <col min="13317" max="13317" width="7.109375" style="6" customWidth="1"/>
    <col min="13318" max="13318" width="9.88671875" style="6" customWidth="1"/>
    <col min="13319" max="13319" width="6.109375" style="6" customWidth="1"/>
    <col min="13320" max="13320" width="12.33203125" style="6" customWidth="1"/>
    <col min="13321" max="13321" width="19.6640625" style="6" customWidth="1"/>
    <col min="13322" max="13322" width="12.88671875" style="6" customWidth="1"/>
    <col min="13323" max="13323" width="11.5546875" style="6" customWidth="1"/>
    <col min="13324" max="13324" width="12.5546875" style="6" customWidth="1"/>
    <col min="13325" max="13325" width="10.33203125" style="6" customWidth="1"/>
    <col min="13326" max="13326" width="8.33203125" style="6" customWidth="1"/>
    <col min="13327" max="13327" width="12.109375" style="6" customWidth="1"/>
    <col min="13328" max="13328" width="10.6640625" style="6" customWidth="1"/>
    <col min="13329" max="13329" width="6.44140625" style="6" customWidth="1"/>
    <col min="13330" max="13330" width="16.88671875" style="6" bestFit="1" customWidth="1"/>
    <col min="13331" max="13331" width="9.88671875" style="6" customWidth="1"/>
    <col min="13332" max="13332" width="12" style="6" customWidth="1"/>
    <col min="13333" max="13333" width="6.88671875" style="6" customWidth="1"/>
    <col min="13334" max="13334" width="7.44140625" style="6" customWidth="1"/>
    <col min="13335" max="13335" width="8.44140625" style="6" customWidth="1"/>
    <col min="13336" max="13336" width="12.33203125" style="6" customWidth="1"/>
    <col min="13337" max="13337" width="12.44140625" style="6" customWidth="1"/>
    <col min="13338" max="13568" width="11.44140625" style="6"/>
    <col min="13569" max="13569" width="15.33203125" style="6" customWidth="1"/>
    <col min="13570" max="13570" width="10.5546875" style="6" customWidth="1"/>
    <col min="13571" max="13571" width="8.5546875" style="6" customWidth="1"/>
    <col min="13572" max="13572" width="9.33203125" style="6" customWidth="1"/>
    <col min="13573" max="13573" width="7.109375" style="6" customWidth="1"/>
    <col min="13574" max="13574" width="9.88671875" style="6" customWidth="1"/>
    <col min="13575" max="13575" width="6.109375" style="6" customWidth="1"/>
    <col min="13576" max="13576" width="12.33203125" style="6" customWidth="1"/>
    <col min="13577" max="13577" width="19.6640625" style="6" customWidth="1"/>
    <col min="13578" max="13578" width="12.88671875" style="6" customWidth="1"/>
    <col min="13579" max="13579" width="11.5546875" style="6" customWidth="1"/>
    <col min="13580" max="13580" width="12.5546875" style="6" customWidth="1"/>
    <col min="13581" max="13581" width="10.33203125" style="6" customWidth="1"/>
    <col min="13582" max="13582" width="8.33203125" style="6" customWidth="1"/>
    <col min="13583" max="13583" width="12.109375" style="6" customWidth="1"/>
    <col min="13584" max="13584" width="10.6640625" style="6" customWidth="1"/>
    <col min="13585" max="13585" width="6.44140625" style="6" customWidth="1"/>
    <col min="13586" max="13586" width="16.88671875" style="6" bestFit="1" customWidth="1"/>
    <col min="13587" max="13587" width="9.88671875" style="6" customWidth="1"/>
    <col min="13588" max="13588" width="12" style="6" customWidth="1"/>
    <col min="13589" max="13589" width="6.88671875" style="6" customWidth="1"/>
    <col min="13590" max="13590" width="7.44140625" style="6" customWidth="1"/>
    <col min="13591" max="13591" width="8.44140625" style="6" customWidth="1"/>
    <col min="13592" max="13592" width="12.33203125" style="6" customWidth="1"/>
    <col min="13593" max="13593" width="12.44140625" style="6" customWidth="1"/>
    <col min="13594" max="13824" width="11.44140625" style="6"/>
    <col min="13825" max="13825" width="15.33203125" style="6" customWidth="1"/>
    <col min="13826" max="13826" width="10.5546875" style="6" customWidth="1"/>
    <col min="13827" max="13827" width="8.5546875" style="6" customWidth="1"/>
    <col min="13828" max="13828" width="9.33203125" style="6" customWidth="1"/>
    <col min="13829" max="13829" width="7.109375" style="6" customWidth="1"/>
    <col min="13830" max="13830" width="9.88671875" style="6" customWidth="1"/>
    <col min="13831" max="13831" width="6.109375" style="6" customWidth="1"/>
    <col min="13832" max="13832" width="12.33203125" style="6" customWidth="1"/>
    <col min="13833" max="13833" width="19.6640625" style="6" customWidth="1"/>
    <col min="13834" max="13834" width="12.88671875" style="6" customWidth="1"/>
    <col min="13835" max="13835" width="11.5546875" style="6" customWidth="1"/>
    <col min="13836" max="13836" width="12.5546875" style="6" customWidth="1"/>
    <col min="13837" max="13837" width="10.33203125" style="6" customWidth="1"/>
    <col min="13838" max="13838" width="8.33203125" style="6" customWidth="1"/>
    <col min="13839" max="13839" width="12.109375" style="6" customWidth="1"/>
    <col min="13840" max="13840" width="10.6640625" style="6" customWidth="1"/>
    <col min="13841" max="13841" width="6.44140625" style="6" customWidth="1"/>
    <col min="13842" max="13842" width="16.88671875" style="6" bestFit="1" customWidth="1"/>
    <col min="13843" max="13843" width="9.88671875" style="6" customWidth="1"/>
    <col min="13844" max="13844" width="12" style="6" customWidth="1"/>
    <col min="13845" max="13845" width="6.88671875" style="6" customWidth="1"/>
    <col min="13846" max="13846" width="7.44140625" style="6" customWidth="1"/>
    <col min="13847" max="13847" width="8.44140625" style="6" customWidth="1"/>
    <col min="13848" max="13848" width="12.33203125" style="6" customWidth="1"/>
    <col min="13849" max="13849" width="12.44140625" style="6" customWidth="1"/>
    <col min="13850" max="14080" width="11.44140625" style="6"/>
    <col min="14081" max="14081" width="15.33203125" style="6" customWidth="1"/>
    <col min="14082" max="14082" width="10.5546875" style="6" customWidth="1"/>
    <col min="14083" max="14083" width="8.5546875" style="6" customWidth="1"/>
    <col min="14084" max="14084" width="9.33203125" style="6" customWidth="1"/>
    <col min="14085" max="14085" width="7.109375" style="6" customWidth="1"/>
    <col min="14086" max="14086" width="9.88671875" style="6" customWidth="1"/>
    <col min="14087" max="14087" width="6.109375" style="6" customWidth="1"/>
    <col min="14088" max="14088" width="12.33203125" style="6" customWidth="1"/>
    <col min="14089" max="14089" width="19.6640625" style="6" customWidth="1"/>
    <col min="14090" max="14090" width="12.88671875" style="6" customWidth="1"/>
    <col min="14091" max="14091" width="11.5546875" style="6" customWidth="1"/>
    <col min="14092" max="14092" width="12.5546875" style="6" customWidth="1"/>
    <col min="14093" max="14093" width="10.33203125" style="6" customWidth="1"/>
    <col min="14094" max="14094" width="8.33203125" style="6" customWidth="1"/>
    <col min="14095" max="14095" width="12.109375" style="6" customWidth="1"/>
    <col min="14096" max="14096" width="10.6640625" style="6" customWidth="1"/>
    <col min="14097" max="14097" width="6.44140625" style="6" customWidth="1"/>
    <col min="14098" max="14098" width="16.88671875" style="6" bestFit="1" customWidth="1"/>
    <col min="14099" max="14099" width="9.88671875" style="6" customWidth="1"/>
    <col min="14100" max="14100" width="12" style="6" customWidth="1"/>
    <col min="14101" max="14101" width="6.88671875" style="6" customWidth="1"/>
    <col min="14102" max="14102" width="7.44140625" style="6" customWidth="1"/>
    <col min="14103" max="14103" width="8.44140625" style="6" customWidth="1"/>
    <col min="14104" max="14104" width="12.33203125" style="6" customWidth="1"/>
    <col min="14105" max="14105" width="12.44140625" style="6" customWidth="1"/>
    <col min="14106" max="14336" width="11.44140625" style="6"/>
    <col min="14337" max="14337" width="15.33203125" style="6" customWidth="1"/>
    <col min="14338" max="14338" width="10.5546875" style="6" customWidth="1"/>
    <col min="14339" max="14339" width="8.5546875" style="6" customWidth="1"/>
    <col min="14340" max="14340" width="9.33203125" style="6" customWidth="1"/>
    <col min="14341" max="14341" width="7.109375" style="6" customWidth="1"/>
    <col min="14342" max="14342" width="9.88671875" style="6" customWidth="1"/>
    <col min="14343" max="14343" width="6.109375" style="6" customWidth="1"/>
    <col min="14344" max="14344" width="12.33203125" style="6" customWidth="1"/>
    <col min="14345" max="14345" width="19.6640625" style="6" customWidth="1"/>
    <col min="14346" max="14346" width="12.88671875" style="6" customWidth="1"/>
    <col min="14347" max="14347" width="11.5546875" style="6" customWidth="1"/>
    <col min="14348" max="14348" width="12.5546875" style="6" customWidth="1"/>
    <col min="14349" max="14349" width="10.33203125" style="6" customWidth="1"/>
    <col min="14350" max="14350" width="8.33203125" style="6" customWidth="1"/>
    <col min="14351" max="14351" width="12.109375" style="6" customWidth="1"/>
    <col min="14352" max="14352" width="10.6640625" style="6" customWidth="1"/>
    <col min="14353" max="14353" width="6.44140625" style="6" customWidth="1"/>
    <col min="14354" max="14354" width="16.88671875" style="6" bestFit="1" customWidth="1"/>
    <col min="14355" max="14355" width="9.88671875" style="6" customWidth="1"/>
    <col min="14356" max="14356" width="12" style="6" customWidth="1"/>
    <col min="14357" max="14357" width="6.88671875" style="6" customWidth="1"/>
    <col min="14358" max="14358" width="7.44140625" style="6" customWidth="1"/>
    <col min="14359" max="14359" width="8.44140625" style="6" customWidth="1"/>
    <col min="14360" max="14360" width="12.33203125" style="6" customWidth="1"/>
    <col min="14361" max="14361" width="12.44140625" style="6" customWidth="1"/>
    <col min="14362" max="14592" width="11.44140625" style="6"/>
    <col min="14593" max="14593" width="15.33203125" style="6" customWidth="1"/>
    <col min="14594" max="14594" width="10.5546875" style="6" customWidth="1"/>
    <col min="14595" max="14595" width="8.5546875" style="6" customWidth="1"/>
    <col min="14596" max="14596" width="9.33203125" style="6" customWidth="1"/>
    <col min="14597" max="14597" width="7.109375" style="6" customWidth="1"/>
    <col min="14598" max="14598" width="9.88671875" style="6" customWidth="1"/>
    <col min="14599" max="14599" width="6.109375" style="6" customWidth="1"/>
    <col min="14600" max="14600" width="12.33203125" style="6" customWidth="1"/>
    <col min="14601" max="14601" width="19.6640625" style="6" customWidth="1"/>
    <col min="14602" max="14602" width="12.88671875" style="6" customWidth="1"/>
    <col min="14603" max="14603" width="11.5546875" style="6" customWidth="1"/>
    <col min="14604" max="14604" width="12.5546875" style="6" customWidth="1"/>
    <col min="14605" max="14605" width="10.33203125" style="6" customWidth="1"/>
    <col min="14606" max="14606" width="8.33203125" style="6" customWidth="1"/>
    <col min="14607" max="14607" width="12.109375" style="6" customWidth="1"/>
    <col min="14608" max="14608" width="10.6640625" style="6" customWidth="1"/>
    <col min="14609" max="14609" width="6.44140625" style="6" customWidth="1"/>
    <col min="14610" max="14610" width="16.88671875" style="6" bestFit="1" customWidth="1"/>
    <col min="14611" max="14611" width="9.88671875" style="6" customWidth="1"/>
    <col min="14612" max="14612" width="12" style="6" customWidth="1"/>
    <col min="14613" max="14613" width="6.88671875" style="6" customWidth="1"/>
    <col min="14614" max="14614" width="7.44140625" style="6" customWidth="1"/>
    <col min="14615" max="14615" width="8.44140625" style="6" customWidth="1"/>
    <col min="14616" max="14616" width="12.33203125" style="6" customWidth="1"/>
    <col min="14617" max="14617" width="12.44140625" style="6" customWidth="1"/>
    <col min="14618" max="14848" width="11.44140625" style="6"/>
    <col min="14849" max="14849" width="15.33203125" style="6" customWidth="1"/>
    <col min="14850" max="14850" width="10.5546875" style="6" customWidth="1"/>
    <col min="14851" max="14851" width="8.5546875" style="6" customWidth="1"/>
    <col min="14852" max="14852" width="9.33203125" style="6" customWidth="1"/>
    <col min="14853" max="14853" width="7.109375" style="6" customWidth="1"/>
    <col min="14854" max="14854" width="9.88671875" style="6" customWidth="1"/>
    <col min="14855" max="14855" width="6.109375" style="6" customWidth="1"/>
    <col min="14856" max="14856" width="12.33203125" style="6" customWidth="1"/>
    <col min="14857" max="14857" width="19.6640625" style="6" customWidth="1"/>
    <col min="14858" max="14858" width="12.88671875" style="6" customWidth="1"/>
    <col min="14859" max="14859" width="11.5546875" style="6" customWidth="1"/>
    <col min="14860" max="14860" width="12.5546875" style="6" customWidth="1"/>
    <col min="14861" max="14861" width="10.33203125" style="6" customWidth="1"/>
    <col min="14862" max="14862" width="8.33203125" style="6" customWidth="1"/>
    <col min="14863" max="14863" width="12.109375" style="6" customWidth="1"/>
    <col min="14864" max="14864" width="10.6640625" style="6" customWidth="1"/>
    <col min="14865" max="14865" width="6.44140625" style="6" customWidth="1"/>
    <col min="14866" max="14866" width="16.88671875" style="6" bestFit="1" customWidth="1"/>
    <col min="14867" max="14867" width="9.88671875" style="6" customWidth="1"/>
    <col min="14868" max="14868" width="12" style="6" customWidth="1"/>
    <col min="14869" max="14869" width="6.88671875" style="6" customWidth="1"/>
    <col min="14870" max="14870" width="7.44140625" style="6" customWidth="1"/>
    <col min="14871" max="14871" width="8.44140625" style="6" customWidth="1"/>
    <col min="14872" max="14872" width="12.33203125" style="6" customWidth="1"/>
    <col min="14873" max="14873" width="12.44140625" style="6" customWidth="1"/>
    <col min="14874" max="15104" width="11.44140625" style="6"/>
    <col min="15105" max="15105" width="15.33203125" style="6" customWidth="1"/>
    <col min="15106" max="15106" width="10.5546875" style="6" customWidth="1"/>
    <col min="15107" max="15107" width="8.5546875" style="6" customWidth="1"/>
    <col min="15108" max="15108" width="9.33203125" style="6" customWidth="1"/>
    <col min="15109" max="15109" width="7.109375" style="6" customWidth="1"/>
    <col min="15110" max="15110" width="9.88671875" style="6" customWidth="1"/>
    <col min="15111" max="15111" width="6.109375" style="6" customWidth="1"/>
    <col min="15112" max="15112" width="12.33203125" style="6" customWidth="1"/>
    <col min="15113" max="15113" width="19.6640625" style="6" customWidth="1"/>
    <col min="15114" max="15114" width="12.88671875" style="6" customWidth="1"/>
    <col min="15115" max="15115" width="11.5546875" style="6" customWidth="1"/>
    <col min="15116" max="15116" width="12.5546875" style="6" customWidth="1"/>
    <col min="15117" max="15117" width="10.33203125" style="6" customWidth="1"/>
    <col min="15118" max="15118" width="8.33203125" style="6" customWidth="1"/>
    <col min="15119" max="15119" width="12.109375" style="6" customWidth="1"/>
    <col min="15120" max="15120" width="10.6640625" style="6" customWidth="1"/>
    <col min="15121" max="15121" width="6.44140625" style="6" customWidth="1"/>
    <col min="15122" max="15122" width="16.88671875" style="6" bestFit="1" customWidth="1"/>
    <col min="15123" max="15123" width="9.88671875" style="6" customWidth="1"/>
    <col min="15124" max="15124" width="12" style="6" customWidth="1"/>
    <col min="15125" max="15125" width="6.88671875" style="6" customWidth="1"/>
    <col min="15126" max="15126" width="7.44140625" style="6" customWidth="1"/>
    <col min="15127" max="15127" width="8.44140625" style="6" customWidth="1"/>
    <col min="15128" max="15128" width="12.33203125" style="6" customWidth="1"/>
    <col min="15129" max="15129" width="12.44140625" style="6" customWidth="1"/>
    <col min="15130" max="15360" width="11.44140625" style="6"/>
    <col min="15361" max="15361" width="15.33203125" style="6" customWidth="1"/>
    <col min="15362" max="15362" width="10.5546875" style="6" customWidth="1"/>
    <col min="15363" max="15363" width="8.5546875" style="6" customWidth="1"/>
    <col min="15364" max="15364" width="9.33203125" style="6" customWidth="1"/>
    <col min="15365" max="15365" width="7.109375" style="6" customWidth="1"/>
    <col min="15366" max="15366" width="9.88671875" style="6" customWidth="1"/>
    <col min="15367" max="15367" width="6.109375" style="6" customWidth="1"/>
    <col min="15368" max="15368" width="12.33203125" style="6" customWidth="1"/>
    <col min="15369" max="15369" width="19.6640625" style="6" customWidth="1"/>
    <col min="15370" max="15370" width="12.88671875" style="6" customWidth="1"/>
    <col min="15371" max="15371" width="11.5546875" style="6" customWidth="1"/>
    <col min="15372" max="15372" width="12.5546875" style="6" customWidth="1"/>
    <col min="15373" max="15373" width="10.33203125" style="6" customWidth="1"/>
    <col min="15374" max="15374" width="8.33203125" style="6" customWidth="1"/>
    <col min="15375" max="15375" width="12.109375" style="6" customWidth="1"/>
    <col min="15376" max="15376" width="10.6640625" style="6" customWidth="1"/>
    <col min="15377" max="15377" width="6.44140625" style="6" customWidth="1"/>
    <col min="15378" max="15378" width="16.88671875" style="6" bestFit="1" customWidth="1"/>
    <col min="15379" max="15379" width="9.88671875" style="6" customWidth="1"/>
    <col min="15380" max="15380" width="12" style="6" customWidth="1"/>
    <col min="15381" max="15381" width="6.88671875" style="6" customWidth="1"/>
    <col min="15382" max="15382" width="7.44140625" style="6" customWidth="1"/>
    <col min="15383" max="15383" width="8.44140625" style="6" customWidth="1"/>
    <col min="15384" max="15384" width="12.33203125" style="6" customWidth="1"/>
    <col min="15385" max="15385" width="12.44140625" style="6" customWidth="1"/>
    <col min="15386" max="15616" width="11.44140625" style="6"/>
    <col min="15617" max="15617" width="15.33203125" style="6" customWidth="1"/>
    <col min="15618" max="15618" width="10.5546875" style="6" customWidth="1"/>
    <col min="15619" max="15619" width="8.5546875" style="6" customWidth="1"/>
    <col min="15620" max="15620" width="9.33203125" style="6" customWidth="1"/>
    <col min="15621" max="15621" width="7.109375" style="6" customWidth="1"/>
    <col min="15622" max="15622" width="9.88671875" style="6" customWidth="1"/>
    <col min="15623" max="15623" width="6.109375" style="6" customWidth="1"/>
    <col min="15624" max="15624" width="12.33203125" style="6" customWidth="1"/>
    <col min="15625" max="15625" width="19.6640625" style="6" customWidth="1"/>
    <col min="15626" max="15626" width="12.88671875" style="6" customWidth="1"/>
    <col min="15627" max="15627" width="11.5546875" style="6" customWidth="1"/>
    <col min="15628" max="15628" width="12.5546875" style="6" customWidth="1"/>
    <col min="15629" max="15629" width="10.33203125" style="6" customWidth="1"/>
    <col min="15630" max="15630" width="8.33203125" style="6" customWidth="1"/>
    <col min="15631" max="15631" width="12.109375" style="6" customWidth="1"/>
    <col min="15632" max="15632" width="10.6640625" style="6" customWidth="1"/>
    <col min="15633" max="15633" width="6.44140625" style="6" customWidth="1"/>
    <col min="15634" max="15634" width="16.88671875" style="6" bestFit="1" customWidth="1"/>
    <col min="15635" max="15635" width="9.88671875" style="6" customWidth="1"/>
    <col min="15636" max="15636" width="12" style="6" customWidth="1"/>
    <col min="15637" max="15637" width="6.88671875" style="6" customWidth="1"/>
    <col min="15638" max="15638" width="7.44140625" style="6" customWidth="1"/>
    <col min="15639" max="15639" width="8.44140625" style="6" customWidth="1"/>
    <col min="15640" max="15640" width="12.33203125" style="6" customWidth="1"/>
    <col min="15641" max="15641" width="12.44140625" style="6" customWidth="1"/>
    <col min="15642" max="15872" width="11.44140625" style="6"/>
    <col min="15873" max="15873" width="15.33203125" style="6" customWidth="1"/>
    <col min="15874" max="15874" width="10.5546875" style="6" customWidth="1"/>
    <col min="15875" max="15875" width="8.5546875" style="6" customWidth="1"/>
    <col min="15876" max="15876" width="9.33203125" style="6" customWidth="1"/>
    <col min="15877" max="15877" width="7.109375" style="6" customWidth="1"/>
    <col min="15878" max="15878" width="9.88671875" style="6" customWidth="1"/>
    <col min="15879" max="15879" width="6.109375" style="6" customWidth="1"/>
    <col min="15880" max="15880" width="12.33203125" style="6" customWidth="1"/>
    <col min="15881" max="15881" width="19.6640625" style="6" customWidth="1"/>
    <col min="15882" max="15882" width="12.88671875" style="6" customWidth="1"/>
    <col min="15883" max="15883" width="11.5546875" style="6" customWidth="1"/>
    <col min="15884" max="15884" width="12.5546875" style="6" customWidth="1"/>
    <col min="15885" max="15885" width="10.33203125" style="6" customWidth="1"/>
    <col min="15886" max="15886" width="8.33203125" style="6" customWidth="1"/>
    <col min="15887" max="15887" width="12.109375" style="6" customWidth="1"/>
    <col min="15888" max="15888" width="10.6640625" style="6" customWidth="1"/>
    <col min="15889" max="15889" width="6.44140625" style="6" customWidth="1"/>
    <col min="15890" max="15890" width="16.88671875" style="6" bestFit="1" customWidth="1"/>
    <col min="15891" max="15891" width="9.88671875" style="6" customWidth="1"/>
    <col min="15892" max="15892" width="12" style="6" customWidth="1"/>
    <col min="15893" max="15893" width="6.88671875" style="6" customWidth="1"/>
    <col min="15894" max="15894" width="7.44140625" style="6" customWidth="1"/>
    <col min="15895" max="15895" width="8.44140625" style="6" customWidth="1"/>
    <col min="15896" max="15896" width="12.33203125" style="6" customWidth="1"/>
    <col min="15897" max="15897" width="12.44140625" style="6" customWidth="1"/>
    <col min="15898" max="16128" width="11.44140625" style="6"/>
    <col min="16129" max="16129" width="15.33203125" style="6" customWidth="1"/>
    <col min="16130" max="16130" width="10.5546875" style="6" customWidth="1"/>
    <col min="16131" max="16131" width="8.5546875" style="6" customWidth="1"/>
    <col min="16132" max="16132" width="9.33203125" style="6" customWidth="1"/>
    <col min="16133" max="16133" width="7.109375" style="6" customWidth="1"/>
    <col min="16134" max="16134" width="9.88671875" style="6" customWidth="1"/>
    <col min="16135" max="16135" width="6.109375" style="6" customWidth="1"/>
    <col min="16136" max="16136" width="12.33203125" style="6" customWidth="1"/>
    <col min="16137" max="16137" width="19.6640625" style="6" customWidth="1"/>
    <col min="16138" max="16138" width="12.88671875" style="6" customWidth="1"/>
    <col min="16139" max="16139" width="11.5546875" style="6" customWidth="1"/>
    <col min="16140" max="16140" width="12.5546875" style="6" customWidth="1"/>
    <col min="16141" max="16141" width="10.33203125" style="6" customWidth="1"/>
    <col min="16142" max="16142" width="8.33203125" style="6" customWidth="1"/>
    <col min="16143" max="16143" width="12.109375" style="6" customWidth="1"/>
    <col min="16144" max="16144" width="10.6640625" style="6" customWidth="1"/>
    <col min="16145" max="16145" width="6.44140625" style="6" customWidth="1"/>
    <col min="16146" max="16146" width="16.88671875" style="6" bestFit="1" customWidth="1"/>
    <col min="16147" max="16147" width="9.88671875" style="6" customWidth="1"/>
    <col min="16148" max="16148" width="12" style="6" customWidth="1"/>
    <col min="16149" max="16149" width="6.88671875" style="6" customWidth="1"/>
    <col min="16150" max="16150" width="7.44140625" style="6" customWidth="1"/>
    <col min="16151" max="16151" width="8.44140625" style="6" customWidth="1"/>
    <col min="16152" max="16152" width="12.33203125" style="6" customWidth="1"/>
    <col min="16153" max="16153" width="12.44140625" style="6" customWidth="1"/>
    <col min="16154" max="16384" width="11.44140625" style="6"/>
  </cols>
  <sheetData>
    <row r="1" spans="1:35" x14ac:dyDescent="0.3">
      <c r="I1" s="7"/>
    </row>
    <row r="2" spans="1:35" s="10" customFormat="1" x14ac:dyDescent="0.3">
      <c r="A2" s="6"/>
      <c r="B2" s="9" t="s">
        <v>0</v>
      </c>
      <c r="C2" s="9" t="s">
        <v>1</v>
      </c>
      <c r="D2" s="6" t="s">
        <v>2</v>
      </c>
      <c r="E2" s="6"/>
      <c r="F2" s="6"/>
      <c r="G2" s="6"/>
      <c r="I2" s="7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5" ht="12.75" customHeight="1" x14ac:dyDescent="0.3">
      <c r="B3" s="12">
        <v>5</v>
      </c>
      <c r="C3" s="12">
        <v>10</v>
      </c>
      <c r="D3" s="13">
        <f>(B3/C3)*100</f>
        <v>50</v>
      </c>
      <c r="I3" s="7"/>
    </row>
    <row r="4" spans="1:35" ht="17.399999999999999" customHeight="1" x14ac:dyDescent="0.3">
      <c r="B4" s="12">
        <v>0.4</v>
      </c>
      <c r="C4" s="12">
        <v>0.8</v>
      </c>
      <c r="D4" s="13">
        <f>B4/C4*100</f>
        <v>50</v>
      </c>
      <c r="I4" s="7"/>
      <c r="L4" s="13"/>
    </row>
    <row r="5" spans="1:35" ht="17.399999999999999" customHeight="1" x14ac:dyDescent="0.3">
      <c r="I5" s="7"/>
      <c r="L5" s="13"/>
    </row>
    <row r="6" spans="1:35" ht="12.75" customHeight="1" x14ac:dyDescent="0.3">
      <c r="A6" s="69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70"/>
      <c r="N6" s="51"/>
      <c r="O6" s="53"/>
      <c r="P6" s="52"/>
      <c r="S6" s="15"/>
      <c r="T6" s="15"/>
    </row>
    <row r="7" spans="1:35" x14ac:dyDescent="0.3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52"/>
      <c r="K7" s="52"/>
      <c r="L7" s="52"/>
      <c r="M7" s="52"/>
      <c r="N7" s="52"/>
      <c r="O7" s="52"/>
      <c r="P7" s="52"/>
    </row>
    <row r="8" spans="1:35" ht="12.75" customHeight="1" x14ac:dyDescent="0.3">
      <c r="A8" s="52"/>
      <c r="B8" s="52"/>
      <c r="C8" s="52"/>
      <c r="D8" s="52"/>
      <c r="E8" s="53"/>
      <c r="F8" s="53"/>
      <c r="G8" s="52"/>
      <c r="H8" s="53"/>
      <c r="I8" s="53"/>
      <c r="J8" s="53"/>
      <c r="K8" s="53"/>
      <c r="L8" s="53"/>
      <c r="M8" s="72"/>
      <c r="N8" s="53"/>
      <c r="O8" s="72"/>
      <c r="P8" s="52"/>
      <c r="S8" s="15"/>
      <c r="T8" s="15"/>
    </row>
    <row r="9" spans="1:35" x14ac:dyDescent="0.3">
      <c r="A9" s="14"/>
      <c r="B9" s="14"/>
      <c r="C9" s="14"/>
      <c r="D9" s="14"/>
      <c r="E9" s="14"/>
      <c r="F9" s="14"/>
      <c r="G9" s="14"/>
      <c r="H9" s="14"/>
      <c r="I9" s="14"/>
      <c r="J9" s="1"/>
    </row>
    <row r="10" spans="1:35" s="8" customFormat="1" ht="41.4" x14ac:dyDescent="0.3">
      <c r="A10" s="39" t="s">
        <v>4</v>
      </c>
      <c r="B10" s="39" t="s">
        <v>5</v>
      </c>
      <c r="C10" s="39" t="s">
        <v>6</v>
      </c>
      <c r="D10" s="39" t="s">
        <v>7</v>
      </c>
      <c r="E10" s="48" t="s">
        <v>8</v>
      </c>
      <c r="F10" s="40" t="s">
        <v>9</v>
      </c>
      <c r="G10" s="39" t="s">
        <v>10</v>
      </c>
      <c r="H10" s="48" t="s">
        <v>11</v>
      </c>
      <c r="I10" s="39" t="s">
        <v>12</v>
      </c>
      <c r="J10" s="39" t="s">
        <v>13</v>
      </c>
      <c r="K10" s="48" t="s">
        <v>14</v>
      </c>
      <c r="L10" s="39" t="s">
        <v>15</v>
      </c>
      <c r="M10" s="39" t="s">
        <v>16</v>
      </c>
      <c r="N10" s="39" t="s">
        <v>17</v>
      </c>
    </row>
    <row r="11" spans="1:35" s="8" customFormat="1" x14ac:dyDescent="0.3">
      <c r="A11" s="41" t="s">
        <v>18</v>
      </c>
      <c r="B11" s="41" t="s">
        <v>19</v>
      </c>
      <c r="C11" s="41" t="s">
        <v>19</v>
      </c>
      <c r="D11" s="41" t="s">
        <v>19</v>
      </c>
      <c r="E11" s="49"/>
      <c r="F11" s="42" t="s">
        <v>20</v>
      </c>
      <c r="G11" s="41" t="s">
        <v>19</v>
      </c>
      <c r="H11" s="49"/>
      <c r="I11" s="43"/>
      <c r="J11" s="41" t="s">
        <v>19</v>
      </c>
      <c r="K11" s="49"/>
      <c r="L11" s="41" t="s">
        <v>19</v>
      </c>
      <c r="M11" s="41" t="s">
        <v>19</v>
      </c>
      <c r="N11" s="41" t="s">
        <v>21</v>
      </c>
    </row>
    <row r="12" spans="1:35" s="8" customFormat="1" ht="15.6" x14ac:dyDescent="0.3">
      <c r="A12" s="41">
        <v>2.33</v>
      </c>
      <c r="B12" s="44">
        <f>B4</f>
        <v>0.4</v>
      </c>
      <c r="C12" s="44">
        <f>+C4</f>
        <v>0.8</v>
      </c>
      <c r="D12" s="45">
        <v>2</v>
      </c>
      <c r="E12" s="43">
        <f t="shared" ref="E12:E17" si="0">B12/C12</f>
        <v>0.5</v>
      </c>
      <c r="F12" s="56">
        <v>1.0970738766656749</v>
      </c>
      <c r="G12" s="43">
        <f t="shared" ref="G12:G17" si="1">(F12/D12/9.81^0.5)^(2/3)</f>
        <v>0.31302636376713333</v>
      </c>
      <c r="H12" s="43">
        <f t="shared" ref="H12:H17" si="2">G12/B12</f>
        <v>0.78256590941783333</v>
      </c>
      <c r="I12" s="43" t="str">
        <f t="shared" ref="I12:I17" si="3">IF(H12&lt;$E$73,"Resalto Hdco",IF(H12&lt;$C$73,"Flujo saltante",IF(H12&lt;$D$73,"Flujo en Transición"," Flujo Rasante")))</f>
        <v>Flujo en Transición</v>
      </c>
      <c r="J12" s="43">
        <f t="shared" ref="J12:J17" si="4">0.9*SIN(ATAN(E12))</f>
        <v>0.40249223594996214</v>
      </c>
      <c r="K12" s="46">
        <f t="shared" ref="K12:K17" si="5">B12*0.24*(F12/D12/(9.81*B12^3*SIN(ATAN(E12)))^0.5)^0.65</f>
        <v>9.8183104603989629E-2</v>
      </c>
      <c r="L12" s="46">
        <f t="shared" ref="L12:L17" si="6">K12/(1-J12)</f>
        <v>0.16432105239684777</v>
      </c>
      <c r="M12" s="46">
        <f t="shared" ref="M12:M17" si="7">1.45*L12</f>
        <v>0.23826552597542927</v>
      </c>
      <c r="N12" s="46">
        <f t="shared" ref="N12:N17" si="8">F12/D12/L12</f>
        <v>3.3382024416937108</v>
      </c>
    </row>
    <row r="13" spans="1:35" s="8" customFormat="1" ht="15.6" x14ac:dyDescent="0.3">
      <c r="A13" s="41">
        <v>5</v>
      </c>
      <c r="B13" s="43">
        <f t="shared" ref="B13:D17" si="9">B12</f>
        <v>0.4</v>
      </c>
      <c r="C13" s="43">
        <f t="shared" si="9"/>
        <v>0.8</v>
      </c>
      <c r="D13" s="43">
        <f t="shared" si="9"/>
        <v>2</v>
      </c>
      <c r="E13" s="43">
        <f t="shared" si="0"/>
        <v>0.5</v>
      </c>
      <c r="F13" s="56">
        <v>1.5967128965435629</v>
      </c>
      <c r="G13" s="43">
        <f t="shared" si="1"/>
        <v>0.40201435018896492</v>
      </c>
      <c r="H13" s="43">
        <f t="shared" si="2"/>
        <v>1.0050358754724122</v>
      </c>
      <c r="I13" s="43" t="str">
        <f t="shared" si="3"/>
        <v>Flujo en Transición</v>
      </c>
      <c r="J13" s="43">
        <f t="shared" si="4"/>
        <v>0.40249223594996214</v>
      </c>
      <c r="K13" s="46">
        <f t="shared" si="5"/>
        <v>0.12530860179581829</v>
      </c>
      <c r="L13" s="46">
        <f t="shared" si="6"/>
        <v>0.20971878414842557</v>
      </c>
      <c r="M13" s="46">
        <f t="shared" si="7"/>
        <v>0.30409223701521709</v>
      </c>
      <c r="N13" s="46">
        <f t="shared" si="8"/>
        <v>3.8067951400421798</v>
      </c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</row>
    <row r="14" spans="1:35" s="8" customFormat="1" ht="15.6" x14ac:dyDescent="0.3">
      <c r="A14" s="65">
        <v>10</v>
      </c>
      <c r="B14" s="66">
        <f t="shared" si="9"/>
        <v>0.4</v>
      </c>
      <c r="C14" s="66">
        <f t="shared" si="9"/>
        <v>0.8</v>
      </c>
      <c r="D14" s="66">
        <f t="shared" si="9"/>
        <v>2</v>
      </c>
      <c r="E14" s="66">
        <f t="shared" si="0"/>
        <v>0.5</v>
      </c>
      <c r="F14" s="67">
        <v>2.0386154472556175</v>
      </c>
      <c r="G14" s="66">
        <f t="shared" si="1"/>
        <v>0.47313005929297675</v>
      </c>
      <c r="H14" s="66">
        <f t="shared" si="2"/>
        <v>1.1828251482324419</v>
      </c>
      <c r="I14" s="66" t="str">
        <f t="shared" si="3"/>
        <v xml:space="preserve"> Flujo Rasante</v>
      </c>
      <c r="J14" s="66">
        <f t="shared" si="4"/>
        <v>0.40249223594996214</v>
      </c>
      <c r="K14" s="68">
        <f t="shared" si="5"/>
        <v>0.14687618873185387</v>
      </c>
      <c r="L14" s="68">
        <f t="shared" si="6"/>
        <v>0.24581469491926772</v>
      </c>
      <c r="M14" s="68">
        <f t="shared" si="7"/>
        <v>0.35643130763293818</v>
      </c>
      <c r="N14" s="68">
        <f t="shared" si="8"/>
        <v>4.1466508906742838</v>
      </c>
      <c r="O14" s="54"/>
      <c r="P14" s="59"/>
      <c r="Q14" s="59"/>
      <c r="R14" s="59"/>
      <c r="S14" s="59"/>
      <c r="T14" s="59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</row>
    <row r="15" spans="1:35" s="8" customFormat="1" ht="15.6" x14ac:dyDescent="0.3">
      <c r="A15" s="65">
        <v>25</v>
      </c>
      <c r="B15" s="66">
        <f t="shared" si="9"/>
        <v>0.4</v>
      </c>
      <c r="C15" s="66">
        <f t="shared" si="9"/>
        <v>0.8</v>
      </c>
      <c r="D15" s="66">
        <f t="shared" si="9"/>
        <v>2</v>
      </c>
      <c r="E15" s="66">
        <f t="shared" si="0"/>
        <v>0.5</v>
      </c>
      <c r="F15" s="67">
        <v>2.7785405543572637</v>
      </c>
      <c r="G15" s="66">
        <f t="shared" si="1"/>
        <v>0.58161396678791577</v>
      </c>
      <c r="H15" s="66">
        <f t="shared" si="2"/>
        <v>1.4540349169697893</v>
      </c>
      <c r="I15" s="66" t="str">
        <f t="shared" si="3"/>
        <v xml:space="preserve"> Flujo Rasante</v>
      </c>
      <c r="J15" s="66">
        <f t="shared" si="4"/>
        <v>0.40249223594996214</v>
      </c>
      <c r="K15" s="68">
        <f t="shared" si="5"/>
        <v>0.17962398355047926</v>
      </c>
      <c r="L15" s="68">
        <f t="shared" si="6"/>
        <v>0.30062200754170748</v>
      </c>
      <c r="M15" s="68">
        <f t="shared" si="7"/>
        <v>0.43590191093547581</v>
      </c>
      <c r="N15" s="68">
        <f t="shared" si="8"/>
        <v>4.6213192724617418</v>
      </c>
      <c r="O15" s="54"/>
      <c r="P15" s="59"/>
      <c r="Q15" s="59"/>
      <c r="R15" s="59"/>
      <c r="S15" s="59"/>
      <c r="T15" s="59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</row>
    <row r="16" spans="1:35" s="8" customFormat="1" ht="15.6" x14ac:dyDescent="0.3">
      <c r="A16" s="65">
        <v>50</v>
      </c>
      <c r="B16" s="66">
        <f t="shared" si="9"/>
        <v>0.4</v>
      </c>
      <c r="C16" s="66">
        <f t="shared" si="9"/>
        <v>0.8</v>
      </c>
      <c r="D16" s="66">
        <f t="shared" si="9"/>
        <v>2</v>
      </c>
      <c r="E16" s="66">
        <f t="shared" si="0"/>
        <v>0.5</v>
      </c>
      <c r="F16" s="67">
        <v>3.4007338133057412</v>
      </c>
      <c r="G16" s="66">
        <f t="shared" si="1"/>
        <v>0.6654857496455524</v>
      </c>
      <c r="H16" s="66">
        <f t="shared" si="2"/>
        <v>1.6637143741138809</v>
      </c>
      <c r="I16" s="66" t="str">
        <f t="shared" si="3"/>
        <v xml:space="preserve"> Flujo Rasante</v>
      </c>
      <c r="J16" s="66">
        <f t="shared" si="4"/>
        <v>0.40249223594996214</v>
      </c>
      <c r="K16" s="68">
        <f t="shared" si="5"/>
        <v>0.2048357037719</v>
      </c>
      <c r="L16" s="68">
        <f t="shared" si="6"/>
        <v>0.34281680690386168</v>
      </c>
      <c r="M16" s="68">
        <f t="shared" si="7"/>
        <v>0.49708437001059941</v>
      </c>
      <c r="N16" s="68">
        <f t="shared" si="8"/>
        <v>4.9599870029992879</v>
      </c>
      <c r="O16" s="60"/>
      <c r="P16" s="54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</row>
    <row r="17" spans="1:35" s="8" customFormat="1" ht="15.6" x14ac:dyDescent="0.3">
      <c r="A17" s="65">
        <v>100</v>
      </c>
      <c r="B17" s="66">
        <f t="shared" si="9"/>
        <v>0.4</v>
      </c>
      <c r="C17" s="66">
        <f t="shared" si="9"/>
        <v>0.8</v>
      </c>
      <c r="D17" s="66">
        <f t="shared" si="9"/>
        <v>2</v>
      </c>
      <c r="E17" s="66">
        <f t="shared" si="0"/>
        <v>0.5</v>
      </c>
      <c r="F17" s="67">
        <v>4.0824345834231313</v>
      </c>
      <c r="G17" s="66">
        <f t="shared" si="1"/>
        <v>0.75168604904215519</v>
      </c>
      <c r="H17" s="66">
        <f t="shared" si="2"/>
        <v>1.8792151226053879</v>
      </c>
      <c r="I17" s="66" t="str">
        <f t="shared" si="3"/>
        <v xml:space="preserve"> Flujo Rasante</v>
      </c>
      <c r="J17" s="66">
        <f t="shared" si="4"/>
        <v>0.40249223594996214</v>
      </c>
      <c r="K17" s="68">
        <f t="shared" si="5"/>
        <v>0.23066459804346096</v>
      </c>
      <c r="L17" s="68">
        <f t="shared" si="6"/>
        <v>0.38604452012466922</v>
      </c>
      <c r="M17" s="68">
        <f t="shared" si="7"/>
        <v>0.55976455418077031</v>
      </c>
      <c r="N17" s="68">
        <f t="shared" si="8"/>
        <v>5.2875178517036714</v>
      </c>
      <c r="O17" s="60"/>
      <c r="P17" s="59"/>
      <c r="Q17" s="59"/>
      <c r="R17" s="59"/>
      <c r="S17" s="59"/>
      <c r="T17" s="59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</row>
    <row r="18" spans="1:35" x14ac:dyDescent="0.3">
      <c r="A18" s="50"/>
      <c r="B18" s="51"/>
      <c r="C18" s="51"/>
      <c r="D18" s="51"/>
      <c r="E18" s="51"/>
      <c r="F18" s="51"/>
      <c r="G18" s="51"/>
      <c r="H18" s="51"/>
      <c r="I18" s="51"/>
      <c r="J18" s="51"/>
      <c r="K18" s="52"/>
      <c r="L18" s="52"/>
      <c r="M18" s="53"/>
      <c r="N18" s="53"/>
      <c r="O18" s="52"/>
      <c r="P18" s="52"/>
      <c r="Q18" s="52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52"/>
    </row>
    <row r="19" spans="1:35" x14ac:dyDescent="0.3">
      <c r="A19" s="61"/>
      <c r="B19" s="61"/>
      <c r="C19" s="61"/>
      <c r="D19" s="61"/>
      <c r="E19" s="61"/>
      <c r="F19" s="61"/>
      <c r="G19" s="51"/>
      <c r="H19" s="51"/>
      <c r="I19" s="51"/>
      <c r="J19" s="51"/>
      <c r="K19" s="52"/>
      <c r="L19" s="52"/>
      <c r="M19" s="53"/>
      <c r="N19" s="53"/>
      <c r="O19" s="52"/>
      <c r="P19" s="52"/>
      <c r="Q19" s="52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52"/>
    </row>
    <row r="20" spans="1:35" ht="12.75" customHeight="1" x14ac:dyDescent="0.3">
      <c r="A20" s="76" t="s">
        <v>22</v>
      </c>
      <c r="B20" s="76" t="s">
        <v>23</v>
      </c>
      <c r="C20" s="40" t="s">
        <v>24</v>
      </c>
      <c r="D20" s="40" t="s">
        <v>25</v>
      </c>
      <c r="E20" s="40" t="s">
        <v>26</v>
      </c>
      <c r="F20" s="40" t="s">
        <v>27</v>
      </c>
      <c r="G20" s="40" t="s">
        <v>28</v>
      </c>
      <c r="H20" s="40" t="s">
        <v>29</v>
      </c>
      <c r="I20" s="40" t="s">
        <v>30</v>
      </c>
      <c r="J20" s="40" t="s">
        <v>31</v>
      </c>
      <c r="K20" s="76" t="s">
        <v>32</v>
      </c>
      <c r="L20" s="40" t="s">
        <v>33</v>
      </c>
      <c r="M20" s="40" t="s">
        <v>9</v>
      </c>
      <c r="N20" s="75" t="s">
        <v>34</v>
      </c>
      <c r="O20" s="73"/>
      <c r="P20" s="73"/>
      <c r="Q20" s="52"/>
      <c r="R20" s="78"/>
      <c r="S20" s="78"/>
      <c r="T20" s="78"/>
      <c r="U20" s="78"/>
      <c r="V20" s="79"/>
      <c r="W20" s="79"/>
      <c r="X20" s="79"/>
      <c r="Y20" s="79"/>
      <c r="Z20" s="79"/>
      <c r="AA20" s="78"/>
      <c r="AB20" s="79"/>
      <c r="AC20" s="79"/>
      <c r="AD20" s="79"/>
      <c r="AE20" s="79"/>
      <c r="AF20" s="79"/>
      <c r="AG20" s="79"/>
      <c r="AH20" s="80"/>
      <c r="AI20" s="52"/>
    </row>
    <row r="21" spans="1:35" ht="16.95" customHeight="1" x14ac:dyDescent="0.3">
      <c r="A21" s="77"/>
      <c r="B21" s="77"/>
      <c r="C21" s="62" t="s">
        <v>19</v>
      </c>
      <c r="D21" s="62" t="s">
        <v>19</v>
      </c>
      <c r="E21" s="62" t="s">
        <v>19</v>
      </c>
      <c r="F21" s="62" t="s">
        <v>19</v>
      </c>
      <c r="G21" s="62" t="s">
        <v>35</v>
      </c>
      <c r="H21" s="55" t="s">
        <v>19</v>
      </c>
      <c r="I21" s="63" t="s">
        <v>19</v>
      </c>
      <c r="J21" s="62" t="s">
        <v>19</v>
      </c>
      <c r="K21" s="77"/>
      <c r="L21" s="62" t="s">
        <v>21</v>
      </c>
      <c r="M21" s="62" t="s">
        <v>36</v>
      </c>
      <c r="N21" s="75"/>
      <c r="O21" s="50"/>
      <c r="P21" s="50"/>
      <c r="Q21" s="52"/>
      <c r="R21" s="78"/>
      <c r="S21" s="78"/>
      <c r="T21" s="78"/>
      <c r="U21" s="78"/>
      <c r="V21" s="79"/>
      <c r="W21" s="79"/>
      <c r="X21" s="79"/>
      <c r="Y21" s="79"/>
      <c r="Z21" s="79"/>
      <c r="AA21" s="78"/>
      <c r="AB21" s="80"/>
      <c r="AC21" s="80"/>
      <c r="AD21" s="80"/>
      <c r="AE21" s="80"/>
      <c r="AF21" s="80"/>
      <c r="AG21" s="80"/>
      <c r="AH21" s="80"/>
      <c r="AI21" s="52"/>
    </row>
    <row r="22" spans="1:35" ht="15.75" customHeight="1" x14ac:dyDescent="0.3">
      <c r="A22" s="64">
        <v>10</v>
      </c>
      <c r="B22" s="46">
        <f>(1/M22)*G22*I22^(2/3)*K22^0.5</f>
        <v>5.7795025152584438E-2</v>
      </c>
      <c r="C22" s="47">
        <f>+D12</f>
        <v>2</v>
      </c>
      <c r="D22" s="47">
        <v>0</v>
      </c>
      <c r="E22" s="47">
        <f>VLOOKUP(A22,A12:L17,12,0)</f>
        <v>0.24581469491926772</v>
      </c>
      <c r="F22" s="47">
        <f>C22+2*D22*E22</f>
        <v>2</v>
      </c>
      <c r="G22" s="47">
        <f>(C22+D22*E22)*E22</f>
        <v>0.49162938983853544</v>
      </c>
      <c r="H22" s="47">
        <f>C22+2*E22*(1+D22^2)^0.5</f>
        <v>2.4916293898385353</v>
      </c>
      <c r="I22" s="47">
        <f>G22/H22</f>
        <v>0.19731240602776579</v>
      </c>
      <c r="J22" s="47">
        <f>C22+2*D22*E22</f>
        <v>2</v>
      </c>
      <c r="K22" s="47">
        <f>+B4/C4</f>
        <v>0.5</v>
      </c>
      <c r="L22" s="47">
        <f>1/B22*I22^(2/3)*K22^0.5</f>
        <v>4.1466508906742838</v>
      </c>
      <c r="M22" s="46">
        <f>VLOOKUP(A22,A12:L17,6,0)</f>
        <v>2.0386154472556175</v>
      </c>
      <c r="N22" s="47">
        <f>L22/(9.81*G22/J22)^0.5</f>
        <v>2.6702938088911856</v>
      </c>
      <c r="O22" s="54"/>
      <c r="P22" s="54"/>
      <c r="Q22" s="52"/>
      <c r="R22" s="81"/>
      <c r="S22" s="81"/>
      <c r="T22" s="82"/>
      <c r="U22" s="83"/>
      <c r="V22" s="83"/>
      <c r="W22" s="84"/>
      <c r="X22" s="84"/>
      <c r="Y22" s="85"/>
      <c r="Z22" s="83"/>
      <c r="AA22" s="84"/>
      <c r="AB22" s="85"/>
      <c r="AC22" s="85"/>
      <c r="AD22" s="84"/>
      <c r="AE22" s="84"/>
      <c r="AF22" s="84"/>
      <c r="AG22" s="84"/>
      <c r="AH22" s="84"/>
      <c r="AI22" s="52"/>
    </row>
    <row r="23" spans="1:35" x14ac:dyDescent="0.3">
      <c r="A23" s="64">
        <v>100</v>
      </c>
      <c r="B23" s="46">
        <f>(1/M23)*G23*I23^(2/3)*K23^0.5</f>
        <v>5.7034805315497858E-2</v>
      </c>
      <c r="C23" s="47">
        <f>+D12</f>
        <v>2</v>
      </c>
      <c r="D23" s="47">
        <v>0</v>
      </c>
      <c r="E23" s="47">
        <f>VLOOKUP(A23,A12:L17,12,0)</f>
        <v>0.38604452012466922</v>
      </c>
      <c r="F23" s="47">
        <f>C23+2*D23*E23</f>
        <v>2</v>
      </c>
      <c r="G23" s="47">
        <f>(C23+D23*E23)*E23</f>
        <v>0.77208904024933844</v>
      </c>
      <c r="H23" s="47">
        <f>C23+2*E23*(1+D23^2)^0.5</f>
        <v>2.7720890402493383</v>
      </c>
      <c r="I23" s="47">
        <f>G23/H23</f>
        <v>0.27852245329749298</v>
      </c>
      <c r="J23" s="47">
        <f>C23+2*D23*E23</f>
        <v>2</v>
      </c>
      <c r="K23" s="47">
        <f>+B4/C4</f>
        <v>0.5</v>
      </c>
      <c r="L23" s="47">
        <f>1/B23*I23^(2/3)*K23^0.5</f>
        <v>5.2875178517036714</v>
      </c>
      <c r="M23" s="46">
        <f>VLOOKUP(A23,A12:L17,6,0)</f>
        <v>4.0824345834231313</v>
      </c>
      <c r="N23" s="47">
        <f>L23/(9.81*G23/J23)^0.5</f>
        <v>2.7170563589660368</v>
      </c>
      <c r="O23" s="54"/>
      <c r="P23" s="54"/>
      <c r="Q23" s="52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52"/>
    </row>
    <row r="24" spans="1:35" x14ac:dyDescent="0.3">
      <c r="M24" s="16"/>
      <c r="O24" s="52"/>
      <c r="P24" s="52"/>
      <c r="Q24" s="52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52"/>
    </row>
    <row r="25" spans="1:35" x14ac:dyDescent="0.3">
      <c r="O25" s="52"/>
      <c r="P25" s="74"/>
      <c r="Q25" s="52"/>
    </row>
    <row r="27" spans="1:35" ht="63.6" thickBot="1" x14ac:dyDescent="0.35">
      <c r="B27" s="2" t="s">
        <v>8</v>
      </c>
      <c r="C27" s="3" t="s">
        <v>37</v>
      </c>
      <c r="D27" s="4" t="s">
        <v>38</v>
      </c>
      <c r="E27" s="3" t="s">
        <v>39</v>
      </c>
    </row>
    <row r="28" spans="1:35" x14ac:dyDescent="0.3">
      <c r="B28" s="17"/>
      <c r="C28" s="18" t="s">
        <v>11</v>
      </c>
      <c r="D28" s="19" t="s">
        <v>11</v>
      </c>
      <c r="E28" s="18" t="s">
        <v>11</v>
      </c>
    </row>
    <row r="29" spans="1:35" x14ac:dyDescent="0.3">
      <c r="B29" s="20">
        <v>0.04</v>
      </c>
      <c r="C29" s="21">
        <f t="shared" ref="C29:C45" si="10">11.01*B29^2-4.398*B29+1.249</f>
        <v>1.0906960000000001</v>
      </c>
      <c r="D29" s="14">
        <f t="shared" ref="D29:D45" si="11">17.476*B29^2-7.247*B29+1.846</f>
        <v>1.5840816</v>
      </c>
      <c r="E29" s="22"/>
    </row>
    <row r="30" spans="1:35" x14ac:dyDescent="0.3">
      <c r="B30" s="23">
        <v>0.05</v>
      </c>
      <c r="C30" s="21">
        <f t="shared" si="10"/>
        <v>1.0566250000000001</v>
      </c>
      <c r="D30" s="14">
        <f t="shared" si="11"/>
        <v>1.5273400000000001</v>
      </c>
      <c r="E30" s="22"/>
    </row>
    <row r="31" spans="1:35" x14ac:dyDescent="0.3">
      <c r="B31" s="23">
        <v>0.06</v>
      </c>
      <c r="C31" s="21">
        <f t="shared" si="10"/>
        <v>1.0247560000000002</v>
      </c>
      <c r="D31" s="14">
        <f t="shared" si="11"/>
        <v>1.4740936000000002</v>
      </c>
      <c r="E31" s="22"/>
    </row>
    <row r="32" spans="1:35" x14ac:dyDescent="0.3">
      <c r="B32" s="23">
        <v>7.0000000000000007E-2</v>
      </c>
      <c r="C32" s="21">
        <f t="shared" si="10"/>
        <v>0.99508900000000011</v>
      </c>
      <c r="D32" s="14">
        <f t="shared" si="11"/>
        <v>1.4243424</v>
      </c>
      <c r="E32" s="22"/>
    </row>
    <row r="33" spans="2:9" x14ac:dyDescent="0.3">
      <c r="B33" s="23">
        <v>0.08</v>
      </c>
      <c r="C33" s="21">
        <f t="shared" si="10"/>
        <v>0.96762400000000015</v>
      </c>
      <c r="D33" s="14">
        <f t="shared" si="11"/>
        <v>1.3780863999999999</v>
      </c>
      <c r="E33" s="22"/>
    </row>
    <row r="34" spans="2:9" x14ac:dyDescent="0.3">
      <c r="B34" s="23">
        <v>0.09</v>
      </c>
      <c r="C34" s="21">
        <f t="shared" si="10"/>
        <v>0.94236100000000023</v>
      </c>
      <c r="D34" s="14">
        <f t="shared" si="11"/>
        <v>1.3353256</v>
      </c>
      <c r="E34" s="22"/>
    </row>
    <row r="35" spans="2:9" x14ac:dyDescent="0.3">
      <c r="B35" s="23">
        <v>0.1</v>
      </c>
      <c r="C35" s="21">
        <f t="shared" si="10"/>
        <v>0.91930000000000023</v>
      </c>
      <c r="D35" s="14">
        <f t="shared" si="11"/>
        <v>1.2960600000000002</v>
      </c>
      <c r="E35" s="22"/>
    </row>
    <row r="36" spans="2:9" x14ac:dyDescent="0.3">
      <c r="B36" s="23">
        <v>0.11</v>
      </c>
      <c r="C36" s="21">
        <f t="shared" si="10"/>
        <v>0.89844100000000016</v>
      </c>
      <c r="D36" s="14">
        <f t="shared" si="11"/>
        <v>1.2602896000000001</v>
      </c>
      <c r="E36" s="21"/>
    </row>
    <row r="37" spans="2:9" x14ac:dyDescent="0.3">
      <c r="B37" s="23">
        <v>0.12</v>
      </c>
      <c r="C37" s="21">
        <f t="shared" si="10"/>
        <v>0.87978400000000023</v>
      </c>
      <c r="D37" s="14">
        <f t="shared" si="11"/>
        <v>1.2280144000000002</v>
      </c>
      <c r="E37" s="21"/>
    </row>
    <row r="38" spans="2:9" x14ac:dyDescent="0.3">
      <c r="B38" s="23">
        <v>0.13</v>
      </c>
      <c r="C38" s="21">
        <f t="shared" si="10"/>
        <v>0.86332900000000012</v>
      </c>
      <c r="D38" s="14">
        <f t="shared" si="11"/>
        <v>1.1992344000000001</v>
      </c>
      <c r="E38" s="21"/>
    </row>
    <row r="39" spans="2:9" x14ac:dyDescent="0.3">
      <c r="B39" s="23">
        <v>0.14000000000000001</v>
      </c>
      <c r="C39" s="21">
        <f t="shared" si="10"/>
        <v>0.84907600000000005</v>
      </c>
      <c r="D39" s="14">
        <f t="shared" si="11"/>
        <v>1.1739496</v>
      </c>
      <c r="E39" s="21"/>
    </row>
    <row r="40" spans="2:9" x14ac:dyDescent="0.3">
      <c r="B40" s="23">
        <v>0.15</v>
      </c>
      <c r="C40" s="21">
        <f t="shared" si="10"/>
        <v>0.83702500000000013</v>
      </c>
      <c r="D40" s="14">
        <f t="shared" si="11"/>
        <v>1.1521600000000003</v>
      </c>
      <c r="E40" s="21"/>
    </row>
    <row r="41" spans="2:9" x14ac:dyDescent="0.3">
      <c r="B41" s="23">
        <v>0.16</v>
      </c>
      <c r="C41" s="21">
        <f t="shared" si="10"/>
        <v>0.82717600000000013</v>
      </c>
      <c r="D41" s="14">
        <f t="shared" si="11"/>
        <v>1.1338656</v>
      </c>
      <c r="E41" s="21"/>
    </row>
    <row r="42" spans="2:9" x14ac:dyDescent="0.3">
      <c r="B42" s="23">
        <v>0.17</v>
      </c>
      <c r="C42" s="21">
        <f t="shared" si="10"/>
        <v>0.81952900000000017</v>
      </c>
      <c r="D42" s="14">
        <f t="shared" si="11"/>
        <v>1.1190663999999999</v>
      </c>
      <c r="E42" s="21"/>
    </row>
    <row r="43" spans="2:9" x14ac:dyDescent="0.3">
      <c r="B43" s="23">
        <v>0.18</v>
      </c>
      <c r="C43" s="21">
        <f t="shared" si="10"/>
        <v>0.81408400000000025</v>
      </c>
      <c r="D43" s="14">
        <f t="shared" si="11"/>
        <v>1.1077623999999999</v>
      </c>
      <c r="E43" s="21"/>
    </row>
    <row r="44" spans="2:9" x14ac:dyDescent="0.3">
      <c r="B44" s="23">
        <v>0.19</v>
      </c>
      <c r="C44" s="21">
        <f t="shared" si="10"/>
        <v>0.81084100000000014</v>
      </c>
      <c r="D44" s="14">
        <f t="shared" si="11"/>
        <v>1.0999536000000001</v>
      </c>
      <c r="E44" s="21"/>
    </row>
    <row r="45" spans="2:9" x14ac:dyDescent="0.3">
      <c r="B45" s="24">
        <v>0.2</v>
      </c>
      <c r="C45" s="21">
        <f t="shared" si="10"/>
        <v>0.8098000000000003</v>
      </c>
      <c r="D45" s="14">
        <f t="shared" si="11"/>
        <v>1.0956400000000002</v>
      </c>
      <c r="E45" s="21">
        <f t="shared" ref="E45:E73" si="12">0.0916*B45^-1.276</f>
        <v>0.71413644815920274</v>
      </c>
      <c r="F45" s="57" t="s">
        <v>40</v>
      </c>
      <c r="G45" s="58"/>
      <c r="H45" s="58"/>
      <c r="I45" s="58"/>
    </row>
    <row r="46" spans="2:9" x14ac:dyDescent="0.3">
      <c r="B46" s="23">
        <v>0.21</v>
      </c>
      <c r="C46" s="21">
        <f t="shared" ref="C46:C69" si="13">-0.372*B46+0.886</f>
        <v>0.80788000000000004</v>
      </c>
      <c r="D46" s="14">
        <f t="shared" ref="D46:D68" si="14">1.176*EXP(-0.304*B46)</f>
        <v>1.1032703885892041</v>
      </c>
      <c r="E46" s="21">
        <f t="shared" si="12"/>
        <v>0.6710326526570114</v>
      </c>
    </row>
    <row r="47" spans="2:9" x14ac:dyDescent="0.3">
      <c r="B47" s="23">
        <v>0.22</v>
      </c>
      <c r="C47" s="21">
        <f t="shared" si="13"/>
        <v>0.80415999999999999</v>
      </c>
      <c r="D47" s="14">
        <f t="shared" si="14"/>
        <v>1.0999215394376634</v>
      </c>
      <c r="E47" s="21">
        <f t="shared" si="12"/>
        <v>0.63235962456019579</v>
      </c>
    </row>
    <row r="48" spans="2:9" x14ac:dyDescent="0.3">
      <c r="B48" s="23">
        <v>0.25</v>
      </c>
      <c r="C48" s="21">
        <f t="shared" si="13"/>
        <v>0.79300000000000004</v>
      </c>
      <c r="D48" s="14">
        <f t="shared" si="14"/>
        <v>1.0899358589138335</v>
      </c>
      <c r="E48" s="21">
        <f t="shared" si="12"/>
        <v>0.53718517983412617</v>
      </c>
    </row>
    <row r="49" spans="2:5" x14ac:dyDescent="0.3">
      <c r="B49" s="23">
        <v>0.30000000000000004</v>
      </c>
      <c r="C49" s="21">
        <f t="shared" si="13"/>
        <v>0.77439999999999998</v>
      </c>
      <c r="D49" s="14">
        <f t="shared" si="14"/>
        <v>1.073494107724678</v>
      </c>
      <c r="E49" s="21">
        <f t="shared" si="12"/>
        <v>0.42568539753396617</v>
      </c>
    </row>
    <row r="50" spans="2:5" x14ac:dyDescent="0.3">
      <c r="B50" s="23">
        <v>0.35</v>
      </c>
      <c r="C50" s="21">
        <f t="shared" si="13"/>
        <v>0.75580000000000003</v>
      </c>
      <c r="D50" s="14">
        <f t="shared" si="14"/>
        <v>1.0573003813894215</v>
      </c>
      <c r="E50" s="21">
        <f t="shared" si="12"/>
        <v>0.34967505275722999</v>
      </c>
    </row>
    <row r="51" spans="2:5" x14ac:dyDescent="0.3">
      <c r="B51" s="23">
        <v>0.4</v>
      </c>
      <c r="C51" s="21">
        <f t="shared" si="13"/>
        <v>0.73719999999999997</v>
      </c>
      <c r="D51" s="14">
        <f t="shared" si="14"/>
        <v>1.0413509384374959</v>
      </c>
      <c r="E51" s="21">
        <f t="shared" si="12"/>
        <v>0.29489467112560558</v>
      </c>
    </row>
    <row r="52" spans="2:5" x14ac:dyDescent="0.3">
      <c r="B52" s="23">
        <v>0.45</v>
      </c>
      <c r="C52" s="21">
        <f t="shared" si="13"/>
        <v>0.71860000000000002</v>
      </c>
      <c r="D52" s="14">
        <f t="shared" si="14"/>
        <v>1.0256420938386539</v>
      </c>
      <c r="E52" s="21">
        <f t="shared" si="12"/>
        <v>0.25374430634473666</v>
      </c>
    </row>
    <row r="53" spans="2:5" x14ac:dyDescent="0.3">
      <c r="B53" s="23">
        <v>0.5</v>
      </c>
      <c r="C53" s="21">
        <f t="shared" si="13"/>
        <v>0.7</v>
      </c>
      <c r="D53" s="14">
        <f t="shared" si="14"/>
        <v>1.0101702181515611</v>
      </c>
      <c r="E53" s="21">
        <f t="shared" si="12"/>
        <v>0.22182462097974148</v>
      </c>
    </row>
    <row r="54" spans="2:5" x14ac:dyDescent="0.3">
      <c r="B54" s="23">
        <v>0.55000000000000004</v>
      </c>
      <c r="C54" s="21">
        <f t="shared" si="13"/>
        <v>0.68140000000000001</v>
      </c>
      <c r="D54" s="14">
        <f t="shared" si="14"/>
        <v>0.99493173668523494</v>
      </c>
      <c r="E54" s="21">
        <f t="shared" si="12"/>
        <v>0.19642315471018493</v>
      </c>
    </row>
    <row r="55" spans="2:5" x14ac:dyDescent="0.3">
      <c r="B55" s="23">
        <v>0.60000000000000009</v>
      </c>
      <c r="C55" s="21">
        <f t="shared" si="13"/>
        <v>0.66279999999999994</v>
      </c>
      <c r="D55" s="14">
        <f t="shared" si="14"/>
        <v>0.97992312867313147</v>
      </c>
      <c r="E55" s="21">
        <f t="shared" si="12"/>
        <v>0.17578203105629281</v>
      </c>
    </row>
    <row r="56" spans="2:5" x14ac:dyDescent="0.3">
      <c r="B56" s="23">
        <v>0.65</v>
      </c>
      <c r="C56" s="21">
        <f t="shared" si="13"/>
        <v>0.64419999999999999</v>
      </c>
      <c r="D56" s="14">
        <f t="shared" si="14"/>
        <v>0.96514092645969274</v>
      </c>
      <c r="E56" s="21">
        <f t="shared" si="12"/>
        <v>0.15871502088527989</v>
      </c>
    </row>
    <row r="57" spans="2:5" x14ac:dyDescent="0.3">
      <c r="B57" s="23">
        <v>0.7</v>
      </c>
      <c r="C57" s="21">
        <f t="shared" si="13"/>
        <v>0.62560000000000004</v>
      </c>
      <c r="D57" s="14">
        <f t="shared" si="14"/>
        <v>0.95058171469916319</v>
      </c>
      <c r="E57" s="21">
        <f t="shared" si="12"/>
        <v>0.1443944080287079</v>
      </c>
    </row>
    <row r="58" spans="2:5" x14ac:dyDescent="0.3">
      <c r="B58" s="23">
        <v>0.75</v>
      </c>
      <c r="C58" s="21">
        <f t="shared" si="13"/>
        <v>0.60699999999999998</v>
      </c>
      <c r="D58" s="14">
        <f t="shared" si="14"/>
        <v>0.93624212956649355</v>
      </c>
      <c r="E58" s="21">
        <f t="shared" si="12"/>
        <v>0.13222613438648051</v>
      </c>
    </row>
    <row r="59" spans="2:5" x14ac:dyDescent="0.3">
      <c r="B59" s="23">
        <v>0.8</v>
      </c>
      <c r="C59" s="21">
        <f t="shared" si="13"/>
        <v>0.58840000000000003</v>
      </c>
      <c r="D59" s="14">
        <f t="shared" si="14"/>
        <v>0.92211885798014759</v>
      </c>
      <c r="E59" s="21">
        <f t="shared" si="12"/>
        <v>0.1217734611956011</v>
      </c>
    </row>
    <row r="60" spans="2:5" x14ac:dyDescent="0.3">
      <c r="B60" s="23">
        <v>0.85</v>
      </c>
      <c r="C60" s="21">
        <f t="shared" si="13"/>
        <v>0.56980000000000008</v>
      </c>
      <c r="D60" s="14">
        <f t="shared" si="14"/>
        <v>0.90820863683663322</v>
      </c>
      <c r="E60" s="21">
        <f t="shared" si="12"/>
        <v>0.11270856605223101</v>
      </c>
    </row>
    <row r="61" spans="2:5" x14ac:dyDescent="0.3">
      <c r="B61" s="23">
        <v>0.9</v>
      </c>
      <c r="C61" s="21">
        <f t="shared" si="13"/>
        <v>0.55120000000000002</v>
      </c>
      <c r="D61" s="14">
        <f t="shared" si="14"/>
        <v>0.89450825225658026</v>
      </c>
      <c r="E61" s="21">
        <f t="shared" si="12"/>
        <v>0.10478087760736252</v>
      </c>
    </row>
    <row r="62" spans="2:5" x14ac:dyDescent="0.3">
      <c r="B62" s="23">
        <v>0.95</v>
      </c>
      <c r="C62" s="21">
        <f t="shared" si="13"/>
        <v>0.53259999999999996</v>
      </c>
      <c r="D62" s="14">
        <f t="shared" si="14"/>
        <v>0.88101453884219127</v>
      </c>
      <c r="E62" s="21">
        <f t="shared" si="12"/>
        <v>9.7795788654246082E-2</v>
      </c>
    </row>
    <row r="63" spans="2:5" x14ac:dyDescent="0.3">
      <c r="B63" s="23">
        <v>1</v>
      </c>
      <c r="C63" s="21">
        <f t="shared" si="13"/>
        <v>0.51400000000000001</v>
      </c>
      <c r="D63" s="14">
        <f t="shared" si="14"/>
        <v>0.86772437894589516</v>
      </c>
      <c r="E63" s="21">
        <f t="shared" si="12"/>
        <v>9.1600000000000001E-2</v>
      </c>
    </row>
    <row r="64" spans="2:5" x14ac:dyDescent="0.3">
      <c r="B64" s="23">
        <v>1.05</v>
      </c>
      <c r="C64" s="21">
        <f t="shared" si="13"/>
        <v>0.49540000000000001</v>
      </c>
      <c r="D64" s="14">
        <f t="shared" si="14"/>
        <v>0.85463470195003011</v>
      </c>
      <c r="E64" s="21">
        <f t="shared" si="12"/>
        <v>8.6071213900119348E-2</v>
      </c>
    </row>
    <row r="65" spans="1:5" x14ac:dyDescent="0.3">
      <c r="B65" s="23">
        <v>1.1000000000000001</v>
      </c>
      <c r="C65" s="21">
        <f t="shared" si="13"/>
        <v>0.4768</v>
      </c>
      <c r="D65" s="14">
        <f t="shared" si="14"/>
        <v>0.84174248355739589</v>
      </c>
      <c r="E65" s="21">
        <f t="shared" si="12"/>
        <v>8.1110748175677594E-2</v>
      </c>
    </row>
    <row r="66" spans="1:5" x14ac:dyDescent="0.3">
      <c r="B66" s="23">
        <v>1.1499999999999999</v>
      </c>
      <c r="C66" s="21">
        <f t="shared" si="13"/>
        <v>0.45820000000000005</v>
      </c>
      <c r="D66" s="14">
        <f t="shared" si="14"/>
        <v>0.8290447450925067</v>
      </c>
      <c r="E66" s="21">
        <f t="shared" si="12"/>
        <v>7.6638152963522291E-2</v>
      </c>
    </row>
    <row r="67" spans="1:5" x14ac:dyDescent="0.3">
      <c r="B67" s="23">
        <v>1.2</v>
      </c>
      <c r="C67" s="21">
        <f t="shared" si="13"/>
        <v>0.43960000000000005</v>
      </c>
      <c r="D67" s="14">
        <f t="shared" si="14"/>
        <v>0.81653855281338339</v>
      </c>
      <c r="E67" s="21">
        <f t="shared" si="12"/>
        <v>7.2587226673214669E-2</v>
      </c>
    </row>
    <row r="68" spans="1:5" x14ac:dyDescent="0.3">
      <c r="B68" s="23">
        <v>1.25</v>
      </c>
      <c r="C68" s="21">
        <f t="shared" si="13"/>
        <v>0.42100000000000004</v>
      </c>
      <c r="D68" s="14">
        <f t="shared" si="14"/>
        <v>0.80422101723373041</v>
      </c>
      <c r="E68" s="21">
        <f t="shared" si="12"/>
        <v>6.8903026304906384E-2</v>
      </c>
    </row>
    <row r="69" spans="1:5" x14ac:dyDescent="0.3">
      <c r="B69" s="23">
        <v>1.3</v>
      </c>
      <c r="C69" s="21">
        <f t="shared" si="13"/>
        <v>0.40239999999999998</v>
      </c>
      <c r="D69" s="14">
        <v>0.8</v>
      </c>
      <c r="E69" s="21">
        <f t="shared" si="12"/>
        <v>6.5539595419479499E-2</v>
      </c>
    </row>
    <row r="70" spans="1:5" x14ac:dyDescent="0.3">
      <c r="B70" s="23">
        <v>1.35</v>
      </c>
      <c r="C70" s="21">
        <v>0.37</v>
      </c>
      <c r="D70" s="14">
        <v>0.8</v>
      </c>
      <c r="E70" s="21">
        <f t="shared" si="12"/>
        <v>6.2458217408201032E-2</v>
      </c>
    </row>
    <row r="71" spans="1:5" x14ac:dyDescent="0.3">
      <c r="B71" s="23">
        <v>1.4</v>
      </c>
      <c r="C71" s="21">
        <v>0.30000000000000004</v>
      </c>
      <c r="D71" s="14">
        <v>0.8</v>
      </c>
      <c r="E71" s="21">
        <f t="shared" si="12"/>
        <v>5.9626058266262424E-2</v>
      </c>
    </row>
    <row r="72" spans="1:5" ht="14.4" thickBot="1" x14ac:dyDescent="0.35">
      <c r="B72" s="25">
        <v>1.43</v>
      </c>
      <c r="C72" s="26">
        <v>0.2</v>
      </c>
      <c r="D72" s="27">
        <v>0.8</v>
      </c>
      <c r="E72" s="26">
        <f t="shared" si="12"/>
        <v>5.8034559165995571E-2</v>
      </c>
    </row>
    <row r="73" spans="1:5" ht="26.25" customHeight="1" thickBot="1" x14ac:dyDescent="0.35">
      <c r="A73" s="5" t="s">
        <v>41</v>
      </c>
      <c r="B73" s="25">
        <f>E12</f>
        <v>0.5</v>
      </c>
      <c r="C73" s="28">
        <f>-0.372*B73+0.886</f>
        <v>0.7</v>
      </c>
      <c r="D73" s="28">
        <f>1.176*EXP(-0.304*B73)</f>
        <v>1.0101702181515611</v>
      </c>
      <c r="E73" s="29">
        <f t="shared" si="12"/>
        <v>0.22182462097974148</v>
      </c>
    </row>
    <row r="77" spans="1:5" ht="14.4" x14ac:dyDescent="0.3">
      <c r="A77" s="30" t="s">
        <v>42</v>
      </c>
      <c r="B77" s="31"/>
      <c r="C77" s="31"/>
      <c r="D77" s="31"/>
      <c r="E77" s="31"/>
    </row>
    <row r="78" spans="1:5" ht="14.4" x14ac:dyDescent="0.3">
      <c r="A78" s="30" t="s">
        <v>43</v>
      </c>
      <c r="B78" s="31"/>
      <c r="C78" s="31"/>
      <c r="D78" s="31"/>
      <c r="E78" s="31"/>
    </row>
    <row r="79" spans="1:5" ht="14.4" x14ac:dyDescent="0.3">
      <c r="A79" s="32"/>
      <c r="B79" s="31"/>
      <c r="C79" s="31"/>
      <c r="D79" s="31"/>
      <c r="E79" s="31"/>
    </row>
    <row r="80" spans="1:5" x14ac:dyDescent="0.3">
      <c r="A80" s="32" t="s">
        <v>44</v>
      </c>
      <c r="B80" s="33">
        <f>+L22</f>
        <v>4.1466508906742838</v>
      </c>
      <c r="C80" s="32" t="s">
        <v>21</v>
      </c>
      <c r="D80" s="34">
        <f>+B80*3.2808399</f>
        <v>13.604497693494729</v>
      </c>
      <c r="E80" s="32" t="s">
        <v>45</v>
      </c>
    </row>
    <row r="81" spans="1:5" x14ac:dyDescent="0.3">
      <c r="A81" s="32" t="s">
        <v>46</v>
      </c>
      <c r="B81" s="33">
        <f>+E22</f>
        <v>0.24581469491926772</v>
      </c>
      <c r="C81" s="32" t="s">
        <v>19</v>
      </c>
      <c r="D81" s="34">
        <f>+B81*3.2808399</f>
        <v>0.80647865909746086</v>
      </c>
      <c r="E81" s="32" t="s">
        <v>47</v>
      </c>
    </row>
    <row r="82" spans="1:5" ht="14.4" x14ac:dyDescent="0.3">
      <c r="A82" s="35" t="s">
        <v>42</v>
      </c>
      <c r="B82" s="33">
        <f>2+(0.025*(D80)*(D81^(1/3)))</f>
        <v>2.3165824336030854</v>
      </c>
      <c r="C82" s="32" t="s">
        <v>47</v>
      </c>
      <c r="D82" s="36">
        <f>+B82/3.2808399</f>
        <v>0.70609432468895705</v>
      </c>
      <c r="E82" s="32" t="s">
        <v>19</v>
      </c>
    </row>
    <row r="84" spans="1:5" ht="14.4" x14ac:dyDescent="0.3">
      <c r="C84" s="37" t="s">
        <v>48</v>
      </c>
      <c r="D84" s="38">
        <f>+B81+D82</f>
        <v>0.95190901960822472</v>
      </c>
    </row>
  </sheetData>
  <sheetProtection selectLockedCells="1" selectUnlockedCells="1"/>
  <mergeCells count="22">
    <mergeCell ref="A20:A21"/>
    <mergeCell ref="AA20:AA21"/>
    <mergeCell ref="AB20:AC20"/>
    <mergeCell ref="AD20:AG20"/>
    <mergeCell ref="K10:K11"/>
    <mergeCell ref="E10:E11"/>
    <mergeCell ref="H10:H11"/>
    <mergeCell ref="B20:B21"/>
    <mergeCell ref="K20:K21"/>
    <mergeCell ref="N20:N21"/>
    <mergeCell ref="U20:U21"/>
    <mergeCell ref="V20:V21"/>
    <mergeCell ref="W20:W21"/>
    <mergeCell ref="X20:X21"/>
    <mergeCell ref="Y20:Y21"/>
    <mergeCell ref="Z20:Z21"/>
    <mergeCell ref="P14:T14"/>
    <mergeCell ref="P15:T15"/>
    <mergeCell ref="P17:T17"/>
    <mergeCell ref="R20:R21"/>
    <mergeCell ref="S20:S21"/>
    <mergeCell ref="T20:T21"/>
  </mergeCells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AC6F8-5AB2-4558-B2B8-88B4445D3E65}">
  <dimension ref="A1:AI84"/>
  <sheetViews>
    <sheetView tabSelected="1" zoomScaleNormal="100" workbookViewId="0">
      <selection activeCell="O7" sqref="O7"/>
    </sheetView>
  </sheetViews>
  <sheetFormatPr baseColWidth="10" defaultColWidth="11.44140625" defaultRowHeight="13.8" x14ac:dyDescent="0.3"/>
  <cols>
    <col min="1" max="1" width="15.33203125" style="6" customWidth="1"/>
    <col min="2" max="2" width="10.5546875" style="6" customWidth="1"/>
    <col min="3" max="3" width="8.5546875" style="6" customWidth="1"/>
    <col min="4" max="4" width="9.33203125" style="6" customWidth="1"/>
    <col min="5" max="5" width="7.109375" style="6" customWidth="1"/>
    <col min="6" max="6" width="9.88671875" style="6" customWidth="1"/>
    <col min="7" max="7" width="6.109375" style="6" customWidth="1"/>
    <col min="8" max="8" width="12.33203125" style="6" customWidth="1"/>
    <col min="9" max="9" width="19.6640625" style="6" customWidth="1"/>
    <col min="10" max="10" width="12.88671875" style="6" customWidth="1"/>
    <col min="11" max="11" width="11.5546875" style="6" customWidth="1"/>
    <col min="12" max="12" width="12.5546875" style="6" customWidth="1"/>
    <col min="13" max="13" width="10.33203125" style="6" customWidth="1"/>
    <col min="14" max="14" width="8.33203125" style="6" customWidth="1"/>
    <col min="15" max="15" width="12.109375" style="6" customWidth="1"/>
    <col min="16" max="16" width="10.6640625" style="6" customWidth="1"/>
    <col min="17" max="17" width="6.44140625" style="6" customWidth="1"/>
    <col min="18" max="18" width="16.88671875" style="8" bestFit="1" customWidth="1"/>
    <col min="19" max="19" width="9.88671875" style="8" customWidth="1"/>
    <col min="20" max="20" width="12" style="8" customWidth="1"/>
    <col min="21" max="21" width="6.88671875" style="8" customWidth="1"/>
    <col min="22" max="22" width="7.44140625" style="8" customWidth="1"/>
    <col min="23" max="23" width="8.44140625" style="8" customWidth="1"/>
    <col min="24" max="24" width="12.33203125" style="8" customWidth="1"/>
    <col min="25" max="25" width="12.44140625" style="8" customWidth="1"/>
    <col min="26" max="34" width="11.44140625" style="8"/>
    <col min="35" max="256" width="11.44140625" style="6"/>
    <col min="257" max="257" width="15.33203125" style="6" customWidth="1"/>
    <col min="258" max="258" width="10.5546875" style="6" customWidth="1"/>
    <col min="259" max="259" width="8.5546875" style="6" customWidth="1"/>
    <col min="260" max="260" width="9.33203125" style="6" customWidth="1"/>
    <col min="261" max="261" width="7.109375" style="6" customWidth="1"/>
    <col min="262" max="262" width="9.88671875" style="6" customWidth="1"/>
    <col min="263" max="263" width="6.109375" style="6" customWidth="1"/>
    <col min="264" max="264" width="12.33203125" style="6" customWidth="1"/>
    <col min="265" max="265" width="19.6640625" style="6" customWidth="1"/>
    <col min="266" max="266" width="12.88671875" style="6" customWidth="1"/>
    <col min="267" max="267" width="11.5546875" style="6" customWidth="1"/>
    <col min="268" max="268" width="12.5546875" style="6" customWidth="1"/>
    <col min="269" max="269" width="10.33203125" style="6" customWidth="1"/>
    <col min="270" max="270" width="8.33203125" style="6" customWidth="1"/>
    <col min="271" max="271" width="12.109375" style="6" customWidth="1"/>
    <col min="272" max="272" width="10.6640625" style="6" customWidth="1"/>
    <col min="273" max="273" width="6.44140625" style="6" customWidth="1"/>
    <col min="274" max="274" width="16.88671875" style="6" bestFit="1" customWidth="1"/>
    <col min="275" max="275" width="9.88671875" style="6" customWidth="1"/>
    <col min="276" max="276" width="12" style="6" customWidth="1"/>
    <col min="277" max="277" width="6.88671875" style="6" customWidth="1"/>
    <col min="278" max="278" width="7.44140625" style="6" customWidth="1"/>
    <col min="279" max="279" width="8.44140625" style="6" customWidth="1"/>
    <col min="280" max="280" width="12.33203125" style="6" customWidth="1"/>
    <col min="281" max="281" width="12.44140625" style="6" customWidth="1"/>
    <col min="282" max="512" width="11.44140625" style="6"/>
    <col min="513" max="513" width="15.33203125" style="6" customWidth="1"/>
    <col min="514" max="514" width="10.5546875" style="6" customWidth="1"/>
    <col min="515" max="515" width="8.5546875" style="6" customWidth="1"/>
    <col min="516" max="516" width="9.33203125" style="6" customWidth="1"/>
    <col min="517" max="517" width="7.109375" style="6" customWidth="1"/>
    <col min="518" max="518" width="9.88671875" style="6" customWidth="1"/>
    <col min="519" max="519" width="6.109375" style="6" customWidth="1"/>
    <col min="520" max="520" width="12.33203125" style="6" customWidth="1"/>
    <col min="521" max="521" width="19.6640625" style="6" customWidth="1"/>
    <col min="522" max="522" width="12.88671875" style="6" customWidth="1"/>
    <col min="523" max="523" width="11.5546875" style="6" customWidth="1"/>
    <col min="524" max="524" width="12.5546875" style="6" customWidth="1"/>
    <col min="525" max="525" width="10.33203125" style="6" customWidth="1"/>
    <col min="526" max="526" width="8.33203125" style="6" customWidth="1"/>
    <col min="527" max="527" width="12.109375" style="6" customWidth="1"/>
    <col min="528" max="528" width="10.6640625" style="6" customWidth="1"/>
    <col min="529" max="529" width="6.44140625" style="6" customWidth="1"/>
    <col min="530" max="530" width="16.88671875" style="6" bestFit="1" customWidth="1"/>
    <col min="531" max="531" width="9.88671875" style="6" customWidth="1"/>
    <col min="532" max="532" width="12" style="6" customWidth="1"/>
    <col min="533" max="533" width="6.88671875" style="6" customWidth="1"/>
    <col min="534" max="534" width="7.44140625" style="6" customWidth="1"/>
    <col min="535" max="535" width="8.44140625" style="6" customWidth="1"/>
    <col min="536" max="536" width="12.33203125" style="6" customWidth="1"/>
    <col min="537" max="537" width="12.44140625" style="6" customWidth="1"/>
    <col min="538" max="768" width="11.44140625" style="6"/>
    <col min="769" max="769" width="15.33203125" style="6" customWidth="1"/>
    <col min="770" max="770" width="10.5546875" style="6" customWidth="1"/>
    <col min="771" max="771" width="8.5546875" style="6" customWidth="1"/>
    <col min="772" max="772" width="9.33203125" style="6" customWidth="1"/>
    <col min="773" max="773" width="7.109375" style="6" customWidth="1"/>
    <col min="774" max="774" width="9.88671875" style="6" customWidth="1"/>
    <col min="775" max="775" width="6.109375" style="6" customWidth="1"/>
    <col min="776" max="776" width="12.33203125" style="6" customWidth="1"/>
    <col min="777" max="777" width="19.6640625" style="6" customWidth="1"/>
    <col min="778" max="778" width="12.88671875" style="6" customWidth="1"/>
    <col min="779" max="779" width="11.5546875" style="6" customWidth="1"/>
    <col min="780" max="780" width="12.5546875" style="6" customWidth="1"/>
    <col min="781" max="781" width="10.33203125" style="6" customWidth="1"/>
    <col min="782" max="782" width="8.33203125" style="6" customWidth="1"/>
    <col min="783" max="783" width="12.109375" style="6" customWidth="1"/>
    <col min="784" max="784" width="10.6640625" style="6" customWidth="1"/>
    <col min="785" max="785" width="6.44140625" style="6" customWidth="1"/>
    <col min="786" max="786" width="16.88671875" style="6" bestFit="1" customWidth="1"/>
    <col min="787" max="787" width="9.88671875" style="6" customWidth="1"/>
    <col min="788" max="788" width="12" style="6" customWidth="1"/>
    <col min="789" max="789" width="6.88671875" style="6" customWidth="1"/>
    <col min="790" max="790" width="7.44140625" style="6" customWidth="1"/>
    <col min="791" max="791" width="8.44140625" style="6" customWidth="1"/>
    <col min="792" max="792" width="12.33203125" style="6" customWidth="1"/>
    <col min="793" max="793" width="12.44140625" style="6" customWidth="1"/>
    <col min="794" max="1024" width="11.44140625" style="6"/>
    <col min="1025" max="1025" width="15.33203125" style="6" customWidth="1"/>
    <col min="1026" max="1026" width="10.5546875" style="6" customWidth="1"/>
    <col min="1027" max="1027" width="8.5546875" style="6" customWidth="1"/>
    <col min="1028" max="1028" width="9.33203125" style="6" customWidth="1"/>
    <col min="1029" max="1029" width="7.109375" style="6" customWidth="1"/>
    <col min="1030" max="1030" width="9.88671875" style="6" customWidth="1"/>
    <col min="1031" max="1031" width="6.109375" style="6" customWidth="1"/>
    <col min="1032" max="1032" width="12.33203125" style="6" customWidth="1"/>
    <col min="1033" max="1033" width="19.6640625" style="6" customWidth="1"/>
    <col min="1034" max="1034" width="12.88671875" style="6" customWidth="1"/>
    <col min="1035" max="1035" width="11.5546875" style="6" customWidth="1"/>
    <col min="1036" max="1036" width="12.5546875" style="6" customWidth="1"/>
    <col min="1037" max="1037" width="10.33203125" style="6" customWidth="1"/>
    <col min="1038" max="1038" width="8.33203125" style="6" customWidth="1"/>
    <col min="1039" max="1039" width="12.109375" style="6" customWidth="1"/>
    <col min="1040" max="1040" width="10.6640625" style="6" customWidth="1"/>
    <col min="1041" max="1041" width="6.44140625" style="6" customWidth="1"/>
    <col min="1042" max="1042" width="16.88671875" style="6" bestFit="1" customWidth="1"/>
    <col min="1043" max="1043" width="9.88671875" style="6" customWidth="1"/>
    <col min="1044" max="1044" width="12" style="6" customWidth="1"/>
    <col min="1045" max="1045" width="6.88671875" style="6" customWidth="1"/>
    <col min="1046" max="1046" width="7.44140625" style="6" customWidth="1"/>
    <col min="1047" max="1047" width="8.44140625" style="6" customWidth="1"/>
    <col min="1048" max="1048" width="12.33203125" style="6" customWidth="1"/>
    <col min="1049" max="1049" width="12.44140625" style="6" customWidth="1"/>
    <col min="1050" max="1280" width="11.44140625" style="6"/>
    <col min="1281" max="1281" width="15.33203125" style="6" customWidth="1"/>
    <col min="1282" max="1282" width="10.5546875" style="6" customWidth="1"/>
    <col min="1283" max="1283" width="8.5546875" style="6" customWidth="1"/>
    <col min="1284" max="1284" width="9.33203125" style="6" customWidth="1"/>
    <col min="1285" max="1285" width="7.109375" style="6" customWidth="1"/>
    <col min="1286" max="1286" width="9.88671875" style="6" customWidth="1"/>
    <col min="1287" max="1287" width="6.109375" style="6" customWidth="1"/>
    <col min="1288" max="1288" width="12.33203125" style="6" customWidth="1"/>
    <col min="1289" max="1289" width="19.6640625" style="6" customWidth="1"/>
    <col min="1290" max="1290" width="12.88671875" style="6" customWidth="1"/>
    <col min="1291" max="1291" width="11.5546875" style="6" customWidth="1"/>
    <col min="1292" max="1292" width="12.5546875" style="6" customWidth="1"/>
    <col min="1293" max="1293" width="10.33203125" style="6" customWidth="1"/>
    <col min="1294" max="1294" width="8.33203125" style="6" customWidth="1"/>
    <col min="1295" max="1295" width="12.109375" style="6" customWidth="1"/>
    <col min="1296" max="1296" width="10.6640625" style="6" customWidth="1"/>
    <col min="1297" max="1297" width="6.44140625" style="6" customWidth="1"/>
    <col min="1298" max="1298" width="16.88671875" style="6" bestFit="1" customWidth="1"/>
    <col min="1299" max="1299" width="9.88671875" style="6" customWidth="1"/>
    <col min="1300" max="1300" width="12" style="6" customWidth="1"/>
    <col min="1301" max="1301" width="6.88671875" style="6" customWidth="1"/>
    <col min="1302" max="1302" width="7.44140625" style="6" customWidth="1"/>
    <col min="1303" max="1303" width="8.44140625" style="6" customWidth="1"/>
    <col min="1304" max="1304" width="12.33203125" style="6" customWidth="1"/>
    <col min="1305" max="1305" width="12.44140625" style="6" customWidth="1"/>
    <col min="1306" max="1536" width="11.44140625" style="6"/>
    <col min="1537" max="1537" width="15.33203125" style="6" customWidth="1"/>
    <col min="1538" max="1538" width="10.5546875" style="6" customWidth="1"/>
    <col min="1539" max="1539" width="8.5546875" style="6" customWidth="1"/>
    <col min="1540" max="1540" width="9.33203125" style="6" customWidth="1"/>
    <col min="1541" max="1541" width="7.109375" style="6" customWidth="1"/>
    <col min="1542" max="1542" width="9.88671875" style="6" customWidth="1"/>
    <col min="1543" max="1543" width="6.109375" style="6" customWidth="1"/>
    <col min="1544" max="1544" width="12.33203125" style="6" customWidth="1"/>
    <col min="1545" max="1545" width="19.6640625" style="6" customWidth="1"/>
    <col min="1546" max="1546" width="12.88671875" style="6" customWidth="1"/>
    <col min="1547" max="1547" width="11.5546875" style="6" customWidth="1"/>
    <col min="1548" max="1548" width="12.5546875" style="6" customWidth="1"/>
    <col min="1549" max="1549" width="10.33203125" style="6" customWidth="1"/>
    <col min="1550" max="1550" width="8.33203125" style="6" customWidth="1"/>
    <col min="1551" max="1551" width="12.109375" style="6" customWidth="1"/>
    <col min="1552" max="1552" width="10.6640625" style="6" customWidth="1"/>
    <col min="1553" max="1553" width="6.44140625" style="6" customWidth="1"/>
    <col min="1554" max="1554" width="16.88671875" style="6" bestFit="1" customWidth="1"/>
    <col min="1555" max="1555" width="9.88671875" style="6" customWidth="1"/>
    <col min="1556" max="1556" width="12" style="6" customWidth="1"/>
    <col min="1557" max="1557" width="6.88671875" style="6" customWidth="1"/>
    <col min="1558" max="1558" width="7.44140625" style="6" customWidth="1"/>
    <col min="1559" max="1559" width="8.44140625" style="6" customWidth="1"/>
    <col min="1560" max="1560" width="12.33203125" style="6" customWidth="1"/>
    <col min="1561" max="1561" width="12.44140625" style="6" customWidth="1"/>
    <col min="1562" max="1792" width="11.44140625" style="6"/>
    <col min="1793" max="1793" width="15.33203125" style="6" customWidth="1"/>
    <col min="1794" max="1794" width="10.5546875" style="6" customWidth="1"/>
    <col min="1795" max="1795" width="8.5546875" style="6" customWidth="1"/>
    <col min="1796" max="1796" width="9.33203125" style="6" customWidth="1"/>
    <col min="1797" max="1797" width="7.109375" style="6" customWidth="1"/>
    <col min="1798" max="1798" width="9.88671875" style="6" customWidth="1"/>
    <col min="1799" max="1799" width="6.109375" style="6" customWidth="1"/>
    <col min="1800" max="1800" width="12.33203125" style="6" customWidth="1"/>
    <col min="1801" max="1801" width="19.6640625" style="6" customWidth="1"/>
    <col min="1802" max="1802" width="12.88671875" style="6" customWidth="1"/>
    <col min="1803" max="1803" width="11.5546875" style="6" customWidth="1"/>
    <col min="1804" max="1804" width="12.5546875" style="6" customWidth="1"/>
    <col min="1805" max="1805" width="10.33203125" style="6" customWidth="1"/>
    <col min="1806" max="1806" width="8.33203125" style="6" customWidth="1"/>
    <col min="1807" max="1807" width="12.109375" style="6" customWidth="1"/>
    <col min="1808" max="1808" width="10.6640625" style="6" customWidth="1"/>
    <col min="1809" max="1809" width="6.44140625" style="6" customWidth="1"/>
    <col min="1810" max="1810" width="16.88671875" style="6" bestFit="1" customWidth="1"/>
    <col min="1811" max="1811" width="9.88671875" style="6" customWidth="1"/>
    <col min="1812" max="1812" width="12" style="6" customWidth="1"/>
    <col min="1813" max="1813" width="6.88671875" style="6" customWidth="1"/>
    <col min="1814" max="1814" width="7.44140625" style="6" customWidth="1"/>
    <col min="1815" max="1815" width="8.44140625" style="6" customWidth="1"/>
    <col min="1816" max="1816" width="12.33203125" style="6" customWidth="1"/>
    <col min="1817" max="1817" width="12.44140625" style="6" customWidth="1"/>
    <col min="1818" max="2048" width="11.44140625" style="6"/>
    <col min="2049" max="2049" width="15.33203125" style="6" customWidth="1"/>
    <col min="2050" max="2050" width="10.5546875" style="6" customWidth="1"/>
    <col min="2051" max="2051" width="8.5546875" style="6" customWidth="1"/>
    <col min="2052" max="2052" width="9.33203125" style="6" customWidth="1"/>
    <col min="2053" max="2053" width="7.109375" style="6" customWidth="1"/>
    <col min="2054" max="2054" width="9.88671875" style="6" customWidth="1"/>
    <col min="2055" max="2055" width="6.109375" style="6" customWidth="1"/>
    <col min="2056" max="2056" width="12.33203125" style="6" customWidth="1"/>
    <col min="2057" max="2057" width="19.6640625" style="6" customWidth="1"/>
    <col min="2058" max="2058" width="12.88671875" style="6" customWidth="1"/>
    <col min="2059" max="2059" width="11.5546875" style="6" customWidth="1"/>
    <col min="2060" max="2060" width="12.5546875" style="6" customWidth="1"/>
    <col min="2061" max="2061" width="10.33203125" style="6" customWidth="1"/>
    <col min="2062" max="2062" width="8.33203125" style="6" customWidth="1"/>
    <col min="2063" max="2063" width="12.109375" style="6" customWidth="1"/>
    <col min="2064" max="2064" width="10.6640625" style="6" customWidth="1"/>
    <col min="2065" max="2065" width="6.44140625" style="6" customWidth="1"/>
    <col min="2066" max="2066" width="16.88671875" style="6" bestFit="1" customWidth="1"/>
    <col min="2067" max="2067" width="9.88671875" style="6" customWidth="1"/>
    <col min="2068" max="2068" width="12" style="6" customWidth="1"/>
    <col min="2069" max="2069" width="6.88671875" style="6" customWidth="1"/>
    <col min="2070" max="2070" width="7.44140625" style="6" customWidth="1"/>
    <col min="2071" max="2071" width="8.44140625" style="6" customWidth="1"/>
    <col min="2072" max="2072" width="12.33203125" style="6" customWidth="1"/>
    <col min="2073" max="2073" width="12.44140625" style="6" customWidth="1"/>
    <col min="2074" max="2304" width="11.44140625" style="6"/>
    <col min="2305" max="2305" width="15.33203125" style="6" customWidth="1"/>
    <col min="2306" max="2306" width="10.5546875" style="6" customWidth="1"/>
    <col min="2307" max="2307" width="8.5546875" style="6" customWidth="1"/>
    <col min="2308" max="2308" width="9.33203125" style="6" customWidth="1"/>
    <col min="2309" max="2309" width="7.109375" style="6" customWidth="1"/>
    <col min="2310" max="2310" width="9.88671875" style="6" customWidth="1"/>
    <col min="2311" max="2311" width="6.109375" style="6" customWidth="1"/>
    <col min="2312" max="2312" width="12.33203125" style="6" customWidth="1"/>
    <col min="2313" max="2313" width="19.6640625" style="6" customWidth="1"/>
    <col min="2314" max="2314" width="12.88671875" style="6" customWidth="1"/>
    <col min="2315" max="2315" width="11.5546875" style="6" customWidth="1"/>
    <col min="2316" max="2316" width="12.5546875" style="6" customWidth="1"/>
    <col min="2317" max="2317" width="10.33203125" style="6" customWidth="1"/>
    <col min="2318" max="2318" width="8.33203125" style="6" customWidth="1"/>
    <col min="2319" max="2319" width="12.109375" style="6" customWidth="1"/>
    <col min="2320" max="2320" width="10.6640625" style="6" customWidth="1"/>
    <col min="2321" max="2321" width="6.44140625" style="6" customWidth="1"/>
    <col min="2322" max="2322" width="16.88671875" style="6" bestFit="1" customWidth="1"/>
    <col min="2323" max="2323" width="9.88671875" style="6" customWidth="1"/>
    <col min="2324" max="2324" width="12" style="6" customWidth="1"/>
    <col min="2325" max="2325" width="6.88671875" style="6" customWidth="1"/>
    <col min="2326" max="2326" width="7.44140625" style="6" customWidth="1"/>
    <col min="2327" max="2327" width="8.44140625" style="6" customWidth="1"/>
    <col min="2328" max="2328" width="12.33203125" style="6" customWidth="1"/>
    <col min="2329" max="2329" width="12.44140625" style="6" customWidth="1"/>
    <col min="2330" max="2560" width="11.44140625" style="6"/>
    <col min="2561" max="2561" width="15.33203125" style="6" customWidth="1"/>
    <col min="2562" max="2562" width="10.5546875" style="6" customWidth="1"/>
    <col min="2563" max="2563" width="8.5546875" style="6" customWidth="1"/>
    <col min="2564" max="2564" width="9.33203125" style="6" customWidth="1"/>
    <col min="2565" max="2565" width="7.109375" style="6" customWidth="1"/>
    <col min="2566" max="2566" width="9.88671875" style="6" customWidth="1"/>
    <col min="2567" max="2567" width="6.109375" style="6" customWidth="1"/>
    <col min="2568" max="2568" width="12.33203125" style="6" customWidth="1"/>
    <col min="2569" max="2569" width="19.6640625" style="6" customWidth="1"/>
    <col min="2570" max="2570" width="12.88671875" style="6" customWidth="1"/>
    <col min="2571" max="2571" width="11.5546875" style="6" customWidth="1"/>
    <col min="2572" max="2572" width="12.5546875" style="6" customWidth="1"/>
    <col min="2573" max="2573" width="10.33203125" style="6" customWidth="1"/>
    <col min="2574" max="2574" width="8.33203125" style="6" customWidth="1"/>
    <col min="2575" max="2575" width="12.109375" style="6" customWidth="1"/>
    <col min="2576" max="2576" width="10.6640625" style="6" customWidth="1"/>
    <col min="2577" max="2577" width="6.44140625" style="6" customWidth="1"/>
    <col min="2578" max="2578" width="16.88671875" style="6" bestFit="1" customWidth="1"/>
    <col min="2579" max="2579" width="9.88671875" style="6" customWidth="1"/>
    <col min="2580" max="2580" width="12" style="6" customWidth="1"/>
    <col min="2581" max="2581" width="6.88671875" style="6" customWidth="1"/>
    <col min="2582" max="2582" width="7.44140625" style="6" customWidth="1"/>
    <col min="2583" max="2583" width="8.44140625" style="6" customWidth="1"/>
    <col min="2584" max="2584" width="12.33203125" style="6" customWidth="1"/>
    <col min="2585" max="2585" width="12.44140625" style="6" customWidth="1"/>
    <col min="2586" max="2816" width="11.44140625" style="6"/>
    <col min="2817" max="2817" width="15.33203125" style="6" customWidth="1"/>
    <col min="2818" max="2818" width="10.5546875" style="6" customWidth="1"/>
    <col min="2819" max="2819" width="8.5546875" style="6" customWidth="1"/>
    <col min="2820" max="2820" width="9.33203125" style="6" customWidth="1"/>
    <col min="2821" max="2821" width="7.109375" style="6" customWidth="1"/>
    <col min="2822" max="2822" width="9.88671875" style="6" customWidth="1"/>
    <col min="2823" max="2823" width="6.109375" style="6" customWidth="1"/>
    <col min="2824" max="2824" width="12.33203125" style="6" customWidth="1"/>
    <col min="2825" max="2825" width="19.6640625" style="6" customWidth="1"/>
    <col min="2826" max="2826" width="12.88671875" style="6" customWidth="1"/>
    <col min="2827" max="2827" width="11.5546875" style="6" customWidth="1"/>
    <col min="2828" max="2828" width="12.5546875" style="6" customWidth="1"/>
    <col min="2829" max="2829" width="10.33203125" style="6" customWidth="1"/>
    <col min="2830" max="2830" width="8.33203125" style="6" customWidth="1"/>
    <col min="2831" max="2831" width="12.109375" style="6" customWidth="1"/>
    <col min="2832" max="2832" width="10.6640625" style="6" customWidth="1"/>
    <col min="2833" max="2833" width="6.44140625" style="6" customWidth="1"/>
    <col min="2834" max="2834" width="16.88671875" style="6" bestFit="1" customWidth="1"/>
    <col min="2835" max="2835" width="9.88671875" style="6" customWidth="1"/>
    <col min="2836" max="2836" width="12" style="6" customWidth="1"/>
    <col min="2837" max="2837" width="6.88671875" style="6" customWidth="1"/>
    <col min="2838" max="2838" width="7.44140625" style="6" customWidth="1"/>
    <col min="2839" max="2839" width="8.44140625" style="6" customWidth="1"/>
    <col min="2840" max="2840" width="12.33203125" style="6" customWidth="1"/>
    <col min="2841" max="2841" width="12.44140625" style="6" customWidth="1"/>
    <col min="2842" max="3072" width="11.44140625" style="6"/>
    <col min="3073" max="3073" width="15.33203125" style="6" customWidth="1"/>
    <col min="3074" max="3074" width="10.5546875" style="6" customWidth="1"/>
    <col min="3075" max="3075" width="8.5546875" style="6" customWidth="1"/>
    <col min="3076" max="3076" width="9.33203125" style="6" customWidth="1"/>
    <col min="3077" max="3077" width="7.109375" style="6" customWidth="1"/>
    <col min="3078" max="3078" width="9.88671875" style="6" customWidth="1"/>
    <col min="3079" max="3079" width="6.109375" style="6" customWidth="1"/>
    <col min="3080" max="3080" width="12.33203125" style="6" customWidth="1"/>
    <col min="3081" max="3081" width="19.6640625" style="6" customWidth="1"/>
    <col min="3082" max="3082" width="12.88671875" style="6" customWidth="1"/>
    <col min="3083" max="3083" width="11.5546875" style="6" customWidth="1"/>
    <col min="3084" max="3084" width="12.5546875" style="6" customWidth="1"/>
    <col min="3085" max="3085" width="10.33203125" style="6" customWidth="1"/>
    <col min="3086" max="3086" width="8.33203125" style="6" customWidth="1"/>
    <col min="3087" max="3087" width="12.109375" style="6" customWidth="1"/>
    <col min="3088" max="3088" width="10.6640625" style="6" customWidth="1"/>
    <col min="3089" max="3089" width="6.44140625" style="6" customWidth="1"/>
    <col min="3090" max="3090" width="16.88671875" style="6" bestFit="1" customWidth="1"/>
    <col min="3091" max="3091" width="9.88671875" style="6" customWidth="1"/>
    <col min="3092" max="3092" width="12" style="6" customWidth="1"/>
    <col min="3093" max="3093" width="6.88671875" style="6" customWidth="1"/>
    <col min="3094" max="3094" width="7.44140625" style="6" customWidth="1"/>
    <col min="3095" max="3095" width="8.44140625" style="6" customWidth="1"/>
    <col min="3096" max="3096" width="12.33203125" style="6" customWidth="1"/>
    <col min="3097" max="3097" width="12.44140625" style="6" customWidth="1"/>
    <col min="3098" max="3328" width="11.44140625" style="6"/>
    <col min="3329" max="3329" width="15.33203125" style="6" customWidth="1"/>
    <col min="3330" max="3330" width="10.5546875" style="6" customWidth="1"/>
    <col min="3331" max="3331" width="8.5546875" style="6" customWidth="1"/>
    <col min="3332" max="3332" width="9.33203125" style="6" customWidth="1"/>
    <col min="3333" max="3333" width="7.109375" style="6" customWidth="1"/>
    <col min="3334" max="3334" width="9.88671875" style="6" customWidth="1"/>
    <col min="3335" max="3335" width="6.109375" style="6" customWidth="1"/>
    <col min="3336" max="3336" width="12.33203125" style="6" customWidth="1"/>
    <col min="3337" max="3337" width="19.6640625" style="6" customWidth="1"/>
    <col min="3338" max="3338" width="12.88671875" style="6" customWidth="1"/>
    <col min="3339" max="3339" width="11.5546875" style="6" customWidth="1"/>
    <col min="3340" max="3340" width="12.5546875" style="6" customWidth="1"/>
    <col min="3341" max="3341" width="10.33203125" style="6" customWidth="1"/>
    <col min="3342" max="3342" width="8.33203125" style="6" customWidth="1"/>
    <col min="3343" max="3343" width="12.109375" style="6" customWidth="1"/>
    <col min="3344" max="3344" width="10.6640625" style="6" customWidth="1"/>
    <col min="3345" max="3345" width="6.44140625" style="6" customWidth="1"/>
    <col min="3346" max="3346" width="16.88671875" style="6" bestFit="1" customWidth="1"/>
    <col min="3347" max="3347" width="9.88671875" style="6" customWidth="1"/>
    <col min="3348" max="3348" width="12" style="6" customWidth="1"/>
    <col min="3349" max="3349" width="6.88671875" style="6" customWidth="1"/>
    <col min="3350" max="3350" width="7.44140625" style="6" customWidth="1"/>
    <col min="3351" max="3351" width="8.44140625" style="6" customWidth="1"/>
    <col min="3352" max="3352" width="12.33203125" style="6" customWidth="1"/>
    <col min="3353" max="3353" width="12.44140625" style="6" customWidth="1"/>
    <col min="3354" max="3584" width="11.44140625" style="6"/>
    <col min="3585" max="3585" width="15.33203125" style="6" customWidth="1"/>
    <col min="3586" max="3586" width="10.5546875" style="6" customWidth="1"/>
    <col min="3587" max="3587" width="8.5546875" style="6" customWidth="1"/>
    <col min="3588" max="3588" width="9.33203125" style="6" customWidth="1"/>
    <col min="3589" max="3589" width="7.109375" style="6" customWidth="1"/>
    <col min="3590" max="3590" width="9.88671875" style="6" customWidth="1"/>
    <col min="3591" max="3591" width="6.109375" style="6" customWidth="1"/>
    <col min="3592" max="3592" width="12.33203125" style="6" customWidth="1"/>
    <col min="3593" max="3593" width="19.6640625" style="6" customWidth="1"/>
    <col min="3594" max="3594" width="12.88671875" style="6" customWidth="1"/>
    <col min="3595" max="3595" width="11.5546875" style="6" customWidth="1"/>
    <col min="3596" max="3596" width="12.5546875" style="6" customWidth="1"/>
    <col min="3597" max="3597" width="10.33203125" style="6" customWidth="1"/>
    <col min="3598" max="3598" width="8.33203125" style="6" customWidth="1"/>
    <col min="3599" max="3599" width="12.109375" style="6" customWidth="1"/>
    <col min="3600" max="3600" width="10.6640625" style="6" customWidth="1"/>
    <col min="3601" max="3601" width="6.44140625" style="6" customWidth="1"/>
    <col min="3602" max="3602" width="16.88671875" style="6" bestFit="1" customWidth="1"/>
    <col min="3603" max="3603" width="9.88671875" style="6" customWidth="1"/>
    <col min="3604" max="3604" width="12" style="6" customWidth="1"/>
    <col min="3605" max="3605" width="6.88671875" style="6" customWidth="1"/>
    <col min="3606" max="3606" width="7.44140625" style="6" customWidth="1"/>
    <col min="3607" max="3607" width="8.44140625" style="6" customWidth="1"/>
    <col min="3608" max="3608" width="12.33203125" style="6" customWidth="1"/>
    <col min="3609" max="3609" width="12.44140625" style="6" customWidth="1"/>
    <col min="3610" max="3840" width="11.44140625" style="6"/>
    <col min="3841" max="3841" width="15.33203125" style="6" customWidth="1"/>
    <col min="3842" max="3842" width="10.5546875" style="6" customWidth="1"/>
    <col min="3843" max="3843" width="8.5546875" style="6" customWidth="1"/>
    <col min="3844" max="3844" width="9.33203125" style="6" customWidth="1"/>
    <col min="3845" max="3845" width="7.109375" style="6" customWidth="1"/>
    <col min="3846" max="3846" width="9.88671875" style="6" customWidth="1"/>
    <col min="3847" max="3847" width="6.109375" style="6" customWidth="1"/>
    <col min="3848" max="3848" width="12.33203125" style="6" customWidth="1"/>
    <col min="3849" max="3849" width="19.6640625" style="6" customWidth="1"/>
    <col min="3850" max="3850" width="12.88671875" style="6" customWidth="1"/>
    <col min="3851" max="3851" width="11.5546875" style="6" customWidth="1"/>
    <col min="3852" max="3852" width="12.5546875" style="6" customWidth="1"/>
    <col min="3853" max="3853" width="10.33203125" style="6" customWidth="1"/>
    <col min="3854" max="3854" width="8.33203125" style="6" customWidth="1"/>
    <col min="3855" max="3855" width="12.109375" style="6" customWidth="1"/>
    <col min="3856" max="3856" width="10.6640625" style="6" customWidth="1"/>
    <col min="3857" max="3857" width="6.44140625" style="6" customWidth="1"/>
    <col min="3858" max="3858" width="16.88671875" style="6" bestFit="1" customWidth="1"/>
    <col min="3859" max="3859" width="9.88671875" style="6" customWidth="1"/>
    <col min="3860" max="3860" width="12" style="6" customWidth="1"/>
    <col min="3861" max="3861" width="6.88671875" style="6" customWidth="1"/>
    <col min="3862" max="3862" width="7.44140625" style="6" customWidth="1"/>
    <col min="3863" max="3863" width="8.44140625" style="6" customWidth="1"/>
    <col min="3864" max="3864" width="12.33203125" style="6" customWidth="1"/>
    <col min="3865" max="3865" width="12.44140625" style="6" customWidth="1"/>
    <col min="3866" max="4096" width="11.44140625" style="6"/>
    <col min="4097" max="4097" width="15.33203125" style="6" customWidth="1"/>
    <col min="4098" max="4098" width="10.5546875" style="6" customWidth="1"/>
    <col min="4099" max="4099" width="8.5546875" style="6" customWidth="1"/>
    <col min="4100" max="4100" width="9.33203125" style="6" customWidth="1"/>
    <col min="4101" max="4101" width="7.109375" style="6" customWidth="1"/>
    <col min="4102" max="4102" width="9.88671875" style="6" customWidth="1"/>
    <col min="4103" max="4103" width="6.109375" style="6" customWidth="1"/>
    <col min="4104" max="4104" width="12.33203125" style="6" customWidth="1"/>
    <col min="4105" max="4105" width="19.6640625" style="6" customWidth="1"/>
    <col min="4106" max="4106" width="12.88671875" style="6" customWidth="1"/>
    <col min="4107" max="4107" width="11.5546875" style="6" customWidth="1"/>
    <col min="4108" max="4108" width="12.5546875" style="6" customWidth="1"/>
    <col min="4109" max="4109" width="10.33203125" style="6" customWidth="1"/>
    <col min="4110" max="4110" width="8.33203125" style="6" customWidth="1"/>
    <col min="4111" max="4111" width="12.109375" style="6" customWidth="1"/>
    <col min="4112" max="4112" width="10.6640625" style="6" customWidth="1"/>
    <col min="4113" max="4113" width="6.44140625" style="6" customWidth="1"/>
    <col min="4114" max="4114" width="16.88671875" style="6" bestFit="1" customWidth="1"/>
    <col min="4115" max="4115" width="9.88671875" style="6" customWidth="1"/>
    <col min="4116" max="4116" width="12" style="6" customWidth="1"/>
    <col min="4117" max="4117" width="6.88671875" style="6" customWidth="1"/>
    <col min="4118" max="4118" width="7.44140625" style="6" customWidth="1"/>
    <col min="4119" max="4119" width="8.44140625" style="6" customWidth="1"/>
    <col min="4120" max="4120" width="12.33203125" style="6" customWidth="1"/>
    <col min="4121" max="4121" width="12.44140625" style="6" customWidth="1"/>
    <col min="4122" max="4352" width="11.44140625" style="6"/>
    <col min="4353" max="4353" width="15.33203125" style="6" customWidth="1"/>
    <col min="4354" max="4354" width="10.5546875" style="6" customWidth="1"/>
    <col min="4355" max="4355" width="8.5546875" style="6" customWidth="1"/>
    <col min="4356" max="4356" width="9.33203125" style="6" customWidth="1"/>
    <col min="4357" max="4357" width="7.109375" style="6" customWidth="1"/>
    <col min="4358" max="4358" width="9.88671875" style="6" customWidth="1"/>
    <col min="4359" max="4359" width="6.109375" style="6" customWidth="1"/>
    <col min="4360" max="4360" width="12.33203125" style="6" customWidth="1"/>
    <col min="4361" max="4361" width="19.6640625" style="6" customWidth="1"/>
    <col min="4362" max="4362" width="12.88671875" style="6" customWidth="1"/>
    <col min="4363" max="4363" width="11.5546875" style="6" customWidth="1"/>
    <col min="4364" max="4364" width="12.5546875" style="6" customWidth="1"/>
    <col min="4365" max="4365" width="10.33203125" style="6" customWidth="1"/>
    <col min="4366" max="4366" width="8.33203125" style="6" customWidth="1"/>
    <col min="4367" max="4367" width="12.109375" style="6" customWidth="1"/>
    <col min="4368" max="4368" width="10.6640625" style="6" customWidth="1"/>
    <col min="4369" max="4369" width="6.44140625" style="6" customWidth="1"/>
    <col min="4370" max="4370" width="16.88671875" style="6" bestFit="1" customWidth="1"/>
    <col min="4371" max="4371" width="9.88671875" style="6" customWidth="1"/>
    <col min="4372" max="4372" width="12" style="6" customWidth="1"/>
    <col min="4373" max="4373" width="6.88671875" style="6" customWidth="1"/>
    <col min="4374" max="4374" width="7.44140625" style="6" customWidth="1"/>
    <col min="4375" max="4375" width="8.44140625" style="6" customWidth="1"/>
    <col min="4376" max="4376" width="12.33203125" style="6" customWidth="1"/>
    <col min="4377" max="4377" width="12.44140625" style="6" customWidth="1"/>
    <col min="4378" max="4608" width="11.44140625" style="6"/>
    <col min="4609" max="4609" width="15.33203125" style="6" customWidth="1"/>
    <col min="4610" max="4610" width="10.5546875" style="6" customWidth="1"/>
    <col min="4611" max="4611" width="8.5546875" style="6" customWidth="1"/>
    <col min="4612" max="4612" width="9.33203125" style="6" customWidth="1"/>
    <col min="4613" max="4613" width="7.109375" style="6" customWidth="1"/>
    <col min="4614" max="4614" width="9.88671875" style="6" customWidth="1"/>
    <col min="4615" max="4615" width="6.109375" style="6" customWidth="1"/>
    <col min="4616" max="4616" width="12.33203125" style="6" customWidth="1"/>
    <col min="4617" max="4617" width="19.6640625" style="6" customWidth="1"/>
    <col min="4618" max="4618" width="12.88671875" style="6" customWidth="1"/>
    <col min="4619" max="4619" width="11.5546875" style="6" customWidth="1"/>
    <col min="4620" max="4620" width="12.5546875" style="6" customWidth="1"/>
    <col min="4621" max="4621" width="10.33203125" style="6" customWidth="1"/>
    <col min="4622" max="4622" width="8.33203125" style="6" customWidth="1"/>
    <col min="4623" max="4623" width="12.109375" style="6" customWidth="1"/>
    <col min="4624" max="4624" width="10.6640625" style="6" customWidth="1"/>
    <col min="4625" max="4625" width="6.44140625" style="6" customWidth="1"/>
    <col min="4626" max="4626" width="16.88671875" style="6" bestFit="1" customWidth="1"/>
    <col min="4627" max="4627" width="9.88671875" style="6" customWidth="1"/>
    <col min="4628" max="4628" width="12" style="6" customWidth="1"/>
    <col min="4629" max="4629" width="6.88671875" style="6" customWidth="1"/>
    <col min="4630" max="4630" width="7.44140625" style="6" customWidth="1"/>
    <col min="4631" max="4631" width="8.44140625" style="6" customWidth="1"/>
    <col min="4632" max="4632" width="12.33203125" style="6" customWidth="1"/>
    <col min="4633" max="4633" width="12.44140625" style="6" customWidth="1"/>
    <col min="4634" max="4864" width="11.44140625" style="6"/>
    <col min="4865" max="4865" width="15.33203125" style="6" customWidth="1"/>
    <col min="4866" max="4866" width="10.5546875" style="6" customWidth="1"/>
    <col min="4867" max="4867" width="8.5546875" style="6" customWidth="1"/>
    <col min="4868" max="4868" width="9.33203125" style="6" customWidth="1"/>
    <col min="4869" max="4869" width="7.109375" style="6" customWidth="1"/>
    <col min="4870" max="4870" width="9.88671875" style="6" customWidth="1"/>
    <col min="4871" max="4871" width="6.109375" style="6" customWidth="1"/>
    <col min="4872" max="4872" width="12.33203125" style="6" customWidth="1"/>
    <col min="4873" max="4873" width="19.6640625" style="6" customWidth="1"/>
    <col min="4874" max="4874" width="12.88671875" style="6" customWidth="1"/>
    <col min="4875" max="4875" width="11.5546875" style="6" customWidth="1"/>
    <col min="4876" max="4876" width="12.5546875" style="6" customWidth="1"/>
    <col min="4877" max="4877" width="10.33203125" style="6" customWidth="1"/>
    <col min="4878" max="4878" width="8.33203125" style="6" customWidth="1"/>
    <col min="4879" max="4879" width="12.109375" style="6" customWidth="1"/>
    <col min="4880" max="4880" width="10.6640625" style="6" customWidth="1"/>
    <col min="4881" max="4881" width="6.44140625" style="6" customWidth="1"/>
    <col min="4882" max="4882" width="16.88671875" style="6" bestFit="1" customWidth="1"/>
    <col min="4883" max="4883" width="9.88671875" style="6" customWidth="1"/>
    <col min="4884" max="4884" width="12" style="6" customWidth="1"/>
    <col min="4885" max="4885" width="6.88671875" style="6" customWidth="1"/>
    <col min="4886" max="4886" width="7.44140625" style="6" customWidth="1"/>
    <col min="4887" max="4887" width="8.44140625" style="6" customWidth="1"/>
    <col min="4888" max="4888" width="12.33203125" style="6" customWidth="1"/>
    <col min="4889" max="4889" width="12.44140625" style="6" customWidth="1"/>
    <col min="4890" max="5120" width="11.44140625" style="6"/>
    <col min="5121" max="5121" width="15.33203125" style="6" customWidth="1"/>
    <col min="5122" max="5122" width="10.5546875" style="6" customWidth="1"/>
    <col min="5123" max="5123" width="8.5546875" style="6" customWidth="1"/>
    <col min="5124" max="5124" width="9.33203125" style="6" customWidth="1"/>
    <col min="5125" max="5125" width="7.109375" style="6" customWidth="1"/>
    <col min="5126" max="5126" width="9.88671875" style="6" customWidth="1"/>
    <col min="5127" max="5127" width="6.109375" style="6" customWidth="1"/>
    <col min="5128" max="5128" width="12.33203125" style="6" customWidth="1"/>
    <col min="5129" max="5129" width="19.6640625" style="6" customWidth="1"/>
    <col min="5130" max="5130" width="12.88671875" style="6" customWidth="1"/>
    <col min="5131" max="5131" width="11.5546875" style="6" customWidth="1"/>
    <col min="5132" max="5132" width="12.5546875" style="6" customWidth="1"/>
    <col min="5133" max="5133" width="10.33203125" style="6" customWidth="1"/>
    <col min="5134" max="5134" width="8.33203125" style="6" customWidth="1"/>
    <col min="5135" max="5135" width="12.109375" style="6" customWidth="1"/>
    <col min="5136" max="5136" width="10.6640625" style="6" customWidth="1"/>
    <col min="5137" max="5137" width="6.44140625" style="6" customWidth="1"/>
    <col min="5138" max="5138" width="16.88671875" style="6" bestFit="1" customWidth="1"/>
    <col min="5139" max="5139" width="9.88671875" style="6" customWidth="1"/>
    <col min="5140" max="5140" width="12" style="6" customWidth="1"/>
    <col min="5141" max="5141" width="6.88671875" style="6" customWidth="1"/>
    <col min="5142" max="5142" width="7.44140625" style="6" customWidth="1"/>
    <col min="5143" max="5143" width="8.44140625" style="6" customWidth="1"/>
    <col min="5144" max="5144" width="12.33203125" style="6" customWidth="1"/>
    <col min="5145" max="5145" width="12.44140625" style="6" customWidth="1"/>
    <col min="5146" max="5376" width="11.44140625" style="6"/>
    <col min="5377" max="5377" width="15.33203125" style="6" customWidth="1"/>
    <col min="5378" max="5378" width="10.5546875" style="6" customWidth="1"/>
    <col min="5379" max="5379" width="8.5546875" style="6" customWidth="1"/>
    <col min="5380" max="5380" width="9.33203125" style="6" customWidth="1"/>
    <col min="5381" max="5381" width="7.109375" style="6" customWidth="1"/>
    <col min="5382" max="5382" width="9.88671875" style="6" customWidth="1"/>
    <col min="5383" max="5383" width="6.109375" style="6" customWidth="1"/>
    <col min="5384" max="5384" width="12.33203125" style="6" customWidth="1"/>
    <col min="5385" max="5385" width="19.6640625" style="6" customWidth="1"/>
    <col min="5386" max="5386" width="12.88671875" style="6" customWidth="1"/>
    <col min="5387" max="5387" width="11.5546875" style="6" customWidth="1"/>
    <col min="5388" max="5388" width="12.5546875" style="6" customWidth="1"/>
    <col min="5389" max="5389" width="10.33203125" style="6" customWidth="1"/>
    <col min="5390" max="5390" width="8.33203125" style="6" customWidth="1"/>
    <col min="5391" max="5391" width="12.109375" style="6" customWidth="1"/>
    <col min="5392" max="5392" width="10.6640625" style="6" customWidth="1"/>
    <col min="5393" max="5393" width="6.44140625" style="6" customWidth="1"/>
    <col min="5394" max="5394" width="16.88671875" style="6" bestFit="1" customWidth="1"/>
    <col min="5395" max="5395" width="9.88671875" style="6" customWidth="1"/>
    <col min="5396" max="5396" width="12" style="6" customWidth="1"/>
    <col min="5397" max="5397" width="6.88671875" style="6" customWidth="1"/>
    <col min="5398" max="5398" width="7.44140625" style="6" customWidth="1"/>
    <col min="5399" max="5399" width="8.44140625" style="6" customWidth="1"/>
    <col min="5400" max="5400" width="12.33203125" style="6" customWidth="1"/>
    <col min="5401" max="5401" width="12.44140625" style="6" customWidth="1"/>
    <col min="5402" max="5632" width="11.44140625" style="6"/>
    <col min="5633" max="5633" width="15.33203125" style="6" customWidth="1"/>
    <col min="5634" max="5634" width="10.5546875" style="6" customWidth="1"/>
    <col min="5635" max="5635" width="8.5546875" style="6" customWidth="1"/>
    <col min="5636" max="5636" width="9.33203125" style="6" customWidth="1"/>
    <col min="5637" max="5637" width="7.109375" style="6" customWidth="1"/>
    <col min="5638" max="5638" width="9.88671875" style="6" customWidth="1"/>
    <col min="5639" max="5639" width="6.109375" style="6" customWidth="1"/>
    <col min="5640" max="5640" width="12.33203125" style="6" customWidth="1"/>
    <col min="5641" max="5641" width="19.6640625" style="6" customWidth="1"/>
    <col min="5642" max="5642" width="12.88671875" style="6" customWidth="1"/>
    <col min="5643" max="5643" width="11.5546875" style="6" customWidth="1"/>
    <col min="5644" max="5644" width="12.5546875" style="6" customWidth="1"/>
    <col min="5645" max="5645" width="10.33203125" style="6" customWidth="1"/>
    <col min="5646" max="5646" width="8.33203125" style="6" customWidth="1"/>
    <col min="5647" max="5647" width="12.109375" style="6" customWidth="1"/>
    <col min="5648" max="5648" width="10.6640625" style="6" customWidth="1"/>
    <col min="5649" max="5649" width="6.44140625" style="6" customWidth="1"/>
    <col min="5650" max="5650" width="16.88671875" style="6" bestFit="1" customWidth="1"/>
    <col min="5651" max="5651" width="9.88671875" style="6" customWidth="1"/>
    <col min="5652" max="5652" width="12" style="6" customWidth="1"/>
    <col min="5653" max="5653" width="6.88671875" style="6" customWidth="1"/>
    <col min="5654" max="5654" width="7.44140625" style="6" customWidth="1"/>
    <col min="5655" max="5655" width="8.44140625" style="6" customWidth="1"/>
    <col min="5656" max="5656" width="12.33203125" style="6" customWidth="1"/>
    <col min="5657" max="5657" width="12.44140625" style="6" customWidth="1"/>
    <col min="5658" max="5888" width="11.44140625" style="6"/>
    <col min="5889" max="5889" width="15.33203125" style="6" customWidth="1"/>
    <col min="5890" max="5890" width="10.5546875" style="6" customWidth="1"/>
    <col min="5891" max="5891" width="8.5546875" style="6" customWidth="1"/>
    <col min="5892" max="5892" width="9.33203125" style="6" customWidth="1"/>
    <col min="5893" max="5893" width="7.109375" style="6" customWidth="1"/>
    <col min="5894" max="5894" width="9.88671875" style="6" customWidth="1"/>
    <col min="5895" max="5895" width="6.109375" style="6" customWidth="1"/>
    <col min="5896" max="5896" width="12.33203125" style="6" customWidth="1"/>
    <col min="5897" max="5897" width="19.6640625" style="6" customWidth="1"/>
    <col min="5898" max="5898" width="12.88671875" style="6" customWidth="1"/>
    <col min="5899" max="5899" width="11.5546875" style="6" customWidth="1"/>
    <col min="5900" max="5900" width="12.5546875" style="6" customWidth="1"/>
    <col min="5901" max="5901" width="10.33203125" style="6" customWidth="1"/>
    <col min="5902" max="5902" width="8.33203125" style="6" customWidth="1"/>
    <col min="5903" max="5903" width="12.109375" style="6" customWidth="1"/>
    <col min="5904" max="5904" width="10.6640625" style="6" customWidth="1"/>
    <col min="5905" max="5905" width="6.44140625" style="6" customWidth="1"/>
    <col min="5906" max="5906" width="16.88671875" style="6" bestFit="1" customWidth="1"/>
    <col min="5907" max="5907" width="9.88671875" style="6" customWidth="1"/>
    <col min="5908" max="5908" width="12" style="6" customWidth="1"/>
    <col min="5909" max="5909" width="6.88671875" style="6" customWidth="1"/>
    <col min="5910" max="5910" width="7.44140625" style="6" customWidth="1"/>
    <col min="5911" max="5911" width="8.44140625" style="6" customWidth="1"/>
    <col min="5912" max="5912" width="12.33203125" style="6" customWidth="1"/>
    <col min="5913" max="5913" width="12.44140625" style="6" customWidth="1"/>
    <col min="5914" max="6144" width="11.44140625" style="6"/>
    <col min="6145" max="6145" width="15.33203125" style="6" customWidth="1"/>
    <col min="6146" max="6146" width="10.5546875" style="6" customWidth="1"/>
    <col min="6147" max="6147" width="8.5546875" style="6" customWidth="1"/>
    <col min="6148" max="6148" width="9.33203125" style="6" customWidth="1"/>
    <col min="6149" max="6149" width="7.109375" style="6" customWidth="1"/>
    <col min="6150" max="6150" width="9.88671875" style="6" customWidth="1"/>
    <col min="6151" max="6151" width="6.109375" style="6" customWidth="1"/>
    <col min="6152" max="6152" width="12.33203125" style="6" customWidth="1"/>
    <col min="6153" max="6153" width="19.6640625" style="6" customWidth="1"/>
    <col min="6154" max="6154" width="12.88671875" style="6" customWidth="1"/>
    <col min="6155" max="6155" width="11.5546875" style="6" customWidth="1"/>
    <col min="6156" max="6156" width="12.5546875" style="6" customWidth="1"/>
    <col min="6157" max="6157" width="10.33203125" style="6" customWidth="1"/>
    <col min="6158" max="6158" width="8.33203125" style="6" customWidth="1"/>
    <col min="6159" max="6159" width="12.109375" style="6" customWidth="1"/>
    <col min="6160" max="6160" width="10.6640625" style="6" customWidth="1"/>
    <col min="6161" max="6161" width="6.44140625" style="6" customWidth="1"/>
    <col min="6162" max="6162" width="16.88671875" style="6" bestFit="1" customWidth="1"/>
    <col min="6163" max="6163" width="9.88671875" style="6" customWidth="1"/>
    <col min="6164" max="6164" width="12" style="6" customWidth="1"/>
    <col min="6165" max="6165" width="6.88671875" style="6" customWidth="1"/>
    <col min="6166" max="6166" width="7.44140625" style="6" customWidth="1"/>
    <col min="6167" max="6167" width="8.44140625" style="6" customWidth="1"/>
    <col min="6168" max="6168" width="12.33203125" style="6" customWidth="1"/>
    <col min="6169" max="6169" width="12.44140625" style="6" customWidth="1"/>
    <col min="6170" max="6400" width="11.44140625" style="6"/>
    <col min="6401" max="6401" width="15.33203125" style="6" customWidth="1"/>
    <col min="6402" max="6402" width="10.5546875" style="6" customWidth="1"/>
    <col min="6403" max="6403" width="8.5546875" style="6" customWidth="1"/>
    <col min="6404" max="6404" width="9.33203125" style="6" customWidth="1"/>
    <col min="6405" max="6405" width="7.109375" style="6" customWidth="1"/>
    <col min="6406" max="6406" width="9.88671875" style="6" customWidth="1"/>
    <col min="6407" max="6407" width="6.109375" style="6" customWidth="1"/>
    <col min="6408" max="6408" width="12.33203125" style="6" customWidth="1"/>
    <col min="6409" max="6409" width="19.6640625" style="6" customWidth="1"/>
    <col min="6410" max="6410" width="12.88671875" style="6" customWidth="1"/>
    <col min="6411" max="6411" width="11.5546875" style="6" customWidth="1"/>
    <col min="6412" max="6412" width="12.5546875" style="6" customWidth="1"/>
    <col min="6413" max="6413" width="10.33203125" style="6" customWidth="1"/>
    <col min="6414" max="6414" width="8.33203125" style="6" customWidth="1"/>
    <col min="6415" max="6415" width="12.109375" style="6" customWidth="1"/>
    <col min="6416" max="6416" width="10.6640625" style="6" customWidth="1"/>
    <col min="6417" max="6417" width="6.44140625" style="6" customWidth="1"/>
    <col min="6418" max="6418" width="16.88671875" style="6" bestFit="1" customWidth="1"/>
    <col min="6419" max="6419" width="9.88671875" style="6" customWidth="1"/>
    <col min="6420" max="6420" width="12" style="6" customWidth="1"/>
    <col min="6421" max="6421" width="6.88671875" style="6" customWidth="1"/>
    <col min="6422" max="6422" width="7.44140625" style="6" customWidth="1"/>
    <col min="6423" max="6423" width="8.44140625" style="6" customWidth="1"/>
    <col min="6424" max="6424" width="12.33203125" style="6" customWidth="1"/>
    <col min="6425" max="6425" width="12.44140625" style="6" customWidth="1"/>
    <col min="6426" max="6656" width="11.44140625" style="6"/>
    <col min="6657" max="6657" width="15.33203125" style="6" customWidth="1"/>
    <col min="6658" max="6658" width="10.5546875" style="6" customWidth="1"/>
    <col min="6659" max="6659" width="8.5546875" style="6" customWidth="1"/>
    <col min="6660" max="6660" width="9.33203125" style="6" customWidth="1"/>
    <col min="6661" max="6661" width="7.109375" style="6" customWidth="1"/>
    <col min="6662" max="6662" width="9.88671875" style="6" customWidth="1"/>
    <col min="6663" max="6663" width="6.109375" style="6" customWidth="1"/>
    <col min="6664" max="6664" width="12.33203125" style="6" customWidth="1"/>
    <col min="6665" max="6665" width="19.6640625" style="6" customWidth="1"/>
    <col min="6666" max="6666" width="12.88671875" style="6" customWidth="1"/>
    <col min="6667" max="6667" width="11.5546875" style="6" customWidth="1"/>
    <col min="6668" max="6668" width="12.5546875" style="6" customWidth="1"/>
    <col min="6669" max="6669" width="10.33203125" style="6" customWidth="1"/>
    <col min="6670" max="6670" width="8.33203125" style="6" customWidth="1"/>
    <col min="6671" max="6671" width="12.109375" style="6" customWidth="1"/>
    <col min="6672" max="6672" width="10.6640625" style="6" customWidth="1"/>
    <col min="6673" max="6673" width="6.44140625" style="6" customWidth="1"/>
    <col min="6674" max="6674" width="16.88671875" style="6" bestFit="1" customWidth="1"/>
    <col min="6675" max="6675" width="9.88671875" style="6" customWidth="1"/>
    <col min="6676" max="6676" width="12" style="6" customWidth="1"/>
    <col min="6677" max="6677" width="6.88671875" style="6" customWidth="1"/>
    <col min="6678" max="6678" width="7.44140625" style="6" customWidth="1"/>
    <col min="6679" max="6679" width="8.44140625" style="6" customWidth="1"/>
    <col min="6680" max="6680" width="12.33203125" style="6" customWidth="1"/>
    <col min="6681" max="6681" width="12.44140625" style="6" customWidth="1"/>
    <col min="6682" max="6912" width="11.44140625" style="6"/>
    <col min="6913" max="6913" width="15.33203125" style="6" customWidth="1"/>
    <col min="6914" max="6914" width="10.5546875" style="6" customWidth="1"/>
    <col min="6915" max="6915" width="8.5546875" style="6" customWidth="1"/>
    <col min="6916" max="6916" width="9.33203125" style="6" customWidth="1"/>
    <col min="6917" max="6917" width="7.109375" style="6" customWidth="1"/>
    <col min="6918" max="6918" width="9.88671875" style="6" customWidth="1"/>
    <col min="6919" max="6919" width="6.109375" style="6" customWidth="1"/>
    <col min="6920" max="6920" width="12.33203125" style="6" customWidth="1"/>
    <col min="6921" max="6921" width="19.6640625" style="6" customWidth="1"/>
    <col min="6922" max="6922" width="12.88671875" style="6" customWidth="1"/>
    <col min="6923" max="6923" width="11.5546875" style="6" customWidth="1"/>
    <col min="6924" max="6924" width="12.5546875" style="6" customWidth="1"/>
    <col min="6925" max="6925" width="10.33203125" style="6" customWidth="1"/>
    <col min="6926" max="6926" width="8.33203125" style="6" customWidth="1"/>
    <col min="6927" max="6927" width="12.109375" style="6" customWidth="1"/>
    <col min="6928" max="6928" width="10.6640625" style="6" customWidth="1"/>
    <col min="6929" max="6929" width="6.44140625" style="6" customWidth="1"/>
    <col min="6930" max="6930" width="16.88671875" style="6" bestFit="1" customWidth="1"/>
    <col min="6931" max="6931" width="9.88671875" style="6" customWidth="1"/>
    <col min="6932" max="6932" width="12" style="6" customWidth="1"/>
    <col min="6933" max="6933" width="6.88671875" style="6" customWidth="1"/>
    <col min="6934" max="6934" width="7.44140625" style="6" customWidth="1"/>
    <col min="6935" max="6935" width="8.44140625" style="6" customWidth="1"/>
    <col min="6936" max="6936" width="12.33203125" style="6" customWidth="1"/>
    <col min="6937" max="6937" width="12.44140625" style="6" customWidth="1"/>
    <col min="6938" max="7168" width="11.44140625" style="6"/>
    <col min="7169" max="7169" width="15.33203125" style="6" customWidth="1"/>
    <col min="7170" max="7170" width="10.5546875" style="6" customWidth="1"/>
    <col min="7171" max="7171" width="8.5546875" style="6" customWidth="1"/>
    <col min="7172" max="7172" width="9.33203125" style="6" customWidth="1"/>
    <col min="7173" max="7173" width="7.109375" style="6" customWidth="1"/>
    <col min="7174" max="7174" width="9.88671875" style="6" customWidth="1"/>
    <col min="7175" max="7175" width="6.109375" style="6" customWidth="1"/>
    <col min="7176" max="7176" width="12.33203125" style="6" customWidth="1"/>
    <col min="7177" max="7177" width="19.6640625" style="6" customWidth="1"/>
    <col min="7178" max="7178" width="12.88671875" style="6" customWidth="1"/>
    <col min="7179" max="7179" width="11.5546875" style="6" customWidth="1"/>
    <col min="7180" max="7180" width="12.5546875" style="6" customWidth="1"/>
    <col min="7181" max="7181" width="10.33203125" style="6" customWidth="1"/>
    <col min="7182" max="7182" width="8.33203125" style="6" customWidth="1"/>
    <col min="7183" max="7183" width="12.109375" style="6" customWidth="1"/>
    <col min="7184" max="7184" width="10.6640625" style="6" customWidth="1"/>
    <col min="7185" max="7185" width="6.44140625" style="6" customWidth="1"/>
    <col min="7186" max="7186" width="16.88671875" style="6" bestFit="1" customWidth="1"/>
    <col min="7187" max="7187" width="9.88671875" style="6" customWidth="1"/>
    <col min="7188" max="7188" width="12" style="6" customWidth="1"/>
    <col min="7189" max="7189" width="6.88671875" style="6" customWidth="1"/>
    <col min="7190" max="7190" width="7.44140625" style="6" customWidth="1"/>
    <col min="7191" max="7191" width="8.44140625" style="6" customWidth="1"/>
    <col min="7192" max="7192" width="12.33203125" style="6" customWidth="1"/>
    <col min="7193" max="7193" width="12.44140625" style="6" customWidth="1"/>
    <col min="7194" max="7424" width="11.44140625" style="6"/>
    <col min="7425" max="7425" width="15.33203125" style="6" customWidth="1"/>
    <col min="7426" max="7426" width="10.5546875" style="6" customWidth="1"/>
    <col min="7427" max="7427" width="8.5546875" style="6" customWidth="1"/>
    <col min="7428" max="7428" width="9.33203125" style="6" customWidth="1"/>
    <col min="7429" max="7429" width="7.109375" style="6" customWidth="1"/>
    <col min="7430" max="7430" width="9.88671875" style="6" customWidth="1"/>
    <col min="7431" max="7431" width="6.109375" style="6" customWidth="1"/>
    <col min="7432" max="7432" width="12.33203125" style="6" customWidth="1"/>
    <col min="7433" max="7433" width="19.6640625" style="6" customWidth="1"/>
    <col min="7434" max="7434" width="12.88671875" style="6" customWidth="1"/>
    <col min="7435" max="7435" width="11.5546875" style="6" customWidth="1"/>
    <col min="7436" max="7436" width="12.5546875" style="6" customWidth="1"/>
    <col min="7437" max="7437" width="10.33203125" style="6" customWidth="1"/>
    <col min="7438" max="7438" width="8.33203125" style="6" customWidth="1"/>
    <col min="7439" max="7439" width="12.109375" style="6" customWidth="1"/>
    <col min="7440" max="7440" width="10.6640625" style="6" customWidth="1"/>
    <col min="7441" max="7441" width="6.44140625" style="6" customWidth="1"/>
    <col min="7442" max="7442" width="16.88671875" style="6" bestFit="1" customWidth="1"/>
    <col min="7443" max="7443" width="9.88671875" style="6" customWidth="1"/>
    <col min="7444" max="7444" width="12" style="6" customWidth="1"/>
    <col min="7445" max="7445" width="6.88671875" style="6" customWidth="1"/>
    <col min="7446" max="7446" width="7.44140625" style="6" customWidth="1"/>
    <col min="7447" max="7447" width="8.44140625" style="6" customWidth="1"/>
    <col min="7448" max="7448" width="12.33203125" style="6" customWidth="1"/>
    <col min="7449" max="7449" width="12.44140625" style="6" customWidth="1"/>
    <col min="7450" max="7680" width="11.44140625" style="6"/>
    <col min="7681" max="7681" width="15.33203125" style="6" customWidth="1"/>
    <col min="7682" max="7682" width="10.5546875" style="6" customWidth="1"/>
    <col min="7683" max="7683" width="8.5546875" style="6" customWidth="1"/>
    <col min="7684" max="7684" width="9.33203125" style="6" customWidth="1"/>
    <col min="7685" max="7685" width="7.109375" style="6" customWidth="1"/>
    <col min="7686" max="7686" width="9.88671875" style="6" customWidth="1"/>
    <col min="7687" max="7687" width="6.109375" style="6" customWidth="1"/>
    <col min="7688" max="7688" width="12.33203125" style="6" customWidth="1"/>
    <col min="7689" max="7689" width="19.6640625" style="6" customWidth="1"/>
    <col min="7690" max="7690" width="12.88671875" style="6" customWidth="1"/>
    <col min="7691" max="7691" width="11.5546875" style="6" customWidth="1"/>
    <col min="7692" max="7692" width="12.5546875" style="6" customWidth="1"/>
    <col min="7693" max="7693" width="10.33203125" style="6" customWidth="1"/>
    <col min="7694" max="7694" width="8.33203125" style="6" customWidth="1"/>
    <col min="7695" max="7695" width="12.109375" style="6" customWidth="1"/>
    <col min="7696" max="7696" width="10.6640625" style="6" customWidth="1"/>
    <col min="7697" max="7697" width="6.44140625" style="6" customWidth="1"/>
    <col min="7698" max="7698" width="16.88671875" style="6" bestFit="1" customWidth="1"/>
    <col min="7699" max="7699" width="9.88671875" style="6" customWidth="1"/>
    <col min="7700" max="7700" width="12" style="6" customWidth="1"/>
    <col min="7701" max="7701" width="6.88671875" style="6" customWidth="1"/>
    <col min="7702" max="7702" width="7.44140625" style="6" customWidth="1"/>
    <col min="7703" max="7703" width="8.44140625" style="6" customWidth="1"/>
    <col min="7704" max="7704" width="12.33203125" style="6" customWidth="1"/>
    <col min="7705" max="7705" width="12.44140625" style="6" customWidth="1"/>
    <col min="7706" max="7936" width="11.44140625" style="6"/>
    <col min="7937" max="7937" width="15.33203125" style="6" customWidth="1"/>
    <col min="7938" max="7938" width="10.5546875" style="6" customWidth="1"/>
    <col min="7939" max="7939" width="8.5546875" style="6" customWidth="1"/>
    <col min="7940" max="7940" width="9.33203125" style="6" customWidth="1"/>
    <col min="7941" max="7941" width="7.109375" style="6" customWidth="1"/>
    <col min="7942" max="7942" width="9.88671875" style="6" customWidth="1"/>
    <col min="7943" max="7943" width="6.109375" style="6" customWidth="1"/>
    <col min="7944" max="7944" width="12.33203125" style="6" customWidth="1"/>
    <col min="7945" max="7945" width="19.6640625" style="6" customWidth="1"/>
    <col min="7946" max="7946" width="12.88671875" style="6" customWidth="1"/>
    <col min="7947" max="7947" width="11.5546875" style="6" customWidth="1"/>
    <col min="7948" max="7948" width="12.5546875" style="6" customWidth="1"/>
    <col min="7949" max="7949" width="10.33203125" style="6" customWidth="1"/>
    <col min="7950" max="7950" width="8.33203125" style="6" customWidth="1"/>
    <col min="7951" max="7951" width="12.109375" style="6" customWidth="1"/>
    <col min="7952" max="7952" width="10.6640625" style="6" customWidth="1"/>
    <col min="7953" max="7953" width="6.44140625" style="6" customWidth="1"/>
    <col min="7954" max="7954" width="16.88671875" style="6" bestFit="1" customWidth="1"/>
    <col min="7955" max="7955" width="9.88671875" style="6" customWidth="1"/>
    <col min="7956" max="7956" width="12" style="6" customWidth="1"/>
    <col min="7957" max="7957" width="6.88671875" style="6" customWidth="1"/>
    <col min="7958" max="7958" width="7.44140625" style="6" customWidth="1"/>
    <col min="7959" max="7959" width="8.44140625" style="6" customWidth="1"/>
    <col min="7960" max="7960" width="12.33203125" style="6" customWidth="1"/>
    <col min="7961" max="7961" width="12.44140625" style="6" customWidth="1"/>
    <col min="7962" max="8192" width="11.44140625" style="6"/>
    <col min="8193" max="8193" width="15.33203125" style="6" customWidth="1"/>
    <col min="8194" max="8194" width="10.5546875" style="6" customWidth="1"/>
    <col min="8195" max="8195" width="8.5546875" style="6" customWidth="1"/>
    <col min="8196" max="8196" width="9.33203125" style="6" customWidth="1"/>
    <col min="8197" max="8197" width="7.109375" style="6" customWidth="1"/>
    <col min="8198" max="8198" width="9.88671875" style="6" customWidth="1"/>
    <col min="8199" max="8199" width="6.109375" style="6" customWidth="1"/>
    <col min="8200" max="8200" width="12.33203125" style="6" customWidth="1"/>
    <col min="8201" max="8201" width="19.6640625" style="6" customWidth="1"/>
    <col min="8202" max="8202" width="12.88671875" style="6" customWidth="1"/>
    <col min="8203" max="8203" width="11.5546875" style="6" customWidth="1"/>
    <col min="8204" max="8204" width="12.5546875" style="6" customWidth="1"/>
    <col min="8205" max="8205" width="10.33203125" style="6" customWidth="1"/>
    <col min="8206" max="8206" width="8.33203125" style="6" customWidth="1"/>
    <col min="8207" max="8207" width="12.109375" style="6" customWidth="1"/>
    <col min="8208" max="8208" width="10.6640625" style="6" customWidth="1"/>
    <col min="8209" max="8209" width="6.44140625" style="6" customWidth="1"/>
    <col min="8210" max="8210" width="16.88671875" style="6" bestFit="1" customWidth="1"/>
    <col min="8211" max="8211" width="9.88671875" style="6" customWidth="1"/>
    <col min="8212" max="8212" width="12" style="6" customWidth="1"/>
    <col min="8213" max="8213" width="6.88671875" style="6" customWidth="1"/>
    <col min="8214" max="8214" width="7.44140625" style="6" customWidth="1"/>
    <col min="8215" max="8215" width="8.44140625" style="6" customWidth="1"/>
    <col min="8216" max="8216" width="12.33203125" style="6" customWidth="1"/>
    <col min="8217" max="8217" width="12.44140625" style="6" customWidth="1"/>
    <col min="8218" max="8448" width="11.44140625" style="6"/>
    <col min="8449" max="8449" width="15.33203125" style="6" customWidth="1"/>
    <col min="8450" max="8450" width="10.5546875" style="6" customWidth="1"/>
    <col min="8451" max="8451" width="8.5546875" style="6" customWidth="1"/>
    <col min="8452" max="8452" width="9.33203125" style="6" customWidth="1"/>
    <col min="8453" max="8453" width="7.109375" style="6" customWidth="1"/>
    <col min="8454" max="8454" width="9.88671875" style="6" customWidth="1"/>
    <col min="8455" max="8455" width="6.109375" style="6" customWidth="1"/>
    <col min="8456" max="8456" width="12.33203125" style="6" customWidth="1"/>
    <col min="8457" max="8457" width="19.6640625" style="6" customWidth="1"/>
    <col min="8458" max="8458" width="12.88671875" style="6" customWidth="1"/>
    <col min="8459" max="8459" width="11.5546875" style="6" customWidth="1"/>
    <col min="8460" max="8460" width="12.5546875" style="6" customWidth="1"/>
    <col min="8461" max="8461" width="10.33203125" style="6" customWidth="1"/>
    <col min="8462" max="8462" width="8.33203125" style="6" customWidth="1"/>
    <col min="8463" max="8463" width="12.109375" style="6" customWidth="1"/>
    <col min="8464" max="8464" width="10.6640625" style="6" customWidth="1"/>
    <col min="8465" max="8465" width="6.44140625" style="6" customWidth="1"/>
    <col min="8466" max="8466" width="16.88671875" style="6" bestFit="1" customWidth="1"/>
    <col min="8467" max="8467" width="9.88671875" style="6" customWidth="1"/>
    <col min="8468" max="8468" width="12" style="6" customWidth="1"/>
    <col min="8469" max="8469" width="6.88671875" style="6" customWidth="1"/>
    <col min="8470" max="8470" width="7.44140625" style="6" customWidth="1"/>
    <col min="8471" max="8471" width="8.44140625" style="6" customWidth="1"/>
    <col min="8472" max="8472" width="12.33203125" style="6" customWidth="1"/>
    <col min="8473" max="8473" width="12.44140625" style="6" customWidth="1"/>
    <col min="8474" max="8704" width="11.44140625" style="6"/>
    <col min="8705" max="8705" width="15.33203125" style="6" customWidth="1"/>
    <col min="8706" max="8706" width="10.5546875" style="6" customWidth="1"/>
    <col min="8707" max="8707" width="8.5546875" style="6" customWidth="1"/>
    <col min="8708" max="8708" width="9.33203125" style="6" customWidth="1"/>
    <col min="8709" max="8709" width="7.109375" style="6" customWidth="1"/>
    <col min="8710" max="8710" width="9.88671875" style="6" customWidth="1"/>
    <col min="8711" max="8711" width="6.109375" style="6" customWidth="1"/>
    <col min="8712" max="8712" width="12.33203125" style="6" customWidth="1"/>
    <col min="8713" max="8713" width="19.6640625" style="6" customWidth="1"/>
    <col min="8714" max="8714" width="12.88671875" style="6" customWidth="1"/>
    <col min="8715" max="8715" width="11.5546875" style="6" customWidth="1"/>
    <col min="8716" max="8716" width="12.5546875" style="6" customWidth="1"/>
    <col min="8717" max="8717" width="10.33203125" style="6" customWidth="1"/>
    <col min="8718" max="8718" width="8.33203125" style="6" customWidth="1"/>
    <col min="8719" max="8719" width="12.109375" style="6" customWidth="1"/>
    <col min="8720" max="8720" width="10.6640625" style="6" customWidth="1"/>
    <col min="8721" max="8721" width="6.44140625" style="6" customWidth="1"/>
    <col min="8722" max="8722" width="16.88671875" style="6" bestFit="1" customWidth="1"/>
    <col min="8723" max="8723" width="9.88671875" style="6" customWidth="1"/>
    <col min="8724" max="8724" width="12" style="6" customWidth="1"/>
    <col min="8725" max="8725" width="6.88671875" style="6" customWidth="1"/>
    <col min="8726" max="8726" width="7.44140625" style="6" customWidth="1"/>
    <col min="8727" max="8727" width="8.44140625" style="6" customWidth="1"/>
    <col min="8728" max="8728" width="12.33203125" style="6" customWidth="1"/>
    <col min="8729" max="8729" width="12.44140625" style="6" customWidth="1"/>
    <col min="8730" max="8960" width="11.44140625" style="6"/>
    <col min="8961" max="8961" width="15.33203125" style="6" customWidth="1"/>
    <col min="8962" max="8962" width="10.5546875" style="6" customWidth="1"/>
    <col min="8963" max="8963" width="8.5546875" style="6" customWidth="1"/>
    <col min="8964" max="8964" width="9.33203125" style="6" customWidth="1"/>
    <col min="8965" max="8965" width="7.109375" style="6" customWidth="1"/>
    <col min="8966" max="8966" width="9.88671875" style="6" customWidth="1"/>
    <col min="8967" max="8967" width="6.109375" style="6" customWidth="1"/>
    <col min="8968" max="8968" width="12.33203125" style="6" customWidth="1"/>
    <col min="8969" max="8969" width="19.6640625" style="6" customWidth="1"/>
    <col min="8970" max="8970" width="12.88671875" style="6" customWidth="1"/>
    <col min="8971" max="8971" width="11.5546875" style="6" customWidth="1"/>
    <col min="8972" max="8972" width="12.5546875" style="6" customWidth="1"/>
    <col min="8973" max="8973" width="10.33203125" style="6" customWidth="1"/>
    <col min="8974" max="8974" width="8.33203125" style="6" customWidth="1"/>
    <col min="8975" max="8975" width="12.109375" style="6" customWidth="1"/>
    <col min="8976" max="8976" width="10.6640625" style="6" customWidth="1"/>
    <col min="8977" max="8977" width="6.44140625" style="6" customWidth="1"/>
    <col min="8978" max="8978" width="16.88671875" style="6" bestFit="1" customWidth="1"/>
    <col min="8979" max="8979" width="9.88671875" style="6" customWidth="1"/>
    <col min="8980" max="8980" width="12" style="6" customWidth="1"/>
    <col min="8981" max="8981" width="6.88671875" style="6" customWidth="1"/>
    <col min="8982" max="8982" width="7.44140625" style="6" customWidth="1"/>
    <col min="8983" max="8983" width="8.44140625" style="6" customWidth="1"/>
    <col min="8984" max="8984" width="12.33203125" style="6" customWidth="1"/>
    <col min="8985" max="8985" width="12.44140625" style="6" customWidth="1"/>
    <col min="8986" max="9216" width="11.44140625" style="6"/>
    <col min="9217" max="9217" width="15.33203125" style="6" customWidth="1"/>
    <col min="9218" max="9218" width="10.5546875" style="6" customWidth="1"/>
    <col min="9219" max="9219" width="8.5546875" style="6" customWidth="1"/>
    <col min="9220" max="9220" width="9.33203125" style="6" customWidth="1"/>
    <col min="9221" max="9221" width="7.109375" style="6" customWidth="1"/>
    <col min="9222" max="9222" width="9.88671875" style="6" customWidth="1"/>
    <col min="9223" max="9223" width="6.109375" style="6" customWidth="1"/>
    <col min="9224" max="9224" width="12.33203125" style="6" customWidth="1"/>
    <col min="9225" max="9225" width="19.6640625" style="6" customWidth="1"/>
    <col min="9226" max="9226" width="12.88671875" style="6" customWidth="1"/>
    <col min="9227" max="9227" width="11.5546875" style="6" customWidth="1"/>
    <col min="9228" max="9228" width="12.5546875" style="6" customWidth="1"/>
    <col min="9229" max="9229" width="10.33203125" style="6" customWidth="1"/>
    <col min="9230" max="9230" width="8.33203125" style="6" customWidth="1"/>
    <col min="9231" max="9231" width="12.109375" style="6" customWidth="1"/>
    <col min="9232" max="9232" width="10.6640625" style="6" customWidth="1"/>
    <col min="9233" max="9233" width="6.44140625" style="6" customWidth="1"/>
    <col min="9234" max="9234" width="16.88671875" style="6" bestFit="1" customWidth="1"/>
    <col min="9235" max="9235" width="9.88671875" style="6" customWidth="1"/>
    <col min="9236" max="9236" width="12" style="6" customWidth="1"/>
    <col min="9237" max="9237" width="6.88671875" style="6" customWidth="1"/>
    <col min="9238" max="9238" width="7.44140625" style="6" customWidth="1"/>
    <col min="9239" max="9239" width="8.44140625" style="6" customWidth="1"/>
    <col min="9240" max="9240" width="12.33203125" style="6" customWidth="1"/>
    <col min="9241" max="9241" width="12.44140625" style="6" customWidth="1"/>
    <col min="9242" max="9472" width="11.44140625" style="6"/>
    <col min="9473" max="9473" width="15.33203125" style="6" customWidth="1"/>
    <col min="9474" max="9474" width="10.5546875" style="6" customWidth="1"/>
    <col min="9475" max="9475" width="8.5546875" style="6" customWidth="1"/>
    <col min="9476" max="9476" width="9.33203125" style="6" customWidth="1"/>
    <col min="9477" max="9477" width="7.109375" style="6" customWidth="1"/>
    <col min="9478" max="9478" width="9.88671875" style="6" customWidth="1"/>
    <col min="9479" max="9479" width="6.109375" style="6" customWidth="1"/>
    <col min="9480" max="9480" width="12.33203125" style="6" customWidth="1"/>
    <col min="9481" max="9481" width="19.6640625" style="6" customWidth="1"/>
    <col min="9482" max="9482" width="12.88671875" style="6" customWidth="1"/>
    <col min="9483" max="9483" width="11.5546875" style="6" customWidth="1"/>
    <col min="9484" max="9484" width="12.5546875" style="6" customWidth="1"/>
    <col min="9485" max="9485" width="10.33203125" style="6" customWidth="1"/>
    <col min="9486" max="9486" width="8.33203125" style="6" customWidth="1"/>
    <col min="9487" max="9487" width="12.109375" style="6" customWidth="1"/>
    <col min="9488" max="9488" width="10.6640625" style="6" customWidth="1"/>
    <col min="9489" max="9489" width="6.44140625" style="6" customWidth="1"/>
    <col min="9490" max="9490" width="16.88671875" style="6" bestFit="1" customWidth="1"/>
    <col min="9491" max="9491" width="9.88671875" style="6" customWidth="1"/>
    <col min="9492" max="9492" width="12" style="6" customWidth="1"/>
    <col min="9493" max="9493" width="6.88671875" style="6" customWidth="1"/>
    <col min="9494" max="9494" width="7.44140625" style="6" customWidth="1"/>
    <col min="9495" max="9495" width="8.44140625" style="6" customWidth="1"/>
    <col min="9496" max="9496" width="12.33203125" style="6" customWidth="1"/>
    <col min="9497" max="9497" width="12.44140625" style="6" customWidth="1"/>
    <col min="9498" max="9728" width="11.44140625" style="6"/>
    <col min="9729" max="9729" width="15.33203125" style="6" customWidth="1"/>
    <col min="9730" max="9730" width="10.5546875" style="6" customWidth="1"/>
    <col min="9731" max="9731" width="8.5546875" style="6" customWidth="1"/>
    <col min="9732" max="9732" width="9.33203125" style="6" customWidth="1"/>
    <col min="9733" max="9733" width="7.109375" style="6" customWidth="1"/>
    <col min="9734" max="9734" width="9.88671875" style="6" customWidth="1"/>
    <col min="9735" max="9735" width="6.109375" style="6" customWidth="1"/>
    <col min="9736" max="9736" width="12.33203125" style="6" customWidth="1"/>
    <col min="9737" max="9737" width="19.6640625" style="6" customWidth="1"/>
    <col min="9738" max="9738" width="12.88671875" style="6" customWidth="1"/>
    <col min="9739" max="9739" width="11.5546875" style="6" customWidth="1"/>
    <col min="9740" max="9740" width="12.5546875" style="6" customWidth="1"/>
    <col min="9741" max="9741" width="10.33203125" style="6" customWidth="1"/>
    <col min="9742" max="9742" width="8.33203125" style="6" customWidth="1"/>
    <col min="9743" max="9743" width="12.109375" style="6" customWidth="1"/>
    <col min="9744" max="9744" width="10.6640625" style="6" customWidth="1"/>
    <col min="9745" max="9745" width="6.44140625" style="6" customWidth="1"/>
    <col min="9746" max="9746" width="16.88671875" style="6" bestFit="1" customWidth="1"/>
    <col min="9747" max="9747" width="9.88671875" style="6" customWidth="1"/>
    <col min="9748" max="9748" width="12" style="6" customWidth="1"/>
    <col min="9749" max="9749" width="6.88671875" style="6" customWidth="1"/>
    <col min="9750" max="9750" width="7.44140625" style="6" customWidth="1"/>
    <col min="9751" max="9751" width="8.44140625" style="6" customWidth="1"/>
    <col min="9752" max="9752" width="12.33203125" style="6" customWidth="1"/>
    <col min="9753" max="9753" width="12.44140625" style="6" customWidth="1"/>
    <col min="9754" max="9984" width="11.44140625" style="6"/>
    <col min="9985" max="9985" width="15.33203125" style="6" customWidth="1"/>
    <col min="9986" max="9986" width="10.5546875" style="6" customWidth="1"/>
    <col min="9987" max="9987" width="8.5546875" style="6" customWidth="1"/>
    <col min="9988" max="9988" width="9.33203125" style="6" customWidth="1"/>
    <col min="9989" max="9989" width="7.109375" style="6" customWidth="1"/>
    <col min="9990" max="9990" width="9.88671875" style="6" customWidth="1"/>
    <col min="9991" max="9991" width="6.109375" style="6" customWidth="1"/>
    <col min="9992" max="9992" width="12.33203125" style="6" customWidth="1"/>
    <col min="9993" max="9993" width="19.6640625" style="6" customWidth="1"/>
    <col min="9994" max="9994" width="12.88671875" style="6" customWidth="1"/>
    <col min="9995" max="9995" width="11.5546875" style="6" customWidth="1"/>
    <col min="9996" max="9996" width="12.5546875" style="6" customWidth="1"/>
    <col min="9997" max="9997" width="10.33203125" style="6" customWidth="1"/>
    <col min="9998" max="9998" width="8.33203125" style="6" customWidth="1"/>
    <col min="9999" max="9999" width="12.109375" style="6" customWidth="1"/>
    <col min="10000" max="10000" width="10.6640625" style="6" customWidth="1"/>
    <col min="10001" max="10001" width="6.44140625" style="6" customWidth="1"/>
    <col min="10002" max="10002" width="16.88671875" style="6" bestFit="1" customWidth="1"/>
    <col min="10003" max="10003" width="9.88671875" style="6" customWidth="1"/>
    <col min="10004" max="10004" width="12" style="6" customWidth="1"/>
    <col min="10005" max="10005" width="6.88671875" style="6" customWidth="1"/>
    <col min="10006" max="10006" width="7.44140625" style="6" customWidth="1"/>
    <col min="10007" max="10007" width="8.44140625" style="6" customWidth="1"/>
    <col min="10008" max="10008" width="12.33203125" style="6" customWidth="1"/>
    <col min="10009" max="10009" width="12.44140625" style="6" customWidth="1"/>
    <col min="10010" max="10240" width="11.44140625" style="6"/>
    <col min="10241" max="10241" width="15.33203125" style="6" customWidth="1"/>
    <col min="10242" max="10242" width="10.5546875" style="6" customWidth="1"/>
    <col min="10243" max="10243" width="8.5546875" style="6" customWidth="1"/>
    <col min="10244" max="10244" width="9.33203125" style="6" customWidth="1"/>
    <col min="10245" max="10245" width="7.109375" style="6" customWidth="1"/>
    <col min="10246" max="10246" width="9.88671875" style="6" customWidth="1"/>
    <col min="10247" max="10247" width="6.109375" style="6" customWidth="1"/>
    <col min="10248" max="10248" width="12.33203125" style="6" customWidth="1"/>
    <col min="10249" max="10249" width="19.6640625" style="6" customWidth="1"/>
    <col min="10250" max="10250" width="12.88671875" style="6" customWidth="1"/>
    <col min="10251" max="10251" width="11.5546875" style="6" customWidth="1"/>
    <col min="10252" max="10252" width="12.5546875" style="6" customWidth="1"/>
    <col min="10253" max="10253" width="10.33203125" style="6" customWidth="1"/>
    <col min="10254" max="10254" width="8.33203125" style="6" customWidth="1"/>
    <col min="10255" max="10255" width="12.109375" style="6" customWidth="1"/>
    <col min="10256" max="10256" width="10.6640625" style="6" customWidth="1"/>
    <col min="10257" max="10257" width="6.44140625" style="6" customWidth="1"/>
    <col min="10258" max="10258" width="16.88671875" style="6" bestFit="1" customWidth="1"/>
    <col min="10259" max="10259" width="9.88671875" style="6" customWidth="1"/>
    <col min="10260" max="10260" width="12" style="6" customWidth="1"/>
    <col min="10261" max="10261" width="6.88671875" style="6" customWidth="1"/>
    <col min="10262" max="10262" width="7.44140625" style="6" customWidth="1"/>
    <col min="10263" max="10263" width="8.44140625" style="6" customWidth="1"/>
    <col min="10264" max="10264" width="12.33203125" style="6" customWidth="1"/>
    <col min="10265" max="10265" width="12.44140625" style="6" customWidth="1"/>
    <col min="10266" max="10496" width="11.44140625" style="6"/>
    <col min="10497" max="10497" width="15.33203125" style="6" customWidth="1"/>
    <col min="10498" max="10498" width="10.5546875" style="6" customWidth="1"/>
    <col min="10499" max="10499" width="8.5546875" style="6" customWidth="1"/>
    <col min="10500" max="10500" width="9.33203125" style="6" customWidth="1"/>
    <col min="10501" max="10501" width="7.109375" style="6" customWidth="1"/>
    <col min="10502" max="10502" width="9.88671875" style="6" customWidth="1"/>
    <col min="10503" max="10503" width="6.109375" style="6" customWidth="1"/>
    <col min="10504" max="10504" width="12.33203125" style="6" customWidth="1"/>
    <col min="10505" max="10505" width="19.6640625" style="6" customWidth="1"/>
    <col min="10506" max="10506" width="12.88671875" style="6" customWidth="1"/>
    <col min="10507" max="10507" width="11.5546875" style="6" customWidth="1"/>
    <col min="10508" max="10508" width="12.5546875" style="6" customWidth="1"/>
    <col min="10509" max="10509" width="10.33203125" style="6" customWidth="1"/>
    <col min="10510" max="10510" width="8.33203125" style="6" customWidth="1"/>
    <col min="10511" max="10511" width="12.109375" style="6" customWidth="1"/>
    <col min="10512" max="10512" width="10.6640625" style="6" customWidth="1"/>
    <col min="10513" max="10513" width="6.44140625" style="6" customWidth="1"/>
    <col min="10514" max="10514" width="16.88671875" style="6" bestFit="1" customWidth="1"/>
    <col min="10515" max="10515" width="9.88671875" style="6" customWidth="1"/>
    <col min="10516" max="10516" width="12" style="6" customWidth="1"/>
    <col min="10517" max="10517" width="6.88671875" style="6" customWidth="1"/>
    <col min="10518" max="10518" width="7.44140625" style="6" customWidth="1"/>
    <col min="10519" max="10519" width="8.44140625" style="6" customWidth="1"/>
    <col min="10520" max="10520" width="12.33203125" style="6" customWidth="1"/>
    <col min="10521" max="10521" width="12.44140625" style="6" customWidth="1"/>
    <col min="10522" max="10752" width="11.44140625" style="6"/>
    <col min="10753" max="10753" width="15.33203125" style="6" customWidth="1"/>
    <col min="10754" max="10754" width="10.5546875" style="6" customWidth="1"/>
    <col min="10755" max="10755" width="8.5546875" style="6" customWidth="1"/>
    <col min="10756" max="10756" width="9.33203125" style="6" customWidth="1"/>
    <col min="10757" max="10757" width="7.109375" style="6" customWidth="1"/>
    <col min="10758" max="10758" width="9.88671875" style="6" customWidth="1"/>
    <col min="10759" max="10759" width="6.109375" style="6" customWidth="1"/>
    <col min="10760" max="10760" width="12.33203125" style="6" customWidth="1"/>
    <col min="10761" max="10761" width="19.6640625" style="6" customWidth="1"/>
    <col min="10762" max="10762" width="12.88671875" style="6" customWidth="1"/>
    <col min="10763" max="10763" width="11.5546875" style="6" customWidth="1"/>
    <col min="10764" max="10764" width="12.5546875" style="6" customWidth="1"/>
    <col min="10765" max="10765" width="10.33203125" style="6" customWidth="1"/>
    <col min="10766" max="10766" width="8.33203125" style="6" customWidth="1"/>
    <col min="10767" max="10767" width="12.109375" style="6" customWidth="1"/>
    <col min="10768" max="10768" width="10.6640625" style="6" customWidth="1"/>
    <col min="10769" max="10769" width="6.44140625" style="6" customWidth="1"/>
    <col min="10770" max="10770" width="16.88671875" style="6" bestFit="1" customWidth="1"/>
    <col min="10771" max="10771" width="9.88671875" style="6" customWidth="1"/>
    <col min="10772" max="10772" width="12" style="6" customWidth="1"/>
    <col min="10773" max="10773" width="6.88671875" style="6" customWidth="1"/>
    <col min="10774" max="10774" width="7.44140625" style="6" customWidth="1"/>
    <col min="10775" max="10775" width="8.44140625" style="6" customWidth="1"/>
    <col min="10776" max="10776" width="12.33203125" style="6" customWidth="1"/>
    <col min="10777" max="10777" width="12.44140625" style="6" customWidth="1"/>
    <col min="10778" max="11008" width="11.44140625" style="6"/>
    <col min="11009" max="11009" width="15.33203125" style="6" customWidth="1"/>
    <col min="11010" max="11010" width="10.5546875" style="6" customWidth="1"/>
    <col min="11011" max="11011" width="8.5546875" style="6" customWidth="1"/>
    <col min="11012" max="11012" width="9.33203125" style="6" customWidth="1"/>
    <col min="11013" max="11013" width="7.109375" style="6" customWidth="1"/>
    <col min="11014" max="11014" width="9.88671875" style="6" customWidth="1"/>
    <col min="11015" max="11015" width="6.109375" style="6" customWidth="1"/>
    <col min="11016" max="11016" width="12.33203125" style="6" customWidth="1"/>
    <col min="11017" max="11017" width="19.6640625" style="6" customWidth="1"/>
    <col min="11018" max="11018" width="12.88671875" style="6" customWidth="1"/>
    <col min="11019" max="11019" width="11.5546875" style="6" customWidth="1"/>
    <col min="11020" max="11020" width="12.5546875" style="6" customWidth="1"/>
    <col min="11021" max="11021" width="10.33203125" style="6" customWidth="1"/>
    <col min="11022" max="11022" width="8.33203125" style="6" customWidth="1"/>
    <col min="11023" max="11023" width="12.109375" style="6" customWidth="1"/>
    <col min="11024" max="11024" width="10.6640625" style="6" customWidth="1"/>
    <col min="11025" max="11025" width="6.44140625" style="6" customWidth="1"/>
    <col min="11026" max="11026" width="16.88671875" style="6" bestFit="1" customWidth="1"/>
    <col min="11027" max="11027" width="9.88671875" style="6" customWidth="1"/>
    <col min="11028" max="11028" width="12" style="6" customWidth="1"/>
    <col min="11029" max="11029" width="6.88671875" style="6" customWidth="1"/>
    <col min="11030" max="11030" width="7.44140625" style="6" customWidth="1"/>
    <col min="11031" max="11031" width="8.44140625" style="6" customWidth="1"/>
    <col min="11032" max="11032" width="12.33203125" style="6" customWidth="1"/>
    <col min="11033" max="11033" width="12.44140625" style="6" customWidth="1"/>
    <col min="11034" max="11264" width="11.44140625" style="6"/>
    <col min="11265" max="11265" width="15.33203125" style="6" customWidth="1"/>
    <col min="11266" max="11266" width="10.5546875" style="6" customWidth="1"/>
    <col min="11267" max="11267" width="8.5546875" style="6" customWidth="1"/>
    <col min="11268" max="11268" width="9.33203125" style="6" customWidth="1"/>
    <col min="11269" max="11269" width="7.109375" style="6" customWidth="1"/>
    <col min="11270" max="11270" width="9.88671875" style="6" customWidth="1"/>
    <col min="11271" max="11271" width="6.109375" style="6" customWidth="1"/>
    <col min="11272" max="11272" width="12.33203125" style="6" customWidth="1"/>
    <col min="11273" max="11273" width="19.6640625" style="6" customWidth="1"/>
    <col min="11274" max="11274" width="12.88671875" style="6" customWidth="1"/>
    <col min="11275" max="11275" width="11.5546875" style="6" customWidth="1"/>
    <col min="11276" max="11276" width="12.5546875" style="6" customWidth="1"/>
    <col min="11277" max="11277" width="10.33203125" style="6" customWidth="1"/>
    <col min="11278" max="11278" width="8.33203125" style="6" customWidth="1"/>
    <col min="11279" max="11279" width="12.109375" style="6" customWidth="1"/>
    <col min="11280" max="11280" width="10.6640625" style="6" customWidth="1"/>
    <col min="11281" max="11281" width="6.44140625" style="6" customWidth="1"/>
    <col min="11282" max="11282" width="16.88671875" style="6" bestFit="1" customWidth="1"/>
    <col min="11283" max="11283" width="9.88671875" style="6" customWidth="1"/>
    <col min="11284" max="11284" width="12" style="6" customWidth="1"/>
    <col min="11285" max="11285" width="6.88671875" style="6" customWidth="1"/>
    <col min="11286" max="11286" width="7.44140625" style="6" customWidth="1"/>
    <col min="11287" max="11287" width="8.44140625" style="6" customWidth="1"/>
    <col min="11288" max="11288" width="12.33203125" style="6" customWidth="1"/>
    <col min="11289" max="11289" width="12.44140625" style="6" customWidth="1"/>
    <col min="11290" max="11520" width="11.44140625" style="6"/>
    <col min="11521" max="11521" width="15.33203125" style="6" customWidth="1"/>
    <col min="11522" max="11522" width="10.5546875" style="6" customWidth="1"/>
    <col min="11523" max="11523" width="8.5546875" style="6" customWidth="1"/>
    <col min="11524" max="11524" width="9.33203125" style="6" customWidth="1"/>
    <col min="11525" max="11525" width="7.109375" style="6" customWidth="1"/>
    <col min="11526" max="11526" width="9.88671875" style="6" customWidth="1"/>
    <col min="11527" max="11527" width="6.109375" style="6" customWidth="1"/>
    <col min="11528" max="11528" width="12.33203125" style="6" customWidth="1"/>
    <col min="11529" max="11529" width="19.6640625" style="6" customWidth="1"/>
    <col min="11530" max="11530" width="12.88671875" style="6" customWidth="1"/>
    <col min="11531" max="11531" width="11.5546875" style="6" customWidth="1"/>
    <col min="11532" max="11532" width="12.5546875" style="6" customWidth="1"/>
    <col min="11533" max="11533" width="10.33203125" style="6" customWidth="1"/>
    <col min="11534" max="11534" width="8.33203125" style="6" customWidth="1"/>
    <col min="11535" max="11535" width="12.109375" style="6" customWidth="1"/>
    <col min="11536" max="11536" width="10.6640625" style="6" customWidth="1"/>
    <col min="11537" max="11537" width="6.44140625" style="6" customWidth="1"/>
    <col min="11538" max="11538" width="16.88671875" style="6" bestFit="1" customWidth="1"/>
    <col min="11539" max="11539" width="9.88671875" style="6" customWidth="1"/>
    <col min="11540" max="11540" width="12" style="6" customWidth="1"/>
    <col min="11541" max="11541" width="6.88671875" style="6" customWidth="1"/>
    <col min="11542" max="11542" width="7.44140625" style="6" customWidth="1"/>
    <col min="11543" max="11543" width="8.44140625" style="6" customWidth="1"/>
    <col min="11544" max="11544" width="12.33203125" style="6" customWidth="1"/>
    <col min="11545" max="11545" width="12.44140625" style="6" customWidth="1"/>
    <col min="11546" max="11776" width="11.44140625" style="6"/>
    <col min="11777" max="11777" width="15.33203125" style="6" customWidth="1"/>
    <col min="11778" max="11778" width="10.5546875" style="6" customWidth="1"/>
    <col min="11779" max="11779" width="8.5546875" style="6" customWidth="1"/>
    <col min="11780" max="11780" width="9.33203125" style="6" customWidth="1"/>
    <col min="11781" max="11781" width="7.109375" style="6" customWidth="1"/>
    <col min="11782" max="11782" width="9.88671875" style="6" customWidth="1"/>
    <col min="11783" max="11783" width="6.109375" style="6" customWidth="1"/>
    <col min="11784" max="11784" width="12.33203125" style="6" customWidth="1"/>
    <col min="11785" max="11785" width="19.6640625" style="6" customWidth="1"/>
    <col min="11786" max="11786" width="12.88671875" style="6" customWidth="1"/>
    <col min="11787" max="11787" width="11.5546875" style="6" customWidth="1"/>
    <col min="11788" max="11788" width="12.5546875" style="6" customWidth="1"/>
    <col min="11789" max="11789" width="10.33203125" style="6" customWidth="1"/>
    <col min="11790" max="11790" width="8.33203125" style="6" customWidth="1"/>
    <col min="11791" max="11791" width="12.109375" style="6" customWidth="1"/>
    <col min="11792" max="11792" width="10.6640625" style="6" customWidth="1"/>
    <col min="11793" max="11793" width="6.44140625" style="6" customWidth="1"/>
    <col min="11794" max="11794" width="16.88671875" style="6" bestFit="1" customWidth="1"/>
    <col min="11795" max="11795" width="9.88671875" style="6" customWidth="1"/>
    <col min="11796" max="11796" width="12" style="6" customWidth="1"/>
    <col min="11797" max="11797" width="6.88671875" style="6" customWidth="1"/>
    <col min="11798" max="11798" width="7.44140625" style="6" customWidth="1"/>
    <col min="11799" max="11799" width="8.44140625" style="6" customWidth="1"/>
    <col min="11800" max="11800" width="12.33203125" style="6" customWidth="1"/>
    <col min="11801" max="11801" width="12.44140625" style="6" customWidth="1"/>
    <col min="11802" max="12032" width="11.44140625" style="6"/>
    <col min="12033" max="12033" width="15.33203125" style="6" customWidth="1"/>
    <col min="12034" max="12034" width="10.5546875" style="6" customWidth="1"/>
    <col min="12035" max="12035" width="8.5546875" style="6" customWidth="1"/>
    <col min="12036" max="12036" width="9.33203125" style="6" customWidth="1"/>
    <col min="12037" max="12037" width="7.109375" style="6" customWidth="1"/>
    <col min="12038" max="12038" width="9.88671875" style="6" customWidth="1"/>
    <col min="12039" max="12039" width="6.109375" style="6" customWidth="1"/>
    <col min="12040" max="12040" width="12.33203125" style="6" customWidth="1"/>
    <col min="12041" max="12041" width="19.6640625" style="6" customWidth="1"/>
    <col min="12042" max="12042" width="12.88671875" style="6" customWidth="1"/>
    <col min="12043" max="12043" width="11.5546875" style="6" customWidth="1"/>
    <col min="12044" max="12044" width="12.5546875" style="6" customWidth="1"/>
    <col min="12045" max="12045" width="10.33203125" style="6" customWidth="1"/>
    <col min="12046" max="12046" width="8.33203125" style="6" customWidth="1"/>
    <col min="12047" max="12047" width="12.109375" style="6" customWidth="1"/>
    <col min="12048" max="12048" width="10.6640625" style="6" customWidth="1"/>
    <col min="12049" max="12049" width="6.44140625" style="6" customWidth="1"/>
    <col min="12050" max="12050" width="16.88671875" style="6" bestFit="1" customWidth="1"/>
    <col min="12051" max="12051" width="9.88671875" style="6" customWidth="1"/>
    <col min="12052" max="12052" width="12" style="6" customWidth="1"/>
    <col min="12053" max="12053" width="6.88671875" style="6" customWidth="1"/>
    <col min="12054" max="12054" width="7.44140625" style="6" customWidth="1"/>
    <col min="12055" max="12055" width="8.44140625" style="6" customWidth="1"/>
    <col min="12056" max="12056" width="12.33203125" style="6" customWidth="1"/>
    <col min="12057" max="12057" width="12.44140625" style="6" customWidth="1"/>
    <col min="12058" max="12288" width="11.44140625" style="6"/>
    <col min="12289" max="12289" width="15.33203125" style="6" customWidth="1"/>
    <col min="12290" max="12290" width="10.5546875" style="6" customWidth="1"/>
    <col min="12291" max="12291" width="8.5546875" style="6" customWidth="1"/>
    <col min="12292" max="12292" width="9.33203125" style="6" customWidth="1"/>
    <col min="12293" max="12293" width="7.109375" style="6" customWidth="1"/>
    <col min="12294" max="12294" width="9.88671875" style="6" customWidth="1"/>
    <col min="12295" max="12295" width="6.109375" style="6" customWidth="1"/>
    <col min="12296" max="12296" width="12.33203125" style="6" customWidth="1"/>
    <col min="12297" max="12297" width="19.6640625" style="6" customWidth="1"/>
    <col min="12298" max="12298" width="12.88671875" style="6" customWidth="1"/>
    <col min="12299" max="12299" width="11.5546875" style="6" customWidth="1"/>
    <col min="12300" max="12300" width="12.5546875" style="6" customWidth="1"/>
    <col min="12301" max="12301" width="10.33203125" style="6" customWidth="1"/>
    <col min="12302" max="12302" width="8.33203125" style="6" customWidth="1"/>
    <col min="12303" max="12303" width="12.109375" style="6" customWidth="1"/>
    <col min="12304" max="12304" width="10.6640625" style="6" customWidth="1"/>
    <col min="12305" max="12305" width="6.44140625" style="6" customWidth="1"/>
    <col min="12306" max="12306" width="16.88671875" style="6" bestFit="1" customWidth="1"/>
    <col min="12307" max="12307" width="9.88671875" style="6" customWidth="1"/>
    <col min="12308" max="12308" width="12" style="6" customWidth="1"/>
    <col min="12309" max="12309" width="6.88671875" style="6" customWidth="1"/>
    <col min="12310" max="12310" width="7.44140625" style="6" customWidth="1"/>
    <col min="12311" max="12311" width="8.44140625" style="6" customWidth="1"/>
    <col min="12312" max="12312" width="12.33203125" style="6" customWidth="1"/>
    <col min="12313" max="12313" width="12.44140625" style="6" customWidth="1"/>
    <col min="12314" max="12544" width="11.44140625" style="6"/>
    <col min="12545" max="12545" width="15.33203125" style="6" customWidth="1"/>
    <col min="12546" max="12546" width="10.5546875" style="6" customWidth="1"/>
    <col min="12547" max="12547" width="8.5546875" style="6" customWidth="1"/>
    <col min="12548" max="12548" width="9.33203125" style="6" customWidth="1"/>
    <col min="12549" max="12549" width="7.109375" style="6" customWidth="1"/>
    <col min="12550" max="12550" width="9.88671875" style="6" customWidth="1"/>
    <col min="12551" max="12551" width="6.109375" style="6" customWidth="1"/>
    <col min="12552" max="12552" width="12.33203125" style="6" customWidth="1"/>
    <col min="12553" max="12553" width="19.6640625" style="6" customWidth="1"/>
    <col min="12554" max="12554" width="12.88671875" style="6" customWidth="1"/>
    <col min="12555" max="12555" width="11.5546875" style="6" customWidth="1"/>
    <col min="12556" max="12556" width="12.5546875" style="6" customWidth="1"/>
    <col min="12557" max="12557" width="10.33203125" style="6" customWidth="1"/>
    <col min="12558" max="12558" width="8.33203125" style="6" customWidth="1"/>
    <col min="12559" max="12559" width="12.109375" style="6" customWidth="1"/>
    <col min="12560" max="12560" width="10.6640625" style="6" customWidth="1"/>
    <col min="12561" max="12561" width="6.44140625" style="6" customWidth="1"/>
    <col min="12562" max="12562" width="16.88671875" style="6" bestFit="1" customWidth="1"/>
    <col min="12563" max="12563" width="9.88671875" style="6" customWidth="1"/>
    <col min="12564" max="12564" width="12" style="6" customWidth="1"/>
    <col min="12565" max="12565" width="6.88671875" style="6" customWidth="1"/>
    <col min="12566" max="12566" width="7.44140625" style="6" customWidth="1"/>
    <col min="12567" max="12567" width="8.44140625" style="6" customWidth="1"/>
    <col min="12568" max="12568" width="12.33203125" style="6" customWidth="1"/>
    <col min="12569" max="12569" width="12.44140625" style="6" customWidth="1"/>
    <col min="12570" max="12800" width="11.44140625" style="6"/>
    <col min="12801" max="12801" width="15.33203125" style="6" customWidth="1"/>
    <col min="12802" max="12802" width="10.5546875" style="6" customWidth="1"/>
    <col min="12803" max="12803" width="8.5546875" style="6" customWidth="1"/>
    <col min="12804" max="12804" width="9.33203125" style="6" customWidth="1"/>
    <col min="12805" max="12805" width="7.109375" style="6" customWidth="1"/>
    <col min="12806" max="12806" width="9.88671875" style="6" customWidth="1"/>
    <col min="12807" max="12807" width="6.109375" style="6" customWidth="1"/>
    <col min="12808" max="12808" width="12.33203125" style="6" customWidth="1"/>
    <col min="12809" max="12809" width="19.6640625" style="6" customWidth="1"/>
    <col min="12810" max="12810" width="12.88671875" style="6" customWidth="1"/>
    <col min="12811" max="12811" width="11.5546875" style="6" customWidth="1"/>
    <col min="12812" max="12812" width="12.5546875" style="6" customWidth="1"/>
    <col min="12813" max="12813" width="10.33203125" style="6" customWidth="1"/>
    <col min="12814" max="12814" width="8.33203125" style="6" customWidth="1"/>
    <col min="12815" max="12815" width="12.109375" style="6" customWidth="1"/>
    <col min="12816" max="12816" width="10.6640625" style="6" customWidth="1"/>
    <col min="12817" max="12817" width="6.44140625" style="6" customWidth="1"/>
    <col min="12818" max="12818" width="16.88671875" style="6" bestFit="1" customWidth="1"/>
    <col min="12819" max="12819" width="9.88671875" style="6" customWidth="1"/>
    <col min="12820" max="12820" width="12" style="6" customWidth="1"/>
    <col min="12821" max="12821" width="6.88671875" style="6" customWidth="1"/>
    <col min="12822" max="12822" width="7.44140625" style="6" customWidth="1"/>
    <col min="12823" max="12823" width="8.44140625" style="6" customWidth="1"/>
    <col min="12824" max="12824" width="12.33203125" style="6" customWidth="1"/>
    <col min="12825" max="12825" width="12.44140625" style="6" customWidth="1"/>
    <col min="12826" max="13056" width="11.44140625" style="6"/>
    <col min="13057" max="13057" width="15.33203125" style="6" customWidth="1"/>
    <col min="13058" max="13058" width="10.5546875" style="6" customWidth="1"/>
    <col min="13059" max="13059" width="8.5546875" style="6" customWidth="1"/>
    <col min="13060" max="13060" width="9.33203125" style="6" customWidth="1"/>
    <col min="13061" max="13061" width="7.109375" style="6" customWidth="1"/>
    <col min="13062" max="13062" width="9.88671875" style="6" customWidth="1"/>
    <col min="13063" max="13063" width="6.109375" style="6" customWidth="1"/>
    <col min="13064" max="13064" width="12.33203125" style="6" customWidth="1"/>
    <col min="13065" max="13065" width="19.6640625" style="6" customWidth="1"/>
    <col min="13066" max="13066" width="12.88671875" style="6" customWidth="1"/>
    <col min="13067" max="13067" width="11.5546875" style="6" customWidth="1"/>
    <col min="13068" max="13068" width="12.5546875" style="6" customWidth="1"/>
    <col min="13069" max="13069" width="10.33203125" style="6" customWidth="1"/>
    <col min="13070" max="13070" width="8.33203125" style="6" customWidth="1"/>
    <col min="13071" max="13071" width="12.109375" style="6" customWidth="1"/>
    <col min="13072" max="13072" width="10.6640625" style="6" customWidth="1"/>
    <col min="13073" max="13073" width="6.44140625" style="6" customWidth="1"/>
    <col min="13074" max="13074" width="16.88671875" style="6" bestFit="1" customWidth="1"/>
    <col min="13075" max="13075" width="9.88671875" style="6" customWidth="1"/>
    <col min="13076" max="13076" width="12" style="6" customWidth="1"/>
    <col min="13077" max="13077" width="6.88671875" style="6" customWidth="1"/>
    <col min="13078" max="13078" width="7.44140625" style="6" customWidth="1"/>
    <col min="13079" max="13079" width="8.44140625" style="6" customWidth="1"/>
    <col min="13080" max="13080" width="12.33203125" style="6" customWidth="1"/>
    <col min="13081" max="13081" width="12.44140625" style="6" customWidth="1"/>
    <col min="13082" max="13312" width="11.44140625" style="6"/>
    <col min="13313" max="13313" width="15.33203125" style="6" customWidth="1"/>
    <col min="13314" max="13314" width="10.5546875" style="6" customWidth="1"/>
    <col min="13315" max="13315" width="8.5546875" style="6" customWidth="1"/>
    <col min="13316" max="13316" width="9.33203125" style="6" customWidth="1"/>
    <col min="13317" max="13317" width="7.109375" style="6" customWidth="1"/>
    <col min="13318" max="13318" width="9.88671875" style="6" customWidth="1"/>
    <col min="13319" max="13319" width="6.109375" style="6" customWidth="1"/>
    <col min="13320" max="13320" width="12.33203125" style="6" customWidth="1"/>
    <col min="13321" max="13321" width="19.6640625" style="6" customWidth="1"/>
    <col min="13322" max="13322" width="12.88671875" style="6" customWidth="1"/>
    <col min="13323" max="13323" width="11.5546875" style="6" customWidth="1"/>
    <col min="13324" max="13324" width="12.5546875" style="6" customWidth="1"/>
    <col min="13325" max="13325" width="10.33203125" style="6" customWidth="1"/>
    <col min="13326" max="13326" width="8.33203125" style="6" customWidth="1"/>
    <col min="13327" max="13327" width="12.109375" style="6" customWidth="1"/>
    <col min="13328" max="13328" width="10.6640625" style="6" customWidth="1"/>
    <col min="13329" max="13329" width="6.44140625" style="6" customWidth="1"/>
    <col min="13330" max="13330" width="16.88671875" style="6" bestFit="1" customWidth="1"/>
    <col min="13331" max="13331" width="9.88671875" style="6" customWidth="1"/>
    <col min="13332" max="13332" width="12" style="6" customWidth="1"/>
    <col min="13333" max="13333" width="6.88671875" style="6" customWidth="1"/>
    <col min="13334" max="13334" width="7.44140625" style="6" customWidth="1"/>
    <col min="13335" max="13335" width="8.44140625" style="6" customWidth="1"/>
    <col min="13336" max="13336" width="12.33203125" style="6" customWidth="1"/>
    <col min="13337" max="13337" width="12.44140625" style="6" customWidth="1"/>
    <col min="13338" max="13568" width="11.44140625" style="6"/>
    <col min="13569" max="13569" width="15.33203125" style="6" customWidth="1"/>
    <col min="13570" max="13570" width="10.5546875" style="6" customWidth="1"/>
    <col min="13571" max="13571" width="8.5546875" style="6" customWidth="1"/>
    <col min="13572" max="13572" width="9.33203125" style="6" customWidth="1"/>
    <col min="13573" max="13573" width="7.109375" style="6" customWidth="1"/>
    <col min="13574" max="13574" width="9.88671875" style="6" customWidth="1"/>
    <col min="13575" max="13575" width="6.109375" style="6" customWidth="1"/>
    <col min="13576" max="13576" width="12.33203125" style="6" customWidth="1"/>
    <col min="13577" max="13577" width="19.6640625" style="6" customWidth="1"/>
    <col min="13578" max="13578" width="12.88671875" style="6" customWidth="1"/>
    <col min="13579" max="13579" width="11.5546875" style="6" customWidth="1"/>
    <col min="13580" max="13580" width="12.5546875" style="6" customWidth="1"/>
    <col min="13581" max="13581" width="10.33203125" style="6" customWidth="1"/>
    <col min="13582" max="13582" width="8.33203125" style="6" customWidth="1"/>
    <col min="13583" max="13583" width="12.109375" style="6" customWidth="1"/>
    <col min="13584" max="13584" width="10.6640625" style="6" customWidth="1"/>
    <col min="13585" max="13585" width="6.44140625" style="6" customWidth="1"/>
    <col min="13586" max="13586" width="16.88671875" style="6" bestFit="1" customWidth="1"/>
    <col min="13587" max="13587" width="9.88671875" style="6" customWidth="1"/>
    <col min="13588" max="13588" width="12" style="6" customWidth="1"/>
    <col min="13589" max="13589" width="6.88671875" style="6" customWidth="1"/>
    <col min="13590" max="13590" width="7.44140625" style="6" customWidth="1"/>
    <col min="13591" max="13591" width="8.44140625" style="6" customWidth="1"/>
    <col min="13592" max="13592" width="12.33203125" style="6" customWidth="1"/>
    <col min="13593" max="13593" width="12.44140625" style="6" customWidth="1"/>
    <col min="13594" max="13824" width="11.44140625" style="6"/>
    <col min="13825" max="13825" width="15.33203125" style="6" customWidth="1"/>
    <col min="13826" max="13826" width="10.5546875" style="6" customWidth="1"/>
    <col min="13827" max="13827" width="8.5546875" style="6" customWidth="1"/>
    <col min="13828" max="13828" width="9.33203125" style="6" customWidth="1"/>
    <col min="13829" max="13829" width="7.109375" style="6" customWidth="1"/>
    <col min="13830" max="13830" width="9.88671875" style="6" customWidth="1"/>
    <col min="13831" max="13831" width="6.109375" style="6" customWidth="1"/>
    <col min="13832" max="13832" width="12.33203125" style="6" customWidth="1"/>
    <col min="13833" max="13833" width="19.6640625" style="6" customWidth="1"/>
    <col min="13834" max="13834" width="12.88671875" style="6" customWidth="1"/>
    <col min="13835" max="13835" width="11.5546875" style="6" customWidth="1"/>
    <col min="13836" max="13836" width="12.5546875" style="6" customWidth="1"/>
    <col min="13837" max="13837" width="10.33203125" style="6" customWidth="1"/>
    <col min="13838" max="13838" width="8.33203125" style="6" customWidth="1"/>
    <col min="13839" max="13839" width="12.109375" style="6" customWidth="1"/>
    <col min="13840" max="13840" width="10.6640625" style="6" customWidth="1"/>
    <col min="13841" max="13841" width="6.44140625" style="6" customWidth="1"/>
    <col min="13842" max="13842" width="16.88671875" style="6" bestFit="1" customWidth="1"/>
    <col min="13843" max="13843" width="9.88671875" style="6" customWidth="1"/>
    <col min="13844" max="13844" width="12" style="6" customWidth="1"/>
    <col min="13845" max="13845" width="6.88671875" style="6" customWidth="1"/>
    <col min="13846" max="13846" width="7.44140625" style="6" customWidth="1"/>
    <col min="13847" max="13847" width="8.44140625" style="6" customWidth="1"/>
    <col min="13848" max="13848" width="12.33203125" style="6" customWidth="1"/>
    <col min="13849" max="13849" width="12.44140625" style="6" customWidth="1"/>
    <col min="13850" max="14080" width="11.44140625" style="6"/>
    <col min="14081" max="14081" width="15.33203125" style="6" customWidth="1"/>
    <col min="14082" max="14082" width="10.5546875" style="6" customWidth="1"/>
    <col min="14083" max="14083" width="8.5546875" style="6" customWidth="1"/>
    <col min="14084" max="14084" width="9.33203125" style="6" customWidth="1"/>
    <col min="14085" max="14085" width="7.109375" style="6" customWidth="1"/>
    <col min="14086" max="14086" width="9.88671875" style="6" customWidth="1"/>
    <col min="14087" max="14087" width="6.109375" style="6" customWidth="1"/>
    <col min="14088" max="14088" width="12.33203125" style="6" customWidth="1"/>
    <col min="14089" max="14089" width="19.6640625" style="6" customWidth="1"/>
    <col min="14090" max="14090" width="12.88671875" style="6" customWidth="1"/>
    <col min="14091" max="14091" width="11.5546875" style="6" customWidth="1"/>
    <col min="14092" max="14092" width="12.5546875" style="6" customWidth="1"/>
    <col min="14093" max="14093" width="10.33203125" style="6" customWidth="1"/>
    <col min="14094" max="14094" width="8.33203125" style="6" customWidth="1"/>
    <col min="14095" max="14095" width="12.109375" style="6" customWidth="1"/>
    <col min="14096" max="14096" width="10.6640625" style="6" customWidth="1"/>
    <col min="14097" max="14097" width="6.44140625" style="6" customWidth="1"/>
    <col min="14098" max="14098" width="16.88671875" style="6" bestFit="1" customWidth="1"/>
    <col min="14099" max="14099" width="9.88671875" style="6" customWidth="1"/>
    <col min="14100" max="14100" width="12" style="6" customWidth="1"/>
    <col min="14101" max="14101" width="6.88671875" style="6" customWidth="1"/>
    <col min="14102" max="14102" width="7.44140625" style="6" customWidth="1"/>
    <col min="14103" max="14103" width="8.44140625" style="6" customWidth="1"/>
    <col min="14104" max="14104" width="12.33203125" style="6" customWidth="1"/>
    <col min="14105" max="14105" width="12.44140625" style="6" customWidth="1"/>
    <col min="14106" max="14336" width="11.44140625" style="6"/>
    <col min="14337" max="14337" width="15.33203125" style="6" customWidth="1"/>
    <col min="14338" max="14338" width="10.5546875" style="6" customWidth="1"/>
    <col min="14339" max="14339" width="8.5546875" style="6" customWidth="1"/>
    <col min="14340" max="14340" width="9.33203125" style="6" customWidth="1"/>
    <col min="14341" max="14341" width="7.109375" style="6" customWidth="1"/>
    <col min="14342" max="14342" width="9.88671875" style="6" customWidth="1"/>
    <col min="14343" max="14343" width="6.109375" style="6" customWidth="1"/>
    <col min="14344" max="14344" width="12.33203125" style="6" customWidth="1"/>
    <col min="14345" max="14345" width="19.6640625" style="6" customWidth="1"/>
    <col min="14346" max="14346" width="12.88671875" style="6" customWidth="1"/>
    <col min="14347" max="14347" width="11.5546875" style="6" customWidth="1"/>
    <col min="14348" max="14348" width="12.5546875" style="6" customWidth="1"/>
    <col min="14349" max="14349" width="10.33203125" style="6" customWidth="1"/>
    <col min="14350" max="14350" width="8.33203125" style="6" customWidth="1"/>
    <col min="14351" max="14351" width="12.109375" style="6" customWidth="1"/>
    <col min="14352" max="14352" width="10.6640625" style="6" customWidth="1"/>
    <col min="14353" max="14353" width="6.44140625" style="6" customWidth="1"/>
    <col min="14354" max="14354" width="16.88671875" style="6" bestFit="1" customWidth="1"/>
    <col min="14355" max="14355" width="9.88671875" style="6" customWidth="1"/>
    <col min="14356" max="14356" width="12" style="6" customWidth="1"/>
    <col min="14357" max="14357" width="6.88671875" style="6" customWidth="1"/>
    <col min="14358" max="14358" width="7.44140625" style="6" customWidth="1"/>
    <col min="14359" max="14359" width="8.44140625" style="6" customWidth="1"/>
    <col min="14360" max="14360" width="12.33203125" style="6" customWidth="1"/>
    <col min="14361" max="14361" width="12.44140625" style="6" customWidth="1"/>
    <col min="14362" max="14592" width="11.44140625" style="6"/>
    <col min="14593" max="14593" width="15.33203125" style="6" customWidth="1"/>
    <col min="14594" max="14594" width="10.5546875" style="6" customWidth="1"/>
    <col min="14595" max="14595" width="8.5546875" style="6" customWidth="1"/>
    <col min="14596" max="14596" width="9.33203125" style="6" customWidth="1"/>
    <col min="14597" max="14597" width="7.109375" style="6" customWidth="1"/>
    <col min="14598" max="14598" width="9.88671875" style="6" customWidth="1"/>
    <col min="14599" max="14599" width="6.109375" style="6" customWidth="1"/>
    <col min="14600" max="14600" width="12.33203125" style="6" customWidth="1"/>
    <col min="14601" max="14601" width="19.6640625" style="6" customWidth="1"/>
    <col min="14602" max="14602" width="12.88671875" style="6" customWidth="1"/>
    <col min="14603" max="14603" width="11.5546875" style="6" customWidth="1"/>
    <col min="14604" max="14604" width="12.5546875" style="6" customWidth="1"/>
    <col min="14605" max="14605" width="10.33203125" style="6" customWidth="1"/>
    <col min="14606" max="14606" width="8.33203125" style="6" customWidth="1"/>
    <col min="14607" max="14607" width="12.109375" style="6" customWidth="1"/>
    <col min="14608" max="14608" width="10.6640625" style="6" customWidth="1"/>
    <col min="14609" max="14609" width="6.44140625" style="6" customWidth="1"/>
    <col min="14610" max="14610" width="16.88671875" style="6" bestFit="1" customWidth="1"/>
    <col min="14611" max="14611" width="9.88671875" style="6" customWidth="1"/>
    <col min="14612" max="14612" width="12" style="6" customWidth="1"/>
    <col min="14613" max="14613" width="6.88671875" style="6" customWidth="1"/>
    <col min="14614" max="14614" width="7.44140625" style="6" customWidth="1"/>
    <col min="14615" max="14615" width="8.44140625" style="6" customWidth="1"/>
    <col min="14616" max="14616" width="12.33203125" style="6" customWidth="1"/>
    <col min="14617" max="14617" width="12.44140625" style="6" customWidth="1"/>
    <col min="14618" max="14848" width="11.44140625" style="6"/>
    <col min="14849" max="14849" width="15.33203125" style="6" customWidth="1"/>
    <col min="14850" max="14850" width="10.5546875" style="6" customWidth="1"/>
    <col min="14851" max="14851" width="8.5546875" style="6" customWidth="1"/>
    <col min="14852" max="14852" width="9.33203125" style="6" customWidth="1"/>
    <col min="14853" max="14853" width="7.109375" style="6" customWidth="1"/>
    <col min="14854" max="14854" width="9.88671875" style="6" customWidth="1"/>
    <col min="14855" max="14855" width="6.109375" style="6" customWidth="1"/>
    <col min="14856" max="14856" width="12.33203125" style="6" customWidth="1"/>
    <col min="14857" max="14857" width="19.6640625" style="6" customWidth="1"/>
    <col min="14858" max="14858" width="12.88671875" style="6" customWidth="1"/>
    <col min="14859" max="14859" width="11.5546875" style="6" customWidth="1"/>
    <col min="14860" max="14860" width="12.5546875" style="6" customWidth="1"/>
    <col min="14861" max="14861" width="10.33203125" style="6" customWidth="1"/>
    <col min="14862" max="14862" width="8.33203125" style="6" customWidth="1"/>
    <col min="14863" max="14863" width="12.109375" style="6" customWidth="1"/>
    <col min="14864" max="14864" width="10.6640625" style="6" customWidth="1"/>
    <col min="14865" max="14865" width="6.44140625" style="6" customWidth="1"/>
    <col min="14866" max="14866" width="16.88671875" style="6" bestFit="1" customWidth="1"/>
    <col min="14867" max="14867" width="9.88671875" style="6" customWidth="1"/>
    <col min="14868" max="14868" width="12" style="6" customWidth="1"/>
    <col min="14869" max="14869" width="6.88671875" style="6" customWidth="1"/>
    <col min="14870" max="14870" width="7.44140625" style="6" customWidth="1"/>
    <col min="14871" max="14871" width="8.44140625" style="6" customWidth="1"/>
    <col min="14872" max="14872" width="12.33203125" style="6" customWidth="1"/>
    <col min="14873" max="14873" width="12.44140625" style="6" customWidth="1"/>
    <col min="14874" max="15104" width="11.44140625" style="6"/>
    <col min="15105" max="15105" width="15.33203125" style="6" customWidth="1"/>
    <col min="15106" max="15106" width="10.5546875" style="6" customWidth="1"/>
    <col min="15107" max="15107" width="8.5546875" style="6" customWidth="1"/>
    <col min="15108" max="15108" width="9.33203125" style="6" customWidth="1"/>
    <col min="15109" max="15109" width="7.109375" style="6" customWidth="1"/>
    <col min="15110" max="15110" width="9.88671875" style="6" customWidth="1"/>
    <col min="15111" max="15111" width="6.109375" style="6" customWidth="1"/>
    <col min="15112" max="15112" width="12.33203125" style="6" customWidth="1"/>
    <col min="15113" max="15113" width="19.6640625" style="6" customWidth="1"/>
    <col min="15114" max="15114" width="12.88671875" style="6" customWidth="1"/>
    <col min="15115" max="15115" width="11.5546875" style="6" customWidth="1"/>
    <col min="15116" max="15116" width="12.5546875" style="6" customWidth="1"/>
    <col min="15117" max="15117" width="10.33203125" style="6" customWidth="1"/>
    <col min="15118" max="15118" width="8.33203125" style="6" customWidth="1"/>
    <col min="15119" max="15119" width="12.109375" style="6" customWidth="1"/>
    <col min="15120" max="15120" width="10.6640625" style="6" customWidth="1"/>
    <col min="15121" max="15121" width="6.44140625" style="6" customWidth="1"/>
    <col min="15122" max="15122" width="16.88671875" style="6" bestFit="1" customWidth="1"/>
    <col min="15123" max="15123" width="9.88671875" style="6" customWidth="1"/>
    <col min="15124" max="15124" width="12" style="6" customWidth="1"/>
    <col min="15125" max="15125" width="6.88671875" style="6" customWidth="1"/>
    <col min="15126" max="15126" width="7.44140625" style="6" customWidth="1"/>
    <col min="15127" max="15127" width="8.44140625" style="6" customWidth="1"/>
    <col min="15128" max="15128" width="12.33203125" style="6" customWidth="1"/>
    <col min="15129" max="15129" width="12.44140625" style="6" customWidth="1"/>
    <col min="15130" max="15360" width="11.44140625" style="6"/>
    <col min="15361" max="15361" width="15.33203125" style="6" customWidth="1"/>
    <col min="15362" max="15362" width="10.5546875" style="6" customWidth="1"/>
    <col min="15363" max="15363" width="8.5546875" style="6" customWidth="1"/>
    <col min="15364" max="15364" width="9.33203125" style="6" customWidth="1"/>
    <col min="15365" max="15365" width="7.109375" style="6" customWidth="1"/>
    <col min="15366" max="15366" width="9.88671875" style="6" customWidth="1"/>
    <col min="15367" max="15367" width="6.109375" style="6" customWidth="1"/>
    <col min="15368" max="15368" width="12.33203125" style="6" customWidth="1"/>
    <col min="15369" max="15369" width="19.6640625" style="6" customWidth="1"/>
    <col min="15370" max="15370" width="12.88671875" style="6" customWidth="1"/>
    <col min="15371" max="15371" width="11.5546875" style="6" customWidth="1"/>
    <col min="15372" max="15372" width="12.5546875" style="6" customWidth="1"/>
    <col min="15373" max="15373" width="10.33203125" style="6" customWidth="1"/>
    <col min="15374" max="15374" width="8.33203125" style="6" customWidth="1"/>
    <col min="15375" max="15375" width="12.109375" style="6" customWidth="1"/>
    <col min="15376" max="15376" width="10.6640625" style="6" customWidth="1"/>
    <col min="15377" max="15377" width="6.44140625" style="6" customWidth="1"/>
    <col min="15378" max="15378" width="16.88671875" style="6" bestFit="1" customWidth="1"/>
    <col min="15379" max="15379" width="9.88671875" style="6" customWidth="1"/>
    <col min="15380" max="15380" width="12" style="6" customWidth="1"/>
    <col min="15381" max="15381" width="6.88671875" style="6" customWidth="1"/>
    <col min="15382" max="15382" width="7.44140625" style="6" customWidth="1"/>
    <col min="15383" max="15383" width="8.44140625" style="6" customWidth="1"/>
    <col min="15384" max="15384" width="12.33203125" style="6" customWidth="1"/>
    <col min="15385" max="15385" width="12.44140625" style="6" customWidth="1"/>
    <col min="15386" max="15616" width="11.44140625" style="6"/>
    <col min="15617" max="15617" width="15.33203125" style="6" customWidth="1"/>
    <col min="15618" max="15618" width="10.5546875" style="6" customWidth="1"/>
    <col min="15619" max="15619" width="8.5546875" style="6" customWidth="1"/>
    <col min="15620" max="15620" width="9.33203125" style="6" customWidth="1"/>
    <col min="15621" max="15621" width="7.109375" style="6" customWidth="1"/>
    <col min="15622" max="15622" width="9.88671875" style="6" customWidth="1"/>
    <col min="15623" max="15623" width="6.109375" style="6" customWidth="1"/>
    <col min="15624" max="15624" width="12.33203125" style="6" customWidth="1"/>
    <col min="15625" max="15625" width="19.6640625" style="6" customWidth="1"/>
    <col min="15626" max="15626" width="12.88671875" style="6" customWidth="1"/>
    <col min="15627" max="15627" width="11.5546875" style="6" customWidth="1"/>
    <col min="15628" max="15628" width="12.5546875" style="6" customWidth="1"/>
    <col min="15629" max="15629" width="10.33203125" style="6" customWidth="1"/>
    <col min="15630" max="15630" width="8.33203125" style="6" customWidth="1"/>
    <col min="15631" max="15631" width="12.109375" style="6" customWidth="1"/>
    <col min="15632" max="15632" width="10.6640625" style="6" customWidth="1"/>
    <col min="15633" max="15633" width="6.44140625" style="6" customWidth="1"/>
    <col min="15634" max="15634" width="16.88671875" style="6" bestFit="1" customWidth="1"/>
    <col min="15635" max="15635" width="9.88671875" style="6" customWidth="1"/>
    <col min="15636" max="15636" width="12" style="6" customWidth="1"/>
    <col min="15637" max="15637" width="6.88671875" style="6" customWidth="1"/>
    <col min="15638" max="15638" width="7.44140625" style="6" customWidth="1"/>
    <col min="15639" max="15639" width="8.44140625" style="6" customWidth="1"/>
    <col min="15640" max="15640" width="12.33203125" style="6" customWidth="1"/>
    <col min="15641" max="15641" width="12.44140625" style="6" customWidth="1"/>
    <col min="15642" max="15872" width="11.44140625" style="6"/>
    <col min="15873" max="15873" width="15.33203125" style="6" customWidth="1"/>
    <col min="15874" max="15874" width="10.5546875" style="6" customWidth="1"/>
    <col min="15875" max="15875" width="8.5546875" style="6" customWidth="1"/>
    <col min="15876" max="15876" width="9.33203125" style="6" customWidth="1"/>
    <col min="15877" max="15877" width="7.109375" style="6" customWidth="1"/>
    <col min="15878" max="15878" width="9.88671875" style="6" customWidth="1"/>
    <col min="15879" max="15879" width="6.109375" style="6" customWidth="1"/>
    <col min="15880" max="15880" width="12.33203125" style="6" customWidth="1"/>
    <col min="15881" max="15881" width="19.6640625" style="6" customWidth="1"/>
    <col min="15882" max="15882" width="12.88671875" style="6" customWidth="1"/>
    <col min="15883" max="15883" width="11.5546875" style="6" customWidth="1"/>
    <col min="15884" max="15884" width="12.5546875" style="6" customWidth="1"/>
    <col min="15885" max="15885" width="10.33203125" style="6" customWidth="1"/>
    <col min="15886" max="15886" width="8.33203125" style="6" customWidth="1"/>
    <col min="15887" max="15887" width="12.109375" style="6" customWidth="1"/>
    <col min="15888" max="15888" width="10.6640625" style="6" customWidth="1"/>
    <col min="15889" max="15889" width="6.44140625" style="6" customWidth="1"/>
    <col min="15890" max="15890" width="16.88671875" style="6" bestFit="1" customWidth="1"/>
    <col min="15891" max="15891" width="9.88671875" style="6" customWidth="1"/>
    <col min="15892" max="15892" width="12" style="6" customWidth="1"/>
    <col min="15893" max="15893" width="6.88671875" style="6" customWidth="1"/>
    <col min="15894" max="15894" width="7.44140625" style="6" customWidth="1"/>
    <col min="15895" max="15895" width="8.44140625" style="6" customWidth="1"/>
    <col min="15896" max="15896" width="12.33203125" style="6" customWidth="1"/>
    <col min="15897" max="15897" width="12.44140625" style="6" customWidth="1"/>
    <col min="15898" max="16128" width="11.44140625" style="6"/>
    <col min="16129" max="16129" width="15.33203125" style="6" customWidth="1"/>
    <col min="16130" max="16130" width="10.5546875" style="6" customWidth="1"/>
    <col min="16131" max="16131" width="8.5546875" style="6" customWidth="1"/>
    <col min="16132" max="16132" width="9.33203125" style="6" customWidth="1"/>
    <col min="16133" max="16133" width="7.109375" style="6" customWidth="1"/>
    <col min="16134" max="16134" width="9.88671875" style="6" customWidth="1"/>
    <col min="16135" max="16135" width="6.109375" style="6" customWidth="1"/>
    <col min="16136" max="16136" width="12.33203125" style="6" customWidth="1"/>
    <col min="16137" max="16137" width="19.6640625" style="6" customWidth="1"/>
    <col min="16138" max="16138" width="12.88671875" style="6" customWidth="1"/>
    <col min="16139" max="16139" width="11.5546875" style="6" customWidth="1"/>
    <col min="16140" max="16140" width="12.5546875" style="6" customWidth="1"/>
    <col min="16141" max="16141" width="10.33203125" style="6" customWidth="1"/>
    <col min="16142" max="16142" width="8.33203125" style="6" customWidth="1"/>
    <col min="16143" max="16143" width="12.109375" style="6" customWidth="1"/>
    <col min="16144" max="16144" width="10.6640625" style="6" customWidth="1"/>
    <col min="16145" max="16145" width="6.44140625" style="6" customWidth="1"/>
    <col min="16146" max="16146" width="16.88671875" style="6" bestFit="1" customWidth="1"/>
    <col min="16147" max="16147" width="9.88671875" style="6" customWidth="1"/>
    <col min="16148" max="16148" width="12" style="6" customWidth="1"/>
    <col min="16149" max="16149" width="6.88671875" style="6" customWidth="1"/>
    <col min="16150" max="16150" width="7.44140625" style="6" customWidth="1"/>
    <col min="16151" max="16151" width="8.44140625" style="6" customWidth="1"/>
    <col min="16152" max="16152" width="12.33203125" style="6" customWidth="1"/>
    <col min="16153" max="16153" width="12.44140625" style="6" customWidth="1"/>
    <col min="16154" max="16384" width="11.44140625" style="6"/>
  </cols>
  <sheetData>
    <row r="1" spans="1:35" x14ac:dyDescent="0.3">
      <c r="I1" s="7"/>
    </row>
    <row r="2" spans="1:35" s="10" customFormat="1" x14ac:dyDescent="0.3">
      <c r="A2" s="6"/>
      <c r="B2" s="9" t="s">
        <v>0</v>
      </c>
      <c r="C2" s="9" t="s">
        <v>1</v>
      </c>
      <c r="D2" s="6" t="s">
        <v>2</v>
      </c>
      <c r="E2" s="6"/>
      <c r="F2" s="6"/>
      <c r="G2" s="6"/>
      <c r="I2" s="7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5" ht="12.75" customHeight="1" x14ac:dyDescent="0.3">
      <c r="B3" s="12">
        <v>5</v>
      </c>
      <c r="C3" s="12">
        <v>5</v>
      </c>
      <c r="D3" s="13">
        <f>(B3/C3)*100</f>
        <v>100</v>
      </c>
      <c r="I3" s="7"/>
    </row>
    <row r="4" spans="1:35" ht="17.399999999999999" customHeight="1" x14ac:dyDescent="0.3">
      <c r="B4" s="12">
        <v>0.5</v>
      </c>
      <c r="C4" s="12">
        <v>0.5</v>
      </c>
      <c r="D4" s="13">
        <f>B4/C4*100</f>
        <v>100</v>
      </c>
      <c r="I4" s="7"/>
      <c r="L4" s="13"/>
    </row>
    <row r="5" spans="1:35" ht="17.399999999999999" customHeight="1" x14ac:dyDescent="0.3">
      <c r="I5" s="7"/>
      <c r="L5" s="13"/>
    </row>
    <row r="6" spans="1:35" ht="12.75" customHeight="1" x14ac:dyDescent="0.3">
      <c r="A6" s="69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70"/>
      <c r="N6" s="51"/>
      <c r="O6" s="53"/>
      <c r="P6" s="52"/>
      <c r="S6" s="15"/>
      <c r="T6" s="15"/>
    </row>
    <row r="7" spans="1:35" x14ac:dyDescent="0.3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52"/>
      <c r="K7" s="52"/>
      <c r="L7" s="52"/>
      <c r="M7" s="52"/>
      <c r="N7" s="52"/>
      <c r="O7" s="52"/>
      <c r="P7" s="52"/>
    </row>
    <row r="8" spans="1:35" ht="12.75" customHeight="1" x14ac:dyDescent="0.3">
      <c r="A8" s="52"/>
      <c r="B8" s="52"/>
      <c r="C8" s="52"/>
      <c r="D8" s="52"/>
      <c r="E8" s="53"/>
      <c r="F8" s="53"/>
      <c r="G8" s="52"/>
      <c r="H8" s="53"/>
      <c r="I8" s="53"/>
      <c r="J8" s="53"/>
      <c r="K8" s="53"/>
      <c r="L8" s="53"/>
      <c r="M8" s="72"/>
      <c r="N8" s="53"/>
      <c r="O8" s="72"/>
      <c r="P8" s="52"/>
      <c r="S8" s="15"/>
      <c r="T8" s="15"/>
    </row>
    <row r="9" spans="1:35" x14ac:dyDescent="0.3">
      <c r="A9" s="14"/>
      <c r="B9" s="14"/>
      <c r="C9" s="14"/>
      <c r="D9" s="14"/>
      <c r="E9" s="14"/>
      <c r="F9" s="14"/>
      <c r="G9" s="14"/>
      <c r="H9" s="14"/>
      <c r="I9" s="14"/>
      <c r="J9" s="1"/>
    </row>
    <row r="10" spans="1:35" s="8" customFormat="1" ht="41.4" x14ac:dyDescent="0.3">
      <c r="A10" s="39" t="s">
        <v>4</v>
      </c>
      <c r="B10" s="39" t="s">
        <v>5</v>
      </c>
      <c r="C10" s="39" t="s">
        <v>6</v>
      </c>
      <c r="D10" s="39" t="s">
        <v>7</v>
      </c>
      <c r="E10" s="48" t="s">
        <v>8</v>
      </c>
      <c r="F10" s="40" t="s">
        <v>9</v>
      </c>
      <c r="G10" s="39" t="s">
        <v>10</v>
      </c>
      <c r="H10" s="48" t="s">
        <v>11</v>
      </c>
      <c r="I10" s="39" t="s">
        <v>12</v>
      </c>
      <c r="J10" s="39" t="s">
        <v>13</v>
      </c>
      <c r="K10" s="48" t="s">
        <v>14</v>
      </c>
      <c r="L10" s="39" t="s">
        <v>15</v>
      </c>
      <c r="M10" s="39" t="s">
        <v>16</v>
      </c>
      <c r="N10" s="39" t="s">
        <v>17</v>
      </c>
    </row>
    <row r="11" spans="1:35" s="8" customFormat="1" x14ac:dyDescent="0.3">
      <c r="A11" s="41" t="s">
        <v>18</v>
      </c>
      <c r="B11" s="41" t="s">
        <v>19</v>
      </c>
      <c r="C11" s="41" t="s">
        <v>19</v>
      </c>
      <c r="D11" s="41" t="s">
        <v>19</v>
      </c>
      <c r="E11" s="49"/>
      <c r="F11" s="42" t="s">
        <v>20</v>
      </c>
      <c r="G11" s="41" t="s">
        <v>19</v>
      </c>
      <c r="H11" s="49"/>
      <c r="I11" s="43"/>
      <c r="J11" s="41" t="s">
        <v>19</v>
      </c>
      <c r="K11" s="49"/>
      <c r="L11" s="41" t="s">
        <v>19</v>
      </c>
      <c r="M11" s="41" t="s">
        <v>19</v>
      </c>
      <c r="N11" s="41" t="s">
        <v>21</v>
      </c>
    </row>
    <row r="12" spans="1:35" s="8" customFormat="1" ht="15.6" x14ac:dyDescent="0.3">
      <c r="A12" s="41">
        <v>2.33</v>
      </c>
      <c r="B12" s="44">
        <f>B4</f>
        <v>0.5</v>
      </c>
      <c r="C12" s="44">
        <f>+C4</f>
        <v>0.5</v>
      </c>
      <c r="D12" s="45">
        <v>1</v>
      </c>
      <c r="E12" s="43">
        <f t="shared" ref="E12:E17" si="0">B12/C12</f>
        <v>1</v>
      </c>
      <c r="F12" s="56">
        <v>1.0970738766656749</v>
      </c>
      <c r="G12" s="43">
        <f t="shared" ref="G12:G17" si="1">(F12/D12/9.81^0.5)^(2/3)</f>
        <v>0.49689837913772766</v>
      </c>
      <c r="H12" s="43">
        <f t="shared" ref="H12:H17" si="2">G12/B12</f>
        <v>0.99379675827545533</v>
      </c>
      <c r="I12" s="43" t="str">
        <f t="shared" ref="I12:I17" si="3">IF(H12&lt;$E$73,"Resalto Hdco",IF(H12&lt;$C$73,"Flujo saltante",IF(H12&lt;$D$73,"Flujo en Transición"," Flujo Rasante")))</f>
        <v xml:space="preserve"> Flujo Rasante</v>
      </c>
      <c r="J12" s="43">
        <f t="shared" ref="J12:J17" si="4">0.9*SIN(ATAN(E12))</f>
        <v>0.63639610306789274</v>
      </c>
      <c r="K12" s="46">
        <f t="shared" ref="K12:K17" si="5">B12*0.24*(F12/D12/(9.81*B12^3*SIN(ATAN(E12)))^0.5)^0.65</f>
        <v>0.13349461793037767</v>
      </c>
      <c r="L12" s="46">
        <f t="shared" ref="L12:L17" si="6">K12/(1-J12)</f>
        <v>0.36714297909547439</v>
      </c>
      <c r="M12" s="46">
        <f t="shared" ref="M12:M17" si="7">1.45*L12</f>
        <v>0.5323573196884378</v>
      </c>
      <c r="N12" s="46">
        <f t="shared" ref="N12:N17" si="8">F12/D12/L12</f>
        <v>2.9881379711210116</v>
      </c>
    </row>
    <row r="13" spans="1:35" s="8" customFormat="1" ht="15.6" x14ac:dyDescent="0.3">
      <c r="A13" s="41">
        <v>5</v>
      </c>
      <c r="B13" s="43">
        <f t="shared" ref="B13:D17" si="9">B12</f>
        <v>0.5</v>
      </c>
      <c r="C13" s="43">
        <f t="shared" si="9"/>
        <v>0.5</v>
      </c>
      <c r="D13" s="43">
        <f t="shared" si="9"/>
        <v>1</v>
      </c>
      <c r="E13" s="43">
        <f t="shared" si="0"/>
        <v>1</v>
      </c>
      <c r="F13" s="56">
        <v>1.5967128965435629</v>
      </c>
      <c r="G13" s="43">
        <f t="shared" si="1"/>
        <v>0.63815800239627507</v>
      </c>
      <c r="H13" s="43">
        <f t="shared" si="2"/>
        <v>1.2763160047925501</v>
      </c>
      <c r="I13" s="43" t="str">
        <f t="shared" si="3"/>
        <v xml:space="preserve"> Flujo Rasante</v>
      </c>
      <c r="J13" s="43">
        <f t="shared" si="4"/>
        <v>0.63639610306789274</v>
      </c>
      <c r="K13" s="46">
        <f t="shared" si="5"/>
        <v>0.17037578906873213</v>
      </c>
      <c r="L13" s="46">
        <f t="shared" si="6"/>
        <v>0.46857525594821936</v>
      </c>
      <c r="M13" s="46">
        <f t="shared" si="7"/>
        <v>0.67943412112491808</v>
      </c>
      <c r="N13" s="46">
        <f t="shared" si="8"/>
        <v>3.4075911527005815</v>
      </c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</row>
    <row r="14" spans="1:35" s="8" customFormat="1" ht="15.6" x14ac:dyDescent="0.3">
      <c r="A14" s="65">
        <v>10</v>
      </c>
      <c r="B14" s="66">
        <f t="shared" si="9"/>
        <v>0.5</v>
      </c>
      <c r="C14" s="66">
        <f t="shared" si="9"/>
        <v>0.5</v>
      </c>
      <c r="D14" s="66">
        <f t="shared" si="9"/>
        <v>1</v>
      </c>
      <c r="E14" s="66">
        <f t="shared" si="0"/>
        <v>1</v>
      </c>
      <c r="F14" s="67">
        <v>2.0386154472556175</v>
      </c>
      <c r="G14" s="66">
        <f t="shared" si="1"/>
        <v>0.75104715383944798</v>
      </c>
      <c r="H14" s="66">
        <f t="shared" si="2"/>
        <v>1.502094307678896</v>
      </c>
      <c r="I14" s="66" t="str">
        <f t="shared" si="3"/>
        <v xml:space="preserve"> Flujo Rasante</v>
      </c>
      <c r="J14" s="66">
        <f t="shared" si="4"/>
        <v>0.63639610306789274</v>
      </c>
      <c r="K14" s="68">
        <f t="shared" si="5"/>
        <v>0.19970014980593867</v>
      </c>
      <c r="L14" s="68">
        <f t="shared" si="6"/>
        <v>0.54922444861262587</v>
      </c>
      <c r="M14" s="68">
        <f t="shared" si="7"/>
        <v>0.79637545048830749</v>
      </c>
      <c r="N14" s="68">
        <f t="shared" si="8"/>
        <v>3.7118075358904421</v>
      </c>
      <c r="O14" s="54"/>
      <c r="P14" s="59"/>
      <c r="Q14" s="59"/>
      <c r="R14" s="59"/>
      <c r="S14" s="59"/>
      <c r="T14" s="59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</row>
    <row r="15" spans="1:35" s="8" customFormat="1" ht="15.6" x14ac:dyDescent="0.3">
      <c r="A15" s="65">
        <v>25</v>
      </c>
      <c r="B15" s="66">
        <f t="shared" si="9"/>
        <v>0.5</v>
      </c>
      <c r="C15" s="66">
        <f t="shared" si="9"/>
        <v>0.5</v>
      </c>
      <c r="D15" s="66">
        <f t="shared" si="9"/>
        <v>1</v>
      </c>
      <c r="E15" s="66">
        <f t="shared" si="0"/>
        <v>1</v>
      </c>
      <c r="F15" s="67">
        <v>2.7785405543572637</v>
      </c>
      <c r="G15" s="66">
        <f t="shared" si="1"/>
        <v>0.92325462271853498</v>
      </c>
      <c r="H15" s="66">
        <f t="shared" si="2"/>
        <v>1.84650924543707</v>
      </c>
      <c r="I15" s="66" t="str">
        <f t="shared" si="3"/>
        <v xml:space="preserve"> Flujo Rasante</v>
      </c>
      <c r="J15" s="66">
        <f t="shared" si="4"/>
        <v>0.63639610306789274</v>
      </c>
      <c r="K15" s="68">
        <f t="shared" si="5"/>
        <v>0.24422567560803435</v>
      </c>
      <c r="L15" s="68">
        <f t="shared" si="6"/>
        <v>0.67168057787245494</v>
      </c>
      <c r="M15" s="68">
        <f t="shared" si="7"/>
        <v>0.97393683791505958</v>
      </c>
      <c r="N15" s="68">
        <f t="shared" si="8"/>
        <v>4.1366992673188161</v>
      </c>
      <c r="O15" s="54"/>
      <c r="P15" s="59"/>
      <c r="Q15" s="59"/>
      <c r="R15" s="59"/>
      <c r="S15" s="59"/>
      <c r="T15" s="59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</row>
    <row r="16" spans="1:35" s="8" customFormat="1" ht="15.6" x14ac:dyDescent="0.3">
      <c r="A16" s="65">
        <v>50</v>
      </c>
      <c r="B16" s="66">
        <f t="shared" si="9"/>
        <v>0.5</v>
      </c>
      <c r="C16" s="66">
        <f t="shared" si="9"/>
        <v>0.5</v>
      </c>
      <c r="D16" s="66">
        <f t="shared" si="9"/>
        <v>1</v>
      </c>
      <c r="E16" s="66">
        <f t="shared" si="0"/>
        <v>1</v>
      </c>
      <c r="F16" s="67">
        <v>3.4007338133057412</v>
      </c>
      <c r="G16" s="66">
        <f t="shared" si="1"/>
        <v>1.0563927790571956</v>
      </c>
      <c r="H16" s="66">
        <f t="shared" si="2"/>
        <v>2.1127855581143913</v>
      </c>
      <c r="I16" s="66" t="str">
        <f t="shared" si="3"/>
        <v xml:space="preserve"> Flujo Rasante</v>
      </c>
      <c r="J16" s="66">
        <f t="shared" si="4"/>
        <v>0.63639610306789274</v>
      </c>
      <c r="K16" s="68">
        <f t="shared" si="5"/>
        <v>0.27850478067301487</v>
      </c>
      <c r="L16" s="68">
        <f t="shared" si="6"/>
        <v>0.76595653408252051</v>
      </c>
      <c r="M16" s="68">
        <f t="shared" si="7"/>
        <v>1.1106369744196547</v>
      </c>
      <c r="N16" s="68">
        <f t="shared" si="8"/>
        <v>4.439852213519158</v>
      </c>
      <c r="O16" s="60"/>
      <c r="P16" s="54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</row>
    <row r="17" spans="1:35" s="8" customFormat="1" ht="15.6" x14ac:dyDescent="0.3">
      <c r="A17" s="65">
        <v>100</v>
      </c>
      <c r="B17" s="66">
        <f t="shared" si="9"/>
        <v>0.5</v>
      </c>
      <c r="C17" s="66">
        <f t="shared" si="9"/>
        <v>0.5</v>
      </c>
      <c r="D17" s="66">
        <f t="shared" si="9"/>
        <v>1</v>
      </c>
      <c r="E17" s="66">
        <f t="shared" si="0"/>
        <v>1</v>
      </c>
      <c r="F17" s="67">
        <v>4.0824345834231313</v>
      </c>
      <c r="G17" s="66">
        <f t="shared" si="1"/>
        <v>1.1932272249993368</v>
      </c>
      <c r="H17" s="66">
        <f t="shared" si="2"/>
        <v>2.3864544499986735</v>
      </c>
      <c r="I17" s="66" t="str">
        <f t="shared" si="3"/>
        <v xml:space="preserve"> Flujo Rasante</v>
      </c>
      <c r="J17" s="66">
        <f t="shared" si="4"/>
        <v>0.63639610306789274</v>
      </c>
      <c r="K17" s="68">
        <f t="shared" si="5"/>
        <v>0.31362302618229421</v>
      </c>
      <c r="L17" s="68">
        <f t="shared" si="6"/>
        <v>0.86254033256649731</v>
      </c>
      <c r="M17" s="68">
        <f t="shared" si="7"/>
        <v>1.250683482221421</v>
      </c>
      <c r="N17" s="68">
        <f t="shared" si="8"/>
        <v>4.7330361599159154</v>
      </c>
      <c r="O17" s="60"/>
      <c r="P17" s="59"/>
      <c r="Q17" s="59"/>
      <c r="R17" s="59"/>
      <c r="S17" s="59"/>
      <c r="T17" s="59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</row>
    <row r="18" spans="1:35" x14ac:dyDescent="0.3">
      <c r="A18" s="50"/>
      <c r="B18" s="51"/>
      <c r="C18" s="51"/>
      <c r="D18" s="51"/>
      <c r="E18" s="51"/>
      <c r="F18" s="51"/>
      <c r="G18" s="51"/>
      <c r="H18" s="51"/>
      <c r="I18" s="51"/>
      <c r="J18" s="51"/>
      <c r="K18" s="52"/>
      <c r="L18" s="52"/>
      <c r="M18" s="53"/>
      <c r="N18" s="53"/>
      <c r="O18" s="52"/>
      <c r="P18" s="52"/>
      <c r="Q18" s="52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52"/>
    </row>
    <row r="19" spans="1:35" x14ac:dyDescent="0.3">
      <c r="A19" s="61"/>
      <c r="B19" s="61"/>
      <c r="C19" s="61"/>
      <c r="D19" s="61"/>
      <c r="E19" s="61"/>
      <c r="F19" s="61"/>
      <c r="G19" s="51"/>
      <c r="H19" s="51"/>
      <c r="I19" s="51"/>
      <c r="J19" s="51"/>
      <c r="K19" s="52"/>
      <c r="L19" s="52"/>
      <c r="M19" s="53"/>
      <c r="N19" s="53"/>
      <c r="O19" s="52"/>
      <c r="P19" s="52"/>
      <c r="Q19" s="52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52"/>
    </row>
    <row r="20" spans="1:35" ht="12.75" customHeight="1" x14ac:dyDescent="0.3">
      <c r="A20" s="76" t="s">
        <v>22</v>
      </c>
      <c r="B20" s="76" t="s">
        <v>23</v>
      </c>
      <c r="C20" s="40" t="s">
        <v>24</v>
      </c>
      <c r="D20" s="40" t="s">
        <v>25</v>
      </c>
      <c r="E20" s="40" t="s">
        <v>26</v>
      </c>
      <c r="F20" s="40" t="s">
        <v>27</v>
      </c>
      <c r="G20" s="40" t="s">
        <v>28</v>
      </c>
      <c r="H20" s="40" t="s">
        <v>29</v>
      </c>
      <c r="I20" s="40" t="s">
        <v>30</v>
      </c>
      <c r="J20" s="40" t="s">
        <v>31</v>
      </c>
      <c r="K20" s="76" t="s">
        <v>32</v>
      </c>
      <c r="L20" s="40" t="s">
        <v>33</v>
      </c>
      <c r="M20" s="40" t="s">
        <v>9</v>
      </c>
      <c r="N20" s="75" t="s">
        <v>34</v>
      </c>
      <c r="O20" s="73"/>
      <c r="P20" s="73"/>
      <c r="Q20" s="52"/>
      <c r="R20" s="78"/>
      <c r="S20" s="78"/>
      <c r="T20" s="78"/>
      <c r="U20" s="78"/>
      <c r="V20" s="79"/>
      <c r="W20" s="79"/>
      <c r="X20" s="79"/>
      <c r="Y20" s="79"/>
      <c r="Z20" s="79"/>
      <c r="AA20" s="78"/>
      <c r="AB20" s="79"/>
      <c r="AC20" s="79"/>
      <c r="AD20" s="79"/>
      <c r="AE20" s="79"/>
      <c r="AF20" s="79"/>
      <c r="AG20" s="79"/>
      <c r="AH20" s="80"/>
      <c r="AI20" s="52"/>
    </row>
    <row r="21" spans="1:35" ht="16.95" customHeight="1" x14ac:dyDescent="0.3">
      <c r="A21" s="77"/>
      <c r="B21" s="77"/>
      <c r="C21" s="62" t="s">
        <v>19</v>
      </c>
      <c r="D21" s="62" t="s">
        <v>19</v>
      </c>
      <c r="E21" s="62" t="s">
        <v>19</v>
      </c>
      <c r="F21" s="62" t="s">
        <v>19</v>
      </c>
      <c r="G21" s="62" t="s">
        <v>35</v>
      </c>
      <c r="H21" s="55" t="s">
        <v>19</v>
      </c>
      <c r="I21" s="63" t="s">
        <v>19</v>
      </c>
      <c r="J21" s="62" t="s">
        <v>19</v>
      </c>
      <c r="K21" s="77"/>
      <c r="L21" s="62" t="s">
        <v>21</v>
      </c>
      <c r="M21" s="62" t="s">
        <v>36</v>
      </c>
      <c r="N21" s="75"/>
      <c r="O21" s="50"/>
      <c r="P21" s="50"/>
      <c r="Q21" s="52"/>
      <c r="R21" s="78"/>
      <c r="S21" s="78"/>
      <c r="T21" s="78"/>
      <c r="U21" s="78"/>
      <c r="V21" s="79"/>
      <c r="W21" s="79"/>
      <c r="X21" s="79"/>
      <c r="Y21" s="79"/>
      <c r="Z21" s="79"/>
      <c r="AA21" s="78"/>
      <c r="AB21" s="80"/>
      <c r="AC21" s="80"/>
      <c r="AD21" s="80"/>
      <c r="AE21" s="80"/>
      <c r="AF21" s="80"/>
      <c r="AG21" s="80"/>
      <c r="AH21" s="80"/>
      <c r="AI21" s="52"/>
    </row>
    <row r="22" spans="1:35" ht="15.75" customHeight="1" x14ac:dyDescent="0.3">
      <c r="A22" s="64">
        <v>10</v>
      </c>
      <c r="B22" s="46">
        <f>(1/M22)*G22*I22^(2/3)*K22^0.5</f>
        <v>0.11023398989418921</v>
      </c>
      <c r="C22" s="47">
        <f>+D12</f>
        <v>1</v>
      </c>
      <c r="D22" s="47">
        <v>0</v>
      </c>
      <c r="E22" s="47">
        <f>VLOOKUP(A22,A12:L17,12,0)</f>
        <v>0.54922444861262587</v>
      </c>
      <c r="F22" s="47">
        <f>C22+2*D22*E22</f>
        <v>1</v>
      </c>
      <c r="G22" s="47">
        <f>(C22+D22*E22)*E22</f>
        <v>0.54922444861262587</v>
      </c>
      <c r="H22" s="47">
        <f>C22+2*E22*(1+D22^2)^0.5</f>
        <v>2.0984488972252517</v>
      </c>
      <c r="I22" s="47">
        <f>G22/H22</f>
        <v>0.261728769920896</v>
      </c>
      <c r="J22" s="47">
        <f>C22+2*D22*E22</f>
        <v>1</v>
      </c>
      <c r="K22" s="47">
        <f>+B4/C4</f>
        <v>1</v>
      </c>
      <c r="L22" s="47">
        <f>1/B22*I22^(2/3)*K22^0.5</f>
        <v>3.7118075358904417</v>
      </c>
      <c r="M22" s="46">
        <f>VLOOKUP(A22,A12:L17,6,0)</f>
        <v>2.0386154472556175</v>
      </c>
      <c r="N22" s="47">
        <f>L22/(9.81*G22/J22)^0.5</f>
        <v>1.5991014412577522</v>
      </c>
      <c r="O22" s="54"/>
      <c r="P22" s="54"/>
      <c r="Q22" s="52"/>
      <c r="R22" s="81"/>
      <c r="S22" s="81"/>
      <c r="T22" s="82"/>
      <c r="U22" s="83"/>
      <c r="V22" s="83"/>
      <c r="W22" s="84"/>
      <c r="X22" s="84"/>
      <c r="Y22" s="85"/>
      <c r="Z22" s="83"/>
      <c r="AA22" s="84"/>
      <c r="AB22" s="85"/>
      <c r="AC22" s="85"/>
      <c r="AD22" s="84"/>
      <c r="AE22" s="84"/>
      <c r="AF22" s="84"/>
      <c r="AG22" s="84"/>
      <c r="AH22" s="84"/>
      <c r="AI22" s="52"/>
    </row>
    <row r="23" spans="1:35" x14ac:dyDescent="0.3">
      <c r="A23" s="64">
        <v>100</v>
      </c>
      <c r="B23" s="46">
        <f>(1/M23)*G23*I23^(2/3)*K23^0.5</f>
        <v>9.8128134797564215E-2</v>
      </c>
      <c r="C23" s="47">
        <f>+D12</f>
        <v>1</v>
      </c>
      <c r="D23" s="47">
        <v>0</v>
      </c>
      <c r="E23" s="47">
        <f>VLOOKUP(A23,A12:L17,12,0)</f>
        <v>0.86254033256649731</v>
      </c>
      <c r="F23" s="47">
        <f>C23+2*D23*E23</f>
        <v>1</v>
      </c>
      <c r="G23" s="47">
        <f>(C23+D23*E23)*E23</f>
        <v>0.86254033256649731</v>
      </c>
      <c r="H23" s="47">
        <f>C23+2*E23*(1+D23^2)^0.5</f>
        <v>2.7250806651329946</v>
      </c>
      <c r="I23" s="47">
        <f>G23/H23</f>
        <v>0.31651919284539859</v>
      </c>
      <c r="J23" s="47">
        <f>C23+2*D23*E23</f>
        <v>1</v>
      </c>
      <c r="K23" s="47">
        <f>+B4/C4</f>
        <v>1</v>
      </c>
      <c r="L23" s="47">
        <f>1/B23*I23^(2/3)*K23^0.5</f>
        <v>4.7330361599159154</v>
      </c>
      <c r="M23" s="46">
        <f>VLOOKUP(A23,A12:L17,6,0)</f>
        <v>4.0824345834231313</v>
      </c>
      <c r="N23" s="47">
        <f>L23/(9.81*G23/J23)^0.5</f>
        <v>1.6271051242130115</v>
      </c>
      <c r="O23" s="54"/>
      <c r="P23" s="54"/>
      <c r="Q23" s="52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52"/>
    </row>
    <row r="24" spans="1:35" x14ac:dyDescent="0.3">
      <c r="M24" s="16"/>
      <c r="O24" s="52"/>
      <c r="P24" s="52"/>
      <c r="Q24" s="52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52"/>
    </row>
    <row r="25" spans="1:35" x14ac:dyDescent="0.3">
      <c r="O25" s="52"/>
      <c r="P25" s="74"/>
      <c r="Q25" s="52"/>
    </row>
    <row r="27" spans="1:35" ht="63.6" thickBot="1" x14ac:dyDescent="0.35">
      <c r="B27" s="2" t="s">
        <v>8</v>
      </c>
      <c r="C27" s="3" t="s">
        <v>37</v>
      </c>
      <c r="D27" s="4" t="s">
        <v>38</v>
      </c>
      <c r="E27" s="3" t="s">
        <v>39</v>
      </c>
    </row>
    <row r="28" spans="1:35" x14ac:dyDescent="0.3">
      <c r="B28" s="17"/>
      <c r="C28" s="18" t="s">
        <v>11</v>
      </c>
      <c r="D28" s="19" t="s">
        <v>11</v>
      </c>
      <c r="E28" s="18" t="s">
        <v>11</v>
      </c>
    </row>
    <row r="29" spans="1:35" x14ac:dyDescent="0.3">
      <c r="B29" s="20">
        <v>0.04</v>
      </c>
      <c r="C29" s="21">
        <f t="shared" ref="C29:C45" si="10">11.01*B29^2-4.398*B29+1.249</f>
        <v>1.0906960000000001</v>
      </c>
      <c r="D29" s="14">
        <f t="shared" ref="D29:D45" si="11">17.476*B29^2-7.247*B29+1.846</f>
        <v>1.5840816</v>
      </c>
      <c r="E29" s="22"/>
    </row>
    <row r="30" spans="1:35" x14ac:dyDescent="0.3">
      <c r="B30" s="23">
        <v>0.05</v>
      </c>
      <c r="C30" s="21">
        <f t="shared" si="10"/>
        <v>1.0566250000000001</v>
      </c>
      <c r="D30" s="14">
        <f t="shared" si="11"/>
        <v>1.5273400000000001</v>
      </c>
      <c r="E30" s="22"/>
    </row>
    <row r="31" spans="1:35" x14ac:dyDescent="0.3">
      <c r="B31" s="23">
        <v>0.06</v>
      </c>
      <c r="C31" s="21">
        <f t="shared" si="10"/>
        <v>1.0247560000000002</v>
      </c>
      <c r="D31" s="14">
        <f t="shared" si="11"/>
        <v>1.4740936000000002</v>
      </c>
      <c r="E31" s="22"/>
    </row>
    <row r="32" spans="1:35" x14ac:dyDescent="0.3">
      <c r="B32" s="23">
        <v>7.0000000000000007E-2</v>
      </c>
      <c r="C32" s="21">
        <f t="shared" si="10"/>
        <v>0.99508900000000011</v>
      </c>
      <c r="D32" s="14">
        <f t="shared" si="11"/>
        <v>1.4243424</v>
      </c>
      <c r="E32" s="22"/>
    </row>
    <row r="33" spans="2:9" x14ac:dyDescent="0.3">
      <c r="B33" s="23">
        <v>0.08</v>
      </c>
      <c r="C33" s="21">
        <f t="shared" si="10"/>
        <v>0.96762400000000015</v>
      </c>
      <c r="D33" s="14">
        <f t="shared" si="11"/>
        <v>1.3780863999999999</v>
      </c>
      <c r="E33" s="22"/>
    </row>
    <row r="34" spans="2:9" x14ac:dyDescent="0.3">
      <c r="B34" s="23">
        <v>0.09</v>
      </c>
      <c r="C34" s="21">
        <f t="shared" si="10"/>
        <v>0.94236100000000023</v>
      </c>
      <c r="D34" s="14">
        <f t="shared" si="11"/>
        <v>1.3353256</v>
      </c>
      <c r="E34" s="22"/>
    </row>
    <row r="35" spans="2:9" x14ac:dyDescent="0.3">
      <c r="B35" s="23">
        <v>0.1</v>
      </c>
      <c r="C35" s="21">
        <f t="shared" si="10"/>
        <v>0.91930000000000023</v>
      </c>
      <c r="D35" s="14">
        <f t="shared" si="11"/>
        <v>1.2960600000000002</v>
      </c>
      <c r="E35" s="22"/>
    </row>
    <row r="36" spans="2:9" x14ac:dyDescent="0.3">
      <c r="B36" s="23">
        <v>0.11</v>
      </c>
      <c r="C36" s="21">
        <f t="shared" si="10"/>
        <v>0.89844100000000016</v>
      </c>
      <c r="D36" s="14">
        <f t="shared" si="11"/>
        <v>1.2602896000000001</v>
      </c>
      <c r="E36" s="21"/>
    </row>
    <row r="37" spans="2:9" x14ac:dyDescent="0.3">
      <c r="B37" s="23">
        <v>0.12</v>
      </c>
      <c r="C37" s="21">
        <f t="shared" si="10"/>
        <v>0.87978400000000023</v>
      </c>
      <c r="D37" s="14">
        <f t="shared" si="11"/>
        <v>1.2280144000000002</v>
      </c>
      <c r="E37" s="21"/>
    </row>
    <row r="38" spans="2:9" x14ac:dyDescent="0.3">
      <c r="B38" s="23">
        <v>0.13</v>
      </c>
      <c r="C38" s="21">
        <f t="shared" si="10"/>
        <v>0.86332900000000012</v>
      </c>
      <c r="D38" s="14">
        <f t="shared" si="11"/>
        <v>1.1992344000000001</v>
      </c>
      <c r="E38" s="21"/>
    </row>
    <row r="39" spans="2:9" x14ac:dyDescent="0.3">
      <c r="B39" s="23">
        <v>0.14000000000000001</v>
      </c>
      <c r="C39" s="21">
        <f t="shared" si="10"/>
        <v>0.84907600000000005</v>
      </c>
      <c r="D39" s="14">
        <f t="shared" si="11"/>
        <v>1.1739496</v>
      </c>
      <c r="E39" s="21"/>
    </row>
    <row r="40" spans="2:9" x14ac:dyDescent="0.3">
      <c r="B40" s="23">
        <v>0.15</v>
      </c>
      <c r="C40" s="21">
        <f t="shared" si="10"/>
        <v>0.83702500000000013</v>
      </c>
      <c r="D40" s="14">
        <f t="shared" si="11"/>
        <v>1.1521600000000003</v>
      </c>
      <c r="E40" s="21"/>
    </row>
    <row r="41" spans="2:9" x14ac:dyDescent="0.3">
      <c r="B41" s="23">
        <v>0.16</v>
      </c>
      <c r="C41" s="21">
        <f t="shared" si="10"/>
        <v>0.82717600000000013</v>
      </c>
      <c r="D41" s="14">
        <f t="shared" si="11"/>
        <v>1.1338656</v>
      </c>
      <c r="E41" s="21"/>
    </row>
    <row r="42" spans="2:9" x14ac:dyDescent="0.3">
      <c r="B42" s="23">
        <v>0.17</v>
      </c>
      <c r="C42" s="21">
        <f t="shared" si="10"/>
        <v>0.81952900000000017</v>
      </c>
      <c r="D42" s="14">
        <f t="shared" si="11"/>
        <v>1.1190663999999999</v>
      </c>
      <c r="E42" s="21"/>
    </row>
    <row r="43" spans="2:9" x14ac:dyDescent="0.3">
      <c r="B43" s="23">
        <v>0.18</v>
      </c>
      <c r="C43" s="21">
        <f t="shared" si="10"/>
        <v>0.81408400000000025</v>
      </c>
      <c r="D43" s="14">
        <f t="shared" si="11"/>
        <v>1.1077623999999999</v>
      </c>
      <c r="E43" s="21"/>
    </row>
    <row r="44" spans="2:9" x14ac:dyDescent="0.3">
      <c r="B44" s="23">
        <v>0.19</v>
      </c>
      <c r="C44" s="21">
        <f t="shared" si="10"/>
        <v>0.81084100000000014</v>
      </c>
      <c r="D44" s="14">
        <f t="shared" si="11"/>
        <v>1.0999536000000001</v>
      </c>
      <c r="E44" s="21"/>
    </row>
    <row r="45" spans="2:9" x14ac:dyDescent="0.3">
      <c r="B45" s="24">
        <v>0.2</v>
      </c>
      <c r="C45" s="21">
        <f t="shared" si="10"/>
        <v>0.8098000000000003</v>
      </c>
      <c r="D45" s="14">
        <f t="shared" si="11"/>
        <v>1.0956400000000002</v>
      </c>
      <c r="E45" s="21">
        <f t="shared" ref="E45:E73" si="12">0.0916*B45^-1.276</f>
        <v>0.71413644815920274</v>
      </c>
      <c r="F45" s="57" t="s">
        <v>40</v>
      </c>
      <c r="G45" s="58"/>
      <c r="H45" s="58"/>
      <c r="I45" s="58"/>
    </row>
    <row r="46" spans="2:9" x14ac:dyDescent="0.3">
      <c r="B46" s="23">
        <v>0.21</v>
      </c>
      <c r="C46" s="21">
        <f t="shared" ref="C46:C69" si="13">-0.372*B46+0.886</f>
        <v>0.80788000000000004</v>
      </c>
      <c r="D46" s="14">
        <f t="shared" ref="D46:D68" si="14">1.176*EXP(-0.304*B46)</f>
        <v>1.1032703885892041</v>
      </c>
      <c r="E46" s="21">
        <f t="shared" si="12"/>
        <v>0.6710326526570114</v>
      </c>
    </row>
    <row r="47" spans="2:9" x14ac:dyDescent="0.3">
      <c r="B47" s="23">
        <v>0.22</v>
      </c>
      <c r="C47" s="21">
        <f t="shared" si="13"/>
        <v>0.80415999999999999</v>
      </c>
      <c r="D47" s="14">
        <f t="shared" si="14"/>
        <v>1.0999215394376634</v>
      </c>
      <c r="E47" s="21">
        <f t="shared" si="12"/>
        <v>0.63235962456019579</v>
      </c>
    </row>
    <row r="48" spans="2:9" x14ac:dyDescent="0.3">
      <c r="B48" s="23">
        <v>0.25</v>
      </c>
      <c r="C48" s="21">
        <f t="shared" si="13"/>
        <v>0.79300000000000004</v>
      </c>
      <c r="D48" s="14">
        <f t="shared" si="14"/>
        <v>1.0899358589138335</v>
      </c>
      <c r="E48" s="21">
        <f t="shared" si="12"/>
        <v>0.53718517983412617</v>
      </c>
    </row>
    <row r="49" spans="2:5" x14ac:dyDescent="0.3">
      <c r="B49" s="23">
        <v>0.30000000000000004</v>
      </c>
      <c r="C49" s="21">
        <f t="shared" si="13"/>
        <v>0.77439999999999998</v>
      </c>
      <c r="D49" s="14">
        <f t="shared" si="14"/>
        <v>1.073494107724678</v>
      </c>
      <c r="E49" s="21">
        <f t="shared" si="12"/>
        <v>0.42568539753396617</v>
      </c>
    </row>
    <row r="50" spans="2:5" x14ac:dyDescent="0.3">
      <c r="B50" s="23">
        <v>0.35</v>
      </c>
      <c r="C50" s="21">
        <f t="shared" si="13"/>
        <v>0.75580000000000003</v>
      </c>
      <c r="D50" s="14">
        <f t="shared" si="14"/>
        <v>1.0573003813894215</v>
      </c>
      <c r="E50" s="21">
        <f t="shared" si="12"/>
        <v>0.34967505275722999</v>
      </c>
    </row>
    <row r="51" spans="2:5" x14ac:dyDescent="0.3">
      <c r="B51" s="23">
        <v>0.4</v>
      </c>
      <c r="C51" s="21">
        <f t="shared" si="13"/>
        <v>0.73719999999999997</v>
      </c>
      <c r="D51" s="14">
        <f t="shared" si="14"/>
        <v>1.0413509384374959</v>
      </c>
      <c r="E51" s="21">
        <f t="shared" si="12"/>
        <v>0.29489467112560558</v>
      </c>
    </row>
    <row r="52" spans="2:5" x14ac:dyDescent="0.3">
      <c r="B52" s="23">
        <v>0.45</v>
      </c>
      <c r="C52" s="21">
        <f t="shared" si="13"/>
        <v>0.71860000000000002</v>
      </c>
      <c r="D52" s="14">
        <f t="shared" si="14"/>
        <v>1.0256420938386539</v>
      </c>
      <c r="E52" s="21">
        <f t="shared" si="12"/>
        <v>0.25374430634473666</v>
      </c>
    </row>
    <row r="53" spans="2:5" x14ac:dyDescent="0.3">
      <c r="B53" s="23">
        <v>0.5</v>
      </c>
      <c r="C53" s="21">
        <f t="shared" si="13"/>
        <v>0.7</v>
      </c>
      <c r="D53" s="14">
        <f t="shared" si="14"/>
        <v>1.0101702181515611</v>
      </c>
      <c r="E53" s="21">
        <f t="shared" si="12"/>
        <v>0.22182462097974148</v>
      </c>
    </row>
    <row r="54" spans="2:5" x14ac:dyDescent="0.3">
      <c r="B54" s="23">
        <v>0.55000000000000004</v>
      </c>
      <c r="C54" s="21">
        <f t="shared" si="13"/>
        <v>0.68140000000000001</v>
      </c>
      <c r="D54" s="14">
        <f t="shared" si="14"/>
        <v>0.99493173668523494</v>
      </c>
      <c r="E54" s="21">
        <f t="shared" si="12"/>
        <v>0.19642315471018493</v>
      </c>
    </row>
    <row r="55" spans="2:5" x14ac:dyDescent="0.3">
      <c r="B55" s="23">
        <v>0.60000000000000009</v>
      </c>
      <c r="C55" s="21">
        <f t="shared" si="13"/>
        <v>0.66279999999999994</v>
      </c>
      <c r="D55" s="14">
        <f t="shared" si="14"/>
        <v>0.97992312867313147</v>
      </c>
      <c r="E55" s="21">
        <f t="shared" si="12"/>
        <v>0.17578203105629281</v>
      </c>
    </row>
    <row r="56" spans="2:5" x14ac:dyDescent="0.3">
      <c r="B56" s="23">
        <v>0.65</v>
      </c>
      <c r="C56" s="21">
        <f t="shared" si="13"/>
        <v>0.64419999999999999</v>
      </c>
      <c r="D56" s="14">
        <f t="shared" si="14"/>
        <v>0.96514092645969274</v>
      </c>
      <c r="E56" s="21">
        <f t="shared" si="12"/>
        <v>0.15871502088527989</v>
      </c>
    </row>
    <row r="57" spans="2:5" x14ac:dyDescent="0.3">
      <c r="B57" s="23">
        <v>0.7</v>
      </c>
      <c r="C57" s="21">
        <f t="shared" si="13"/>
        <v>0.62560000000000004</v>
      </c>
      <c r="D57" s="14">
        <f t="shared" si="14"/>
        <v>0.95058171469916319</v>
      </c>
      <c r="E57" s="21">
        <f t="shared" si="12"/>
        <v>0.1443944080287079</v>
      </c>
    </row>
    <row r="58" spans="2:5" x14ac:dyDescent="0.3">
      <c r="B58" s="23">
        <v>0.75</v>
      </c>
      <c r="C58" s="21">
        <f t="shared" si="13"/>
        <v>0.60699999999999998</v>
      </c>
      <c r="D58" s="14">
        <f t="shared" si="14"/>
        <v>0.93624212956649355</v>
      </c>
      <c r="E58" s="21">
        <f t="shared" si="12"/>
        <v>0.13222613438648051</v>
      </c>
    </row>
    <row r="59" spans="2:5" x14ac:dyDescent="0.3">
      <c r="B59" s="23">
        <v>0.8</v>
      </c>
      <c r="C59" s="21">
        <f t="shared" si="13"/>
        <v>0.58840000000000003</v>
      </c>
      <c r="D59" s="14">
        <f t="shared" si="14"/>
        <v>0.92211885798014759</v>
      </c>
      <c r="E59" s="21">
        <f t="shared" si="12"/>
        <v>0.1217734611956011</v>
      </c>
    </row>
    <row r="60" spans="2:5" x14ac:dyDescent="0.3">
      <c r="B60" s="23">
        <v>0.85</v>
      </c>
      <c r="C60" s="21">
        <f t="shared" si="13"/>
        <v>0.56980000000000008</v>
      </c>
      <c r="D60" s="14">
        <f t="shared" si="14"/>
        <v>0.90820863683663322</v>
      </c>
      <c r="E60" s="21">
        <f t="shared" si="12"/>
        <v>0.11270856605223101</v>
      </c>
    </row>
    <row r="61" spans="2:5" x14ac:dyDescent="0.3">
      <c r="B61" s="23">
        <v>0.9</v>
      </c>
      <c r="C61" s="21">
        <f t="shared" si="13"/>
        <v>0.55120000000000002</v>
      </c>
      <c r="D61" s="14">
        <f t="shared" si="14"/>
        <v>0.89450825225658026</v>
      </c>
      <c r="E61" s="21">
        <f t="shared" si="12"/>
        <v>0.10478087760736252</v>
      </c>
    </row>
    <row r="62" spans="2:5" x14ac:dyDescent="0.3">
      <c r="B62" s="23">
        <v>0.95</v>
      </c>
      <c r="C62" s="21">
        <f t="shared" si="13"/>
        <v>0.53259999999999996</v>
      </c>
      <c r="D62" s="14">
        <f t="shared" si="14"/>
        <v>0.88101453884219127</v>
      </c>
      <c r="E62" s="21">
        <f t="shared" si="12"/>
        <v>9.7795788654246082E-2</v>
      </c>
    </row>
    <row r="63" spans="2:5" x14ac:dyDescent="0.3">
      <c r="B63" s="23">
        <v>1</v>
      </c>
      <c r="C63" s="21">
        <f t="shared" si="13"/>
        <v>0.51400000000000001</v>
      </c>
      <c r="D63" s="14">
        <f t="shared" si="14"/>
        <v>0.86772437894589516</v>
      </c>
      <c r="E63" s="21">
        <f t="shared" si="12"/>
        <v>9.1600000000000001E-2</v>
      </c>
    </row>
    <row r="64" spans="2:5" x14ac:dyDescent="0.3">
      <c r="B64" s="23">
        <v>1.05</v>
      </c>
      <c r="C64" s="21">
        <f t="shared" si="13"/>
        <v>0.49540000000000001</v>
      </c>
      <c r="D64" s="14">
        <f t="shared" si="14"/>
        <v>0.85463470195003011</v>
      </c>
      <c r="E64" s="21">
        <f t="shared" si="12"/>
        <v>8.6071213900119348E-2</v>
      </c>
    </row>
    <row r="65" spans="1:5" x14ac:dyDescent="0.3">
      <c r="B65" s="23">
        <v>1.1000000000000001</v>
      </c>
      <c r="C65" s="21">
        <f t="shared" si="13"/>
        <v>0.4768</v>
      </c>
      <c r="D65" s="14">
        <f t="shared" si="14"/>
        <v>0.84174248355739589</v>
      </c>
      <c r="E65" s="21">
        <f t="shared" si="12"/>
        <v>8.1110748175677594E-2</v>
      </c>
    </row>
    <row r="66" spans="1:5" x14ac:dyDescent="0.3">
      <c r="B66" s="23">
        <v>1.1499999999999999</v>
      </c>
      <c r="C66" s="21">
        <f t="shared" si="13"/>
        <v>0.45820000000000005</v>
      </c>
      <c r="D66" s="14">
        <f t="shared" si="14"/>
        <v>0.8290447450925067</v>
      </c>
      <c r="E66" s="21">
        <f t="shared" si="12"/>
        <v>7.6638152963522291E-2</v>
      </c>
    </row>
    <row r="67" spans="1:5" x14ac:dyDescent="0.3">
      <c r="B67" s="23">
        <v>1.2</v>
      </c>
      <c r="C67" s="21">
        <f t="shared" si="13"/>
        <v>0.43960000000000005</v>
      </c>
      <c r="D67" s="14">
        <f t="shared" si="14"/>
        <v>0.81653855281338339</v>
      </c>
      <c r="E67" s="21">
        <f t="shared" si="12"/>
        <v>7.2587226673214669E-2</v>
      </c>
    </row>
    <row r="68" spans="1:5" x14ac:dyDescent="0.3">
      <c r="B68" s="23">
        <v>1.25</v>
      </c>
      <c r="C68" s="21">
        <f t="shared" si="13"/>
        <v>0.42100000000000004</v>
      </c>
      <c r="D68" s="14">
        <f t="shared" si="14"/>
        <v>0.80422101723373041</v>
      </c>
      <c r="E68" s="21">
        <f t="shared" si="12"/>
        <v>6.8903026304906384E-2</v>
      </c>
    </row>
    <row r="69" spans="1:5" x14ac:dyDescent="0.3">
      <c r="B69" s="23">
        <v>1.3</v>
      </c>
      <c r="C69" s="21">
        <f t="shared" si="13"/>
        <v>0.40239999999999998</v>
      </c>
      <c r="D69" s="14">
        <v>0.8</v>
      </c>
      <c r="E69" s="21">
        <f t="shared" si="12"/>
        <v>6.5539595419479499E-2</v>
      </c>
    </row>
    <row r="70" spans="1:5" x14ac:dyDescent="0.3">
      <c r="B70" s="23">
        <v>1.35</v>
      </c>
      <c r="C70" s="21">
        <v>0.37</v>
      </c>
      <c r="D70" s="14">
        <v>0.8</v>
      </c>
      <c r="E70" s="21">
        <f t="shared" si="12"/>
        <v>6.2458217408201032E-2</v>
      </c>
    </row>
    <row r="71" spans="1:5" x14ac:dyDescent="0.3">
      <c r="B71" s="23">
        <v>1.4</v>
      </c>
      <c r="C71" s="21">
        <v>0.30000000000000004</v>
      </c>
      <c r="D71" s="14">
        <v>0.8</v>
      </c>
      <c r="E71" s="21">
        <f t="shared" si="12"/>
        <v>5.9626058266262424E-2</v>
      </c>
    </row>
    <row r="72" spans="1:5" ht="14.4" thickBot="1" x14ac:dyDescent="0.35">
      <c r="B72" s="25">
        <v>1.43</v>
      </c>
      <c r="C72" s="26">
        <v>0.2</v>
      </c>
      <c r="D72" s="27">
        <v>0.8</v>
      </c>
      <c r="E72" s="26">
        <f t="shared" si="12"/>
        <v>5.8034559165995571E-2</v>
      </c>
    </row>
    <row r="73" spans="1:5" ht="26.25" customHeight="1" thickBot="1" x14ac:dyDescent="0.35">
      <c r="A73" s="5" t="s">
        <v>41</v>
      </c>
      <c r="B73" s="25">
        <f>E12</f>
        <v>1</v>
      </c>
      <c r="C73" s="28">
        <f>-0.372*B73+0.886</f>
        <v>0.51400000000000001</v>
      </c>
      <c r="D73" s="28">
        <f>1.176*EXP(-0.304*B73)</f>
        <v>0.86772437894589516</v>
      </c>
      <c r="E73" s="29">
        <f t="shared" si="12"/>
        <v>9.1600000000000001E-2</v>
      </c>
    </row>
    <row r="77" spans="1:5" ht="14.4" x14ac:dyDescent="0.3">
      <c r="A77" s="30" t="s">
        <v>42</v>
      </c>
      <c r="B77" s="31"/>
      <c r="C77" s="31"/>
      <c r="D77" s="31"/>
      <c r="E77" s="31"/>
    </row>
    <row r="78" spans="1:5" ht="14.4" x14ac:dyDescent="0.3">
      <c r="A78" s="30" t="s">
        <v>43</v>
      </c>
      <c r="B78" s="31"/>
      <c r="C78" s="31"/>
      <c r="D78" s="31"/>
      <c r="E78" s="31"/>
    </row>
    <row r="79" spans="1:5" ht="14.4" x14ac:dyDescent="0.3">
      <c r="A79" s="32"/>
      <c r="B79" s="31"/>
      <c r="C79" s="31"/>
      <c r="D79" s="31"/>
      <c r="E79" s="31"/>
    </row>
    <row r="80" spans="1:5" x14ac:dyDescent="0.3">
      <c r="A80" s="32" t="s">
        <v>44</v>
      </c>
      <c r="B80" s="33">
        <f>+L22</f>
        <v>3.7118075358904417</v>
      </c>
      <c r="C80" s="32" t="s">
        <v>21</v>
      </c>
      <c r="D80" s="34">
        <f>+B80*3.2808399</f>
        <v>12.177846264870043</v>
      </c>
      <c r="E80" s="32" t="s">
        <v>45</v>
      </c>
    </row>
    <row r="81" spans="1:5" x14ac:dyDescent="0.3">
      <c r="A81" s="32" t="s">
        <v>46</v>
      </c>
      <c r="B81" s="33">
        <f>+E22</f>
        <v>0.54922444861262587</v>
      </c>
      <c r="C81" s="32" t="s">
        <v>19</v>
      </c>
      <c r="D81" s="34">
        <f>+B81*3.2808399</f>
        <v>1.8019174850638027</v>
      </c>
      <c r="E81" s="32" t="s">
        <v>47</v>
      </c>
    </row>
    <row r="82" spans="1:5" ht="14.4" x14ac:dyDescent="0.3">
      <c r="A82" s="35" t="s">
        <v>42</v>
      </c>
      <c r="B82" s="33">
        <f>2+(0.025*(D80)*(D81^(1/3)))</f>
        <v>2.3704720617826767</v>
      </c>
      <c r="C82" s="32" t="s">
        <v>47</v>
      </c>
      <c r="D82" s="36">
        <f>+B82/3.2808399</f>
        <v>0.72251988333312955</v>
      </c>
      <c r="E82" s="32" t="s">
        <v>19</v>
      </c>
    </row>
    <row r="84" spans="1:5" ht="14.4" x14ac:dyDescent="0.3">
      <c r="C84" s="37" t="s">
        <v>48</v>
      </c>
      <c r="D84" s="38">
        <f>+B81+D82</f>
        <v>1.2717443319457553</v>
      </c>
    </row>
  </sheetData>
  <sheetProtection selectLockedCells="1" selectUnlockedCells="1"/>
  <mergeCells count="22">
    <mergeCell ref="A20:A21"/>
    <mergeCell ref="AA20:AA21"/>
    <mergeCell ref="AB20:AC20"/>
    <mergeCell ref="AD20:AG20"/>
    <mergeCell ref="K10:K11"/>
    <mergeCell ref="E10:E11"/>
    <mergeCell ref="H10:H11"/>
    <mergeCell ref="B20:B21"/>
    <mergeCell ref="K20:K21"/>
    <mergeCell ref="N20:N21"/>
    <mergeCell ref="U20:U21"/>
    <mergeCell ref="V20:V21"/>
    <mergeCell ref="W20:W21"/>
    <mergeCell ref="X20:X21"/>
    <mergeCell ref="Y20:Y21"/>
    <mergeCell ref="Z20:Z21"/>
    <mergeCell ref="P14:T14"/>
    <mergeCell ref="P15:T15"/>
    <mergeCell ref="P17:T17"/>
    <mergeCell ref="R20:R21"/>
    <mergeCell ref="S20:S21"/>
    <mergeCell ref="T20:T21"/>
  </mergeCells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84"/>
  <sheetViews>
    <sheetView topLeftCell="A43" zoomScaleNormal="100" workbookViewId="0">
      <selection activeCell="F57" sqref="F57"/>
    </sheetView>
  </sheetViews>
  <sheetFormatPr baseColWidth="10" defaultColWidth="11.44140625" defaultRowHeight="13.8" x14ac:dyDescent="0.3"/>
  <cols>
    <col min="1" max="1" width="15.33203125" style="6" customWidth="1"/>
    <col min="2" max="2" width="10.5546875" style="6" customWidth="1"/>
    <col min="3" max="3" width="8.5546875" style="6" customWidth="1"/>
    <col min="4" max="4" width="9.33203125" style="6" customWidth="1"/>
    <col min="5" max="5" width="7.109375" style="6" customWidth="1"/>
    <col min="6" max="6" width="9.88671875" style="6" customWidth="1"/>
    <col min="7" max="7" width="6.109375" style="6" customWidth="1"/>
    <col min="8" max="8" width="12.33203125" style="6" customWidth="1"/>
    <col min="9" max="9" width="19.6640625" style="6" customWidth="1"/>
    <col min="10" max="10" width="12.88671875" style="6" customWidth="1"/>
    <col min="11" max="11" width="11.5546875" style="6" customWidth="1"/>
    <col min="12" max="12" width="12.5546875" style="6" customWidth="1"/>
    <col min="13" max="13" width="10.33203125" style="6" customWidth="1"/>
    <col min="14" max="14" width="8.33203125" style="6" customWidth="1"/>
    <col min="15" max="15" width="12.109375" style="6" customWidth="1"/>
    <col min="16" max="16" width="10.6640625" style="6" customWidth="1"/>
    <col min="17" max="17" width="6.44140625" style="6" customWidth="1"/>
    <col min="18" max="18" width="16.88671875" style="8" bestFit="1" customWidth="1"/>
    <col min="19" max="19" width="9.88671875" style="8" customWidth="1"/>
    <col min="20" max="20" width="12" style="8" customWidth="1"/>
    <col min="21" max="21" width="6.88671875" style="8" customWidth="1"/>
    <col min="22" max="22" width="7.44140625" style="8" customWidth="1"/>
    <col min="23" max="23" width="8.44140625" style="8" customWidth="1"/>
    <col min="24" max="24" width="12.33203125" style="8" customWidth="1"/>
    <col min="25" max="25" width="12.44140625" style="8" customWidth="1"/>
    <col min="26" max="34" width="11.44140625" style="8"/>
    <col min="35" max="256" width="11.44140625" style="6"/>
    <col min="257" max="257" width="15.33203125" style="6" customWidth="1"/>
    <col min="258" max="258" width="10.5546875" style="6" customWidth="1"/>
    <col min="259" max="259" width="8.5546875" style="6" customWidth="1"/>
    <col min="260" max="260" width="9.33203125" style="6" customWidth="1"/>
    <col min="261" max="261" width="7.109375" style="6" customWidth="1"/>
    <col min="262" max="262" width="9.88671875" style="6" customWidth="1"/>
    <col min="263" max="263" width="6.109375" style="6" customWidth="1"/>
    <col min="264" max="264" width="12.33203125" style="6" customWidth="1"/>
    <col min="265" max="265" width="19.6640625" style="6" customWidth="1"/>
    <col min="266" max="266" width="12.88671875" style="6" customWidth="1"/>
    <col min="267" max="267" width="11.5546875" style="6" customWidth="1"/>
    <col min="268" max="268" width="12.5546875" style="6" customWidth="1"/>
    <col min="269" max="269" width="10.33203125" style="6" customWidth="1"/>
    <col min="270" max="270" width="8.33203125" style="6" customWidth="1"/>
    <col min="271" max="271" width="12.109375" style="6" customWidth="1"/>
    <col min="272" max="272" width="10.6640625" style="6" customWidth="1"/>
    <col min="273" max="273" width="6.44140625" style="6" customWidth="1"/>
    <col min="274" max="274" width="16.88671875" style="6" bestFit="1" customWidth="1"/>
    <col min="275" max="275" width="9.88671875" style="6" customWidth="1"/>
    <col min="276" max="276" width="12" style="6" customWidth="1"/>
    <col min="277" max="277" width="6.88671875" style="6" customWidth="1"/>
    <col min="278" max="278" width="7.44140625" style="6" customWidth="1"/>
    <col min="279" max="279" width="8.44140625" style="6" customWidth="1"/>
    <col min="280" max="280" width="12.33203125" style="6" customWidth="1"/>
    <col min="281" max="281" width="12.44140625" style="6" customWidth="1"/>
    <col min="282" max="512" width="11.44140625" style="6"/>
    <col min="513" max="513" width="15.33203125" style="6" customWidth="1"/>
    <col min="514" max="514" width="10.5546875" style="6" customWidth="1"/>
    <col min="515" max="515" width="8.5546875" style="6" customWidth="1"/>
    <col min="516" max="516" width="9.33203125" style="6" customWidth="1"/>
    <col min="517" max="517" width="7.109375" style="6" customWidth="1"/>
    <col min="518" max="518" width="9.88671875" style="6" customWidth="1"/>
    <col min="519" max="519" width="6.109375" style="6" customWidth="1"/>
    <col min="520" max="520" width="12.33203125" style="6" customWidth="1"/>
    <col min="521" max="521" width="19.6640625" style="6" customWidth="1"/>
    <col min="522" max="522" width="12.88671875" style="6" customWidth="1"/>
    <col min="523" max="523" width="11.5546875" style="6" customWidth="1"/>
    <col min="524" max="524" width="12.5546875" style="6" customWidth="1"/>
    <col min="525" max="525" width="10.33203125" style="6" customWidth="1"/>
    <col min="526" max="526" width="8.33203125" style="6" customWidth="1"/>
    <col min="527" max="527" width="12.109375" style="6" customWidth="1"/>
    <col min="528" max="528" width="10.6640625" style="6" customWidth="1"/>
    <col min="529" max="529" width="6.44140625" style="6" customWidth="1"/>
    <col min="530" max="530" width="16.88671875" style="6" bestFit="1" customWidth="1"/>
    <col min="531" max="531" width="9.88671875" style="6" customWidth="1"/>
    <col min="532" max="532" width="12" style="6" customWidth="1"/>
    <col min="533" max="533" width="6.88671875" style="6" customWidth="1"/>
    <col min="534" max="534" width="7.44140625" style="6" customWidth="1"/>
    <col min="535" max="535" width="8.44140625" style="6" customWidth="1"/>
    <col min="536" max="536" width="12.33203125" style="6" customWidth="1"/>
    <col min="537" max="537" width="12.44140625" style="6" customWidth="1"/>
    <col min="538" max="768" width="11.44140625" style="6"/>
    <col min="769" max="769" width="15.33203125" style="6" customWidth="1"/>
    <col min="770" max="770" width="10.5546875" style="6" customWidth="1"/>
    <col min="771" max="771" width="8.5546875" style="6" customWidth="1"/>
    <col min="772" max="772" width="9.33203125" style="6" customWidth="1"/>
    <col min="773" max="773" width="7.109375" style="6" customWidth="1"/>
    <col min="774" max="774" width="9.88671875" style="6" customWidth="1"/>
    <col min="775" max="775" width="6.109375" style="6" customWidth="1"/>
    <col min="776" max="776" width="12.33203125" style="6" customWidth="1"/>
    <col min="777" max="777" width="19.6640625" style="6" customWidth="1"/>
    <col min="778" max="778" width="12.88671875" style="6" customWidth="1"/>
    <col min="779" max="779" width="11.5546875" style="6" customWidth="1"/>
    <col min="780" max="780" width="12.5546875" style="6" customWidth="1"/>
    <col min="781" max="781" width="10.33203125" style="6" customWidth="1"/>
    <col min="782" max="782" width="8.33203125" style="6" customWidth="1"/>
    <col min="783" max="783" width="12.109375" style="6" customWidth="1"/>
    <col min="784" max="784" width="10.6640625" style="6" customWidth="1"/>
    <col min="785" max="785" width="6.44140625" style="6" customWidth="1"/>
    <col min="786" max="786" width="16.88671875" style="6" bestFit="1" customWidth="1"/>
    <col min="787" max="787" width="9.88671875" style="6" customWidth="1"/>
    <col min="788" max="788" width="12" style="6" customWidth="1"/>
    <col min="789" max="789" width="6.88671875" style="6" customWidth="1"/>
    <col min="790" max="790" width="7.44140625" style="6" customWidth="1"/>
    <col min="791" max="791" width="8.44140625" style="6" customWidth="1"/>
    <col min="792" max="792" width="12.33203125" style="6" customWidth="1"/>
    <col min="793" max="793" width="12.44140625" style="6" customWidth="1"/>
    <col min="794" max="1024" width="11.44140625" style="6"/>
    <col min="1025" max="1025" width="15.33203125" style="6" customWidth="1"/>
    <col min="1026" max="1026" width="10.5546875" style="6" customWidth="1"/>
    <col min="1027" max="1027" width="8.5546875" style="6" customWidth="1"/>
    <col min="1028" max="1028" width="9.33203125" style="6" customWidth="1"/>
    <col min="1029" max="1029" width="7.109375" style="6" customWidth="1"/>
    <col min="1030" max="1030" width="9.88671875" style="6" customWidth="1"/>
    <col min="1031" max="1031" width="6.109375" style="6" customWidth="1"/>
    <col min="1032" max="1032" width="12.33203125" style="6" customWidth="1"/>
    <col min="1033" max="1033" width="19.6640625" style="6" customWidth="1"/>
    <col min="1034" max="1034" width="12.88671875" style="6" customWidth="1"/>
    <col min="1035" max="1035" width="11.5546875" style="6" customWidth="1"/>
    <col min="1036" max="1036" width="12.5546875" style="6" customWidth="1"/>
    <col min="1037" max="1037" width="10.33203125" style="6" customWidth="1"/>
    <col min="1038" max="1038" width="8.33203125" style="6" customWidth="1"/>
    <col min="1039" max="1039" width="12.109375" style="6" customWidth="1"/>
    <col min="1040" max="1040" width="10.6640625" style="6" customWidth="1"/>
    <col min="1041" max="1041" width="6.44140625" style="6" customWidth="1"/>
    <col min="1042" max="1042" width="16.88671875" style="6" bestFit="1" customWidth="1"/>
    <col min="1043" max="1043" width="9.88671875" style="6" customWidth="1"/>
    <col min="1044" max="1044" width="12" style="6" customWidth="1"/>
    <col min="1045" max="1045" width="6.88671875" style="6" customWidth="1"/>
    <col min="1046" max="1046" width="7.44140625" style="6" customWidth="1"/>
    <col min="1047" max="1047" width="8.44140625" style="6" customWidth="1"/>
    <col min="1048" max="1048" width="12.33203125" style="6" customWidth="1"/>
    <col min="1049" max="1049" width="12.44140625" style="6" customWidth="1"/>
    <col min="1050" max="1280" width="11.44140625" style="6"/>
    <col min="1281" max="1281" width="15.33203125" style="6" customWidth="1"/>
    <col min="1282" max="1282" width="10.5546875" style="6" customWidth="1"/>
    <col min="1283" max="1283" width="8.5546875" style="6" customWidth="1"/>
    <col min="1284" max="1284" width="9.33203125" style="6" customWidth="1"/>
    <col min="1285" max="1285" width="7.109375" style="6" customWidth="1"/>
    <col min="1286" max="1286" width="9.88671875" style="6" customWidth="1"/>
    <col min="1287" max="1287" width="6.109375" style="6" customWidth="1"/>
    <col min="1288" max="1288" width="12.33203125" style="6" customWidth="1"/>
    <col min="1289" max="1289" width="19.6640625" style="6" customWidth="1"/>
    <col min="1290" max="1290" width="12.88671875" style="6" customWidth="1"/>
    <col min="1291" max="1291" width="11.5546875" style="6" customWidth="1"/>
    <col min="1292" max="1292" width="12.5546875" style="6" customWidth="1"/>
    <col min="1293" max="1293" width="10.33203125" style="6" customWidth="1"/>
    <col min="1294" max="1294" width="8.33203125" style="6" customWidth="1"/>
    <col min="1295" max="1295" width="12.109375" style="6" customWidth="1"/>
    <col min="1296" max="1296" width="10.6640625" style="6" customWidth="1"/>
    <col min="1297" max="1297" width="6.44140625" style="6" customWidth="1"/>
    <col min="1298" max="1298" width="16.88671875" style="6" bestFit="1" customWidth="1"/>
    <col min="1299" max="1299" width="9.88671875" style="6" customWidth="1"/>
    <col min="1300" max="1300" width="12" style="6" customWidth="1"/>
    <col min="1301" max="1301" width="6.88671875" style="6" customWidth="1"/>
    <col min="1302" max="1302" width="7.44140625" style="6" customWidth="1"/>
    <col min="1303" max="1303" width="8.44140625" style="6" customWidth="1"/>
    <col min="1304" max="1304" width="12.33203125" style="6" customWidth="1"/>
    <col min="1305" max="1305" width="12.44140625" style="6" customWidth="1"/>
    <col min="1306" max="1536" width="11.44140625" style="6"/>
    <col min="1537" max="1537" width="15.33203125" style="6" customWidth="1"/>
    <col min="1538" max="1538" width="10.5546875" style="6" customWidth="1"/>
    <col min="1539" max="1539" width="8.5546875" style="6" customWidth="1"/>
    <col min="1540" max="1540" width="9.33203125" style="6" customWidth="1"/>
    <col min="1541" max="1541" width="7.109375" style="6" customWidth="1"/>
    <col min="1542" max="1542" width="9.88671875" style="6" customWidth="1"/>
    <col min="1543" max="1543" width="6.109375" style="6" customWidth="1"/>
    <col min="1544" max="1544" width="12.33203125" style="6" customWidth="1"/>
    <col min="1545" max="1545" width="19.6640625" style="6" customWidth="1"/>
    <col min="1546" max="1546" width="12.88671875" style="6" customWidth="1"/>
    <col min="1547" max="1547" width="11.5546875" style="6" customWidth="1"/>
    <col min="1548" max="1548" width="12.5546875" style="6" customWidth="1"/>
    <col min="1549" max="1549" width="10.33203125" style="6" customWidth="1"/>
    <col min="1550" max="1550" width="8.33203125" style="6" customWidth="1"/>
    <col min="1551" max="1551" width="12.109375" style="6" customWidth="1"/>
    <col min="1552" max="1552" width="10.6640625" style="6" customWidth="1"/>
    <col min="1553" max="1553" width="6.44140625" style="6" customWidth="1"/>
    <col min="1554" max="1554" width="16.88671875" style="6" bestFit="1" customWidth="1"/>
    <col min="1555" max="1555" width="9.88671875" style="6" customWidth="1"/>
    <col min="1556" max="1556" width="12" style="6" customWidth="1"/>
    <col min="1557" max="1557" width="6.88671875" style="6" customWidth="1"/>
    <col min="1558" max="1558" width="7.44140625" style="6" customWidth="1"/>
    <col min="1559" max="1559" width="8.44140625" style="6" customWidth="1"/>
    <col min="1560" max="1560" width="12.33203125" style="6" customWidth="1"/>
    <col min="1561" max="1561" width="12.44140625" style="6" customWidth="1"/>
    <col min="1562" max="1792" width="11.44140625" style="6"/>
    <col min="1793" max="1793" width="15.33203125" style="6" customWidth="1"/>
    <col min="1794" max="1794" width="10.5546875" style="6" customWidth="1"/>
    <col min="1795" max="1795" width="8.5546875" style="6" customWidth="1"/>
    <col min="1796" max="1796" width="9.33203125" style="6" customWidth="1"/>
    <col min="1797" max="1797" width="7.109375" style="6" customWidth="1"/>
    <col min="1798" max="1798" width="9.88671875" style="6" customWidth="1"/>
    <col min="1799" max="1799" width="6.109375" style="6" customWidth="1"/>
    <col min="1800" max="1800" width="12.33203125" style="6" customWidth="1"/>
    <col min="1801" max="1801" width="19.6640625" style="6" customWidth="1"/>
    <col min="1802" max="1802" width="12.88671875" style="6" customWidth="1"/>
    <col min="1803" max="1803" width="11.5546875" style="6" customWidth="1"/>
    <col min="1804" max="1804" width="12.5546875" style="6" customWidth="1"/>
    <col min="1805" max="1805" width="10.33203125" style="6" customWidth="1"/>
    <col min="1806" max="1806" width="8.33203125" style="6" customWidth="1"/>
    <col min="1807" max="1807" width="12.109375" style="6" customWidth="1"/>
    <col min="1808" max="1808" width="10.6640625" style="6" customWidth="1"/>
    <col min="1809" max="1809" width="6.44140625" style="6" customWidth="1"/>
    <col min="1810" max="1810" width="16.88671875" style="6" bestFit="1" customWidth="1"/>
    <col min="1811" max="1811" width="9.88671875" style="6" customWidth="1"/>
    <col min="1812" max="1812" width="12" style="6" customWidth="1"/>
    <col min="1813" max="1813" width="6.88671875" style="6" customWidth="1"/>
    <col min="1814" max="1814" width="7.44140625" style="6" customWidth="1"/>
    <col min="1815" max="1815" width="8.44140625" style="6" customWidth="1"/>
    <col min="1816" max="1816" width="12.33203125" style="6" customWidth="1"/>
    <col min="1817" max="1817" width="12.44140625" style="6" customWidth="1"/>
    <col min="1818" max="2048" width="11.44140625" style="6"/>
    <col min="2049" max="2049" width="15.33203125" style="6" customWidth="1"/>
    <col min="2050" max="2050" width="10.5546875" style="6" customWidth="1"/>
    <col min="2051" max="2051" width="8.5546875" style="6" customWidth="1"/>
    <col min="2052" max="2052" width="9.33203125" style="6" customWidth="1"/>
    <col min="2053" max="2053" width="7.109375" style="6" customWidth="1"/>
    <col min="2054" max="2054" width="9.88671875" style="6" customWidth="1"/>
    <col min="2055" max="2055" width="6.109375" style="6" customWidth="1"/>
    <col min="2056" max="2056" width="12.33203125" style="6" customWidth="1"/>
    <col min="2057" max="2057" width="19.6640625" style="6" customWidth="1"/>
    <col min="2058" max="2058" width="12.88671875" style="6" customWidth="1"/>
    <col min="2059" max="2059" width="11.5546875" style="6" customWidth="1"/>
    <col min="2060" max="2060" width="12.5546875" style="6" customWidth="1"/>
    <col min="2061" max="2061" width="10.33203125" style="6" customWidth="1"/>
    <col min="2062" max="2062" width="8.33203125" style="6" customWidth="1"/>
    <col min="2063" max="2063" width="12.109375" style="6" customWidth="1"/>
    <col min="2064" max="2064" width="10.6640625" style="6" customWidth="1"/>
    <col min="2065" max="2065" width="6.44140625" style="6" customWidth="1"/>
    <col min="2066" max="2066" width="16.88671875" style="6" bestFit="1" customWidth="1"/>
    <col min="2067" max="2067" width="9.88671875" style="6" customWidth="1"/>
    <col min="2068" max="2068" width="12" style="6" customWidth="1"/>
    <col min="2069" max="2069" width="6.88671875" style="6" customWidth="1"/>
    <col min="2070" max="2070" width="7.44140625" style="6" customWidth="1"/>
    <col min="2071" max="2071" width="8.44140625" style="6" customWidth="1"/>
    <col min="2072" max="2072" width="12.33203125" style="6" customWidth="1"/>
    <col min="2073" max="2073" width="12.44140625" style="6" customWidth="1"/>
    <col min="2074" max="2304" width="11.44140625" style="6"/>
    <col min="2305" max="2305" width="15.33203125" style="6" customWidth="1"/>
    <col min="2306" max="2306" width="10.5546875" style="6" customWidth="1"/>
    <col min="2307" max="2307" width="8.5546875" style="6" customWidth="1"/>
    <col min="2308" max="2308" width="9.33203125" style="6" customWidth="1"/>
    <col min="2309" max="2309" width="7.109375" style="6" customWidth="1"/>
    <col min="2310" max="2310" width="9.88671875" style="6" customWidth="1"/>
    <col min="2311" max="2311" width="6.109375" style="6" customWidth="1"/>
    <col min="2312" max="2312" width="12.33203125" style="6" customWidth="1"/>
    <col min="2313" max="2313" width="19.6640625" style="6" customWidth="1"/>
    <col min="2314" max="2314" width="12.88671875" style="6" customWidth="1"/>
    <col min="2315" max="2315" width="11.5546875" style="6" customWidth="1"/>
    <col min="2316" max="2316" width="12.5546875" style="6" customWidth="1"/>
    <col min="2317" max="2317" width="10.33203125" style="6" customWidth="1"/>
    <col min="2318" max="2318" width="8.33203125" style="6" customWidth="1"/>
    <col min="2319" max="2319" width="12.109375" style="6" customWidth="1"/>
    <col min="2320" max="2320" width="10.6640625" style="6" customWidth="1"/>
    <col min="2321" max="2321" width="6.44140625" style="6" customWidth="1"/>
    <col min="2322" max="2322" width="16.88671875" style="6" bestFit="1" customWidth="1"/>
    <col min="2323" max="2323" width="9.88671875" style="6" customWidth="1"/>
    <col min="2324" max="2324" width="12" style="6" customWidth="1"/>
    <col min="2325" max="2325" width="6.88671875" style="6" customWidth="1"/>
    <col min="2326" max="2326" width="7.44140625" style="6" customWidth="1"/>
    <col min="2327" max="2327" width="8.44140625" style="6" customWidth="1"/>
    <col min="2328" max="2328" width="12.33203125" style="6" customWidth="1"/>
    <col min="2329" max="2329" width="12.44140625" style="6" customWidth="1"/>
    <col min="2330" max="2560" width="11.44140625" style="6"/>
    <col min="2561" max="2561" width="15.33203125" style="6" customWidth="1"/>
    <col min="2562" max="2562" width="10.5546875" style="6" customWidth="1"/>
    <col min="2563" max="2563" width="8.5546875" style="6" customWidth="1"/>
    <col min="2564" max="2564" width="9.33203125" style="6" customWidth="1"/>
    <col min="2565" max="2565" width="7.109375" style="6" customWidth="1"/>
    <col min="2566" max="2566" width="9.88671875" style="6" customWidth="1"/>
    <col min="2567" max="2567" width="6.109375" style="6" customWidth="1"/>
    <col min="2568" max="2568" width="12.33203125" style="6" customWidth="1"/>
    <col min="2569" max="2569" width="19.6640625" style="6" customWidth="1"/>
    <col min="2570" max="2570" width="12.88671875" style="6" customWidth="1"/>
    <col min="2571" max="2571" width="11.5546875" style="6" customWidth="1"/>
    <col min="2572" max="2572" width="12.5546875" style="6" customWidth="1"/>
    <col min="2573" max="2573" width="10.33203125" style="6" customWidth="1"/>
    <col min="2574" max="2574" width="8.33203125" style="6" customWidth="1"/>
    <col min="2575" max="2575" width="12.109375" style="6" customWidth="1"/>
    <col min="2576" max="2576" width="10.6640625" style="6" customWidth="1"/>
    <col min="2577" max="2577" width="6.44140625" style="6" customWidth="1"/>
    <col min="2578" max="2578" width="16.88671875" style="6" bestFit="1" customWidth="1"/>
    <col min="2579" max="2579" width="9.88671875" style="6" customWidth="1"/>
    <col min="2580" max="2580" width="12" style="6" customWidth="1"/>
    <col min="2581" max="2581" width="6.88671875" style="6" customWidth="1"/>
    <col min="2582" max="2582" width="7.44140625" style="6" customWidth="1"/>
    <col min="2583" max="2583" width="8.44140625" style="6" customWidth="1"/>
    <col min="2584" max="2584" width="12.33203125" style="6" customWidth="1"/>
    <col min="2585" max="2585" width="12.44140625" style="6" customWidth="1"/>
    <col min="2586" max="2816" width="11.44140625" style="6"/>
    <col min="2817" max="2817" width="15.33203125" style="6" customWidth="1"/>
    <col min="2818" max="2818" width="10.5546875" style="6" customWidth="1"/>
    <col min="2819" max="2819" width="8.5546875" style="6" customWidth="1"/>
    <col min="2820" max="2820" width="9.33203125" style="6" customWidth="1"/>
    <col min="2821" max="2821" width="7.109375" style="6" customWidth="1"/>
    <col min="2822" max="2822" width="9.88671875" style="6" customWidth="1"/>
    <col min="2823" max="2823" width="6.109375" style="6" customWidth="1"/>
    <col min="2824" max="2824" width="12.33203125" style="6" customWidth="1"/>
    <col min="2825" max="2825" width="19.6640625" style="6" customWidth="1"/>
    <col min="2826" max="2826" width="12.88671875" style="6" customWidth="1"/>
    <col min="2827" max="2827" width="11.5546875" style="6" customWidth="1"/>
    <col min="2828" max="2828" width="12.5546875" style="6" customWidth="1"/>
    <col min="2829" max="2829" width="10.33203125" style="6" customWidth="1"/>
    <col min="2830" max="2830" width="8.33203125" style="6" customWidth="1"/>
    <col min="2831" max="2831" width="12.109375" style="6" customWidth="1"/>
    <col min="2832" max="2832" width="10.6640625" style="6" customWidth="1"/>
    <col min="2833" max="2833" width="6.44140625" style="6" customWidth="1"/>
    <col min="2834" max="2834" width="16.88671875" style="6" bestFit="1" customWidth="1"/>
    <col min="2835" max="2835" width="9.88671875" style="6" customWidth="1"/>
    <col min="2836" max="2836" width="12" style="6" customWidth="1"/>
    <col min="2837" max="2837" width="6.88671875" style="6" customWidth="1"/>
    <col min="2838" max="2838" width="7.44140625" style="6" customWidth="1"/>
    <col min="2839" max="2839" width="8.44140625" style="6" customWidth="1"/>
    <col min="2840" max="2840" width="12.33203125" style="6" customWidth="1"/>
    <col min="2841" max="2841" width="12.44140625" style="6" customWidth="1"/>
    <col min="2842" max="3072" width="11.44140625" style="6"/>
    <col min="3073" max="3073" width="15.33203125" style="6" customWidth="1"/>
    <col min="3074" max="3074" width="10.5546875" style="6" customWidth="1"/>
    <col min="3075" max="3075" width="8.5546875" style="6" customWidth="1"/>
    <col min="3076" max="3076" width="9.33203125" style="6" customWidth="1"/>
    <col min="3077" max="3077" width="7.109375" style="6" customWidth="1"/>
    <col min="3078" max="3078" width="9.88671875" style="6" customWidth="1"/>
    <col min="3079" max="3079" width="6.109375" style="6" customWidth="1"/>
    <col min="3080" max="3080" width="12.33203125" style="6" customWidth="1"/>
    <col min="3081" max="3081" width="19.6640625" style="6" customWidth="1"/>
    <col min="3082" max="3082" width="12.88671875" style="6" customWidth="1"/>
    <col min="3083" max="3083" width="11.5546875" style="6" customWidth="1"/>
    <col min="3084" max="3084" width="12.5546875" style="6" customWidth="1"/>
    <col min="3085" max="3085" width="10.33203125" style="6" customWidth="1"/>
    <col min="3086" max="3086" width="8.33203125" style="6" customWidth="1"/>
    <col min="3087" max="3087" width="12.109375" style="6" customWidth="1"/>
    <col min="3088" max="3088" width="10.6640625" style="6" customWidth="1"/>
    <col min="3089" max="3089" width="6.44140625" style="6" customWidth="1"/>
    <col min="3090" max="3090" width="16.88671875" style="6" bestFit="1" customWidth="1"/>
    <col min="3091" max="3091" width="9.88671875" style="6" customWidth="1"/>
    <col min="3092" max="3092" width="12" style="6" customWidth="1"/>
    <col min="3093" max="3093" width="6.88671875" style="6" customWidth="1"/>
    <col min="3094" max="3094" width="7.44140625" style="6" customWidth="1"/>
    <col min="3095" max="3095" width="8.44140625" style="6" customWidth="1"/>
    <col min="3096" max="3096" width="12.33203125" style="6" customWidth="1"/>
    <col min="3097" max="3097" width="12.44140625" style="6" customWidth="1"/>
    <col min="3098" max="3328" width="11.44140625" style="6"/>
    <col min="3329" max="3329" width="15.33203125" style="6" customWidth="1"/>
    <col min="3330" max="3330" width="10.5546875" style="6" customWidth="1"/>
    <col min="3331" max="3331" width="8.5546875" style="6" customWidth="1"/>
    <col min="3332" max="3332" width="9.33203125" style="6" customWidth="1"/>
    <col min="3333" max="3333" width="7.109375" style="6" customWidth="1"/>
    <col min="3334" max="3334" width="9.88671875" style="6" customWidth="1"/>
    <col min="3335" max="3335" width="6.109375" style="6" customWidth="1"/>
    <col min="3336" max="3336" width="12.33203125" style="6" customWidth="1"/>
    <col min="3337" max="3337" width="19.6640625" style="6" customWidth="1"/>
    <col min="3338" max="3338" width="12.88671875" style="6" customWidth="1"/>
    <col min="3339" max="3339" width="11.5546875" style="6" customWidth="1"/>
    <col min="3340" max="3340" width="12.5546875" style="6" customWidth="1"/>
    <col min="3341" max="3341" width="10.33203125" style="6" customWidth="1"/>
    <col min="3342" max="3342" width="8.33203125" style="6" customWidth="1"/>
    <col min="3343" max="3343" width="12.109375" style="6" customWidth="1"/>
    <col min="3344" max="3344" width="10.6640625" style="6" customWidth="1"/>
    <col min="3345" max="3345" width="6.44140625" style="6" customWidth="1"/>
    <col min="3346" max="3346" width="16.88671875" style="6" bestFit="1" customWidth="1"/>
    <col min="3347" max="3347" width="9.88671875" style="6" customWidth="1"/>
    <col min="3348" max="3348" width="12" style="6" customWidth="1"/>
    <col min="3349" max="3349" width="6.88671875" style="6" customWidth="1"/>
    <col min="3350" max="3350" width="7.44140625" style="6" customWidth="1"/>
    <col min="3351" max="3351" width="8.44140625" style="6" customWidth="1"/>
    <col min="3352" max="3352" width="12.33203125" style="6" customWidth="1"/>
    <col min="3353" max="3353" width="12.44140625" style="6" customWidth="1"/>
    <col min="3354" max="3584" width="11.44140625" style="6"/>
    <col min="3585" max="3585" width="15.33203125" style="6" customWidth="1"/>
    <col min="3586" max="3586" width="10.5546875" style="6" customWidth="1"/>
    <col min="3587" max="3587" width="8.5546875" style="6" customWidth="1"/>
    <col min="3588" max="3588" width="9.33203125" style="6" customWidth="1"/>
    <col min="3589" max="3589" width="7.109375" style="6" customWidth="1"/>
    <col min="3590" max="3590" width="9.88671875" style="6" customWidth="1"/>
    <col min="3591" max="3591" width="6.109375" style="6" customWidth="1"/>
    <col min="3592" max="3592" width="12.33203125" style="6" customWidth="1"/>
    <col min="3593" max="3593" width="19.6640625" style="6" customWidth="1"/>
    <col min="3594" max="3594" width="12.88671875" style="6" customWidth="1"/>
    <col min="3595" max="3595" width="11.5546875" style="6" customWidth="1"/>
    <col min="3596" max="3596" width="12.5546875" style="6" customWidth="1"/>
    <col min="3597" max="3597" width="10.33203125" style="6" customWidth="1"/>
    <col min="3598" max="3598" width="8.33203125" style="6" customWidth="1"/>
    <col min="3599" max="3599" width="12.109375" style="6" customWidth="1"/>
    <col min="3600" max="3600" width="10.6640625" style="6" customWidth="1"/>
    <col min="3601" max="3601" width="6.44140625" style="6" customWidth="1"/>
    <col min="3602" max="3602" width="16.88671875" style="6" bestFit="1" customWidth="1"/>
    <col min="3603" max="3603" width="9.88671875" style="6" customWidth="1"/>
    <col min="3604" max="3604" width="12" style="6" customWidth="1"/>
    <col min="3605" max="3605" width="6.88671875" style="6" customWidth="1"/>
    <col min="3606" max="3606" width="7.44140625" style="6" customWidth="1"/>
    <col min="3607" max="3607" width="8.44140625" style="6" customWidth="1"/>
    <col min="3608" max="3608" width="12.33203125" style="6" customWidth="1"/>
    <col min="3609" max="3609" width="12.44140625" style="6" customWidth="1"/>
    <col min="3610" max="3840" width="11.44140625" style="6"/>
    <col min="3841" max="3841" width="15.33203125" style="6" customWidth="1"/>
    <col min="3842" max="3842" width="10.5546875" style="6" customWidth="1"/>
    <col min="3843" max="3843" width="8.5546875" style="6" customWidth="1"/>
    <col min="3844" max="3844" width="9.33203125" style="6" customWidth="1"/>
    <col min="3845" max="3845" width="7.109375" style="6" customWidth="1"/>
    <col min="3846" max="3846" width="9.88671875" style="6" customWidth="1"/>
    <col min="3847" max="3847" width="6.109375" style="6" customWidth="1"/>
    <col min="3848" max="3848" width="12.33203125" style="6" customWidth="1"/>
    <col min="3849" max="3849" width="19.6640625" style="6" customWidth="1"/>
    <col min="3850" max="3850" width="12.88671875" style="6" customWidth="1"/>
    <col min="3851" max="3851" width="11.5546875" style="6" customWidth="1"/>
    <col min="3852" max="3852" width="12.5546875" style="6" customWidth="1"/>
    <col min="3853" max="3853" width="10.33203125" style="6" customWidth="1"/>
    <col min="3854" max="3854" width="8.33203125" style="6" customWidth="1"/>
    <col min="3855" max="3855" width="12.109375" style="6" customWidth="1"/>
    <col min="3856" max="3856" width="10.6640625" style="6" customWidth="1"/>
    <col min="3857" max="3857" width="6.44140625" style="6" customWidth="1"/>
    <col min="3858" max="3858" width="16.88671875" style="6" bestFit="1" customWidth="1"/>
    <col min="3859" max="3859" width="9.88671875" style="6" customWidth="1"/>
    <col min="3860" max="3860" width="12" style="6" customWidth="1"/>
    <col min="3861" max="3861" width="6.88671875" style="6" customWidth="1"/>
    <col min="3862" max="3862" width="7.44140625" style="6" customWidth="1"/>
    <col min="3863" max="3863" width="8.44140625" style="6" customWidth="1"/>
    <col min="3864" max="3864" width="12.33203125" style="6" customWidth="1"/>
    <col min="3865" max="3865" width="12.44140625" style="6" customWidth="1"/>
    <col min="3866" max="4096" width="11.44140625" style="6"/>
    <col min="4097" max="4097" width="15.33203125" style="6" customWidth="1"/>
    <col min="4098" max="4098" width="10.5546875" style="6" customWidth="1"/>
    <col min="4099" max="4099" width="8.5546875" style="6" customWidth="1"/>
    <col min="4100" max="4100" width="9.33203125" style="6" customWidth="1"/>
    <col min="4101" max="4101" width="7.109375" style="6" customWidth="1"/>
    <col min="4102" max="4102" width="9.88671875" style="6" customWidth="1"/>
    <col min="4103" max="4103" width="6.109375" style="6" customWidth="1"/>
    <col min="4104" max="4104" width="12.33203125" style="6" customWidth="1"/>
    <col min="4105" max="4105" width="19.6640625" style="6" customWidth="1"/>
    <col min="4106" max="4106" width="12.88671875" style="6" customWidth="1"/>
    <col min="4107" max="4107" width="11.5546875" style="6" customWidth="1"/>
    <col min="4108" max="4108" width="12.5546875" style="6" customWidth="1"/>
    <col min="4109" max="4109" width="10.33203125" style="6" customWidth="1"/>
    <col min="4110" max="4110" width="8.33203125" style="6" customWidth="1"/>
    <col min="4111" max="4111" width="12.109375" style="6" customWidth="1"/>
    <col min="4112" max="4112" width="10.6640625" style="6" customWidth="1"/>
    <col min="4113" max="4113" width="6.44140625" style="6" customWidth="1"/>
    <col min="4114" max="4114" width="16.88671875" style="6" bestFit="1" customWidth="1"/>
    <col min="4115" max="4115" width="9.88671875" style="6" customWidth="1"/>
    <col min="4116" max="4116" width="12" style="6" customWidth="1"/>
    <col min="4117" max="4117" width="6.88671875" style="6" customWidth="1"/>
    <col min="4118" max="4118" width="7.44140625" style="6" customWidth="1"/>
    <col min="4119" max="4119" width="8.44140625" style="6" customWidth="1"/>
    <col min="4120" max="4120" width="12.33203125" style="6" customWidth="1"/>
    <col min="4121" max="4121" width="12.44140625" style="6" customWidth="1"/>
    <col min="4122" max="4352" width="11.44140625" style="6"/>
    <col min="4353" max="4353" width="15.33203125" style="6" customWidth="1"/>
    <col min="4354" max="4354" width="10.5546875" style="6" customWidth="1"/>
    <col min="4355" max="4355" width="8.5546875" style="6" customWidth="1"/>
    <col min="4356" max="4356" width="9.33203125" style="6" customWidth="1"/>
    <col min="4357" max="4357" width="7.109375" style="6" customWidth="1"/>
    <col min="4358" max="4358" width="9.88671875" style="6" customWidth="1"/>
    <col min="4359" max="4359" width="6.109375" style="6" customWidth="1"/>
    <col min="4360" max="4360" width="12.33203125" style="6" customWidth="1"/>
    <col min="4361" max="4361" width="19.6640625" style="6" customWidth="1"/>
    <col min="4362" max="4362" width="12.88671875" style="6" customWidth="1"/>
    <col min="4363" max="4363" width="11.5546875" style="6" customWidth="1"/>
    <col min="4364" max="4364" width="12.5546875" style="6" customWidth="1"/>
    <col min="4365" max="4365" width="10.33203125" style="6" customWidth="1"/>
    <col min="4366" max="4366" width="8.33203125" style="6" customWidth="1"/>
    <col min="4367" max="4367" width="12.109375" style="6" customWidth="1"/>
    <col min="4368" max="4368" width="10.6640625" style="6" customWidth="1"/>
    <col min="4369" max="4369" width="6.44140625" style="6" customWidth="1"/>
    <col min="4370" max="4370" width="16.88671875" style="6" bestFit="1" customWidth="1"/>
    <col min="4371" max="4371" width="9.88671875" style="6" customWidth="1"/>
    <col min="4372" max="4372" width="12" style="6" customWidth="1"/>
    <col min="4373" max="4373" width="6.88671875" style="6" customWidth="1"/>
    <col min="4374" max="4374" width="7.44140625" style="6" customWidth="1"/>
    <col min="4375" max="4375" width="8.44140625" style="6" customWidth="1"/>
    <col min="4376" max="4376" width="12.33203125" style="6" customWidth="1"/>
    <col min="4377" max="4377" width="12.44140625" style="6" customWidth="1"/>
    <col min="4378" max="4608" width="11.44140625" style="6"/>
    <col min="4609" max="4609" width="15.33203125" style="6" customWidth="1"/>
    <col min="4610" max="4610" width="10.5546875" style="6" customWidth="1"/>
    <col min="4611" max="4611" width="8.5546875" style="6" customWidth="1"/>
    <col min="4612" max="4612" width="9.33203125" style="6" customWidth="1"/>
    <col min="4613" max="4613" width="7.109375" style="6" customWidth="1"/>
    <col min="4614" max="4614" width="9.88671875" style="6" customWidth="1"/>
    <col min="4615" max="4615" width="6.109375" style="6" customWidth="1"/>
    <col min="4616" max="4616" width="12.33203125" style="6" customWidth="1"/>
    <col min="4617" max="4617" width="19.6640625" style="6" customWidth="1"/>
    <col min="4618" max="4618" width="12.88671875" style="6" customWidth="1"/>
    <col min="4619" max="4619" width="11.5546875" style="6" customWidth="1"/>
    <col min="4620" max="4620" width="12.5546875" style="6" customWidth="1"/>
    <col min="4621" max="4621" width="10.33203125" style="6" customWidth="1"/>
    <col min="4622" max="4622" width="8.33203125" style="6" customWidth="1"/>
    <col min="4623" max="4623" width="12.109375" style="6" customWidth="1"/>
    <col min="4624" max="4624" width="10.6640625" style="6" customWidth="1"/>
    <col min="4625" max="4625" width="6.44140625" style="6" customWidth="1"/>
    <col min="4626" max="4626" width="16.88671875" style="6" bestFit="1" customWidth="1"/>
    <col min="4627" max="4627" width="9.88671875" style="6" customWidth="1"/>
    <col min="4628" max="4628" width="12" style="6" customWidth="1"/>
    <col min="4629" max="4629" width="6.88671875" style="6" customWidth="1"/>
    <col min="4630" max="4630" width="7.44140625" style="6" customWidth="1"/>
    <col min="4631" max="4631" width="8.44140625" style="6" customWidth="1"/>
    <col min="4632" max="4632" width="12.33203125" style="6" customWidth="1"/>
    <col min="4633" max="4633" width="12.44140625" style="6" customWidth="1"/>
    <col min="4634" max="4864" width="11.44140625" style="6"/>
    <col min="4865" max="4865" width="15.33203125" style="6" customWidth="1"/>
    <col min="4866" max="4866" width="10.5546875" style="6" customWidth="1"/>
    <col min="4867" max="4867" width="8.5546875" style="6" customWidth="1"/>
    <col min="4868" max="4868" width="9.33203125" style="6" customWidth="1"/>
    <col min="4869" max="4869" width="7.109375" style="6" customWidth="1"/>
    <col min="4870" max="4870" width="9.88671875" style="6" customWidth="1"/>
    <col min="4871" max="4871" width="6.109375" style="6" customWidth="1"/>
    <col min="4872" max="4872" width="12.33203125" style="6" customWidth="1"/>
    <col min="4873" max="4873" width="19.6640625" style="6" customWidth="1"/>
    <col min="4874" max="4874" width="12.88671875" style="6" customWidth="1"/>
    <col min="4875" max="4875" width="11.5546875" style="6" customWidth="1"/>
    <col min="4876" max="4876" width="12.5546875" style="6" customWidth="1"/>
    <col min="4877" max="4877" width="10.33203125" style="6" customWidth="1"/>
    <col min="4878" max="4878" width="8.33203125" style="6" customWidth="1"/>
    <col min="4879" max="4879" width="12.109375" style="6" customWidth="1"/>
    <col min="4880" max="4880" width="10.6640625" style="6" customWidth="1"/>
    <col min="4881" max="4881" width="6.44140625" style="6" customWidth="1"/>
    <col min="4882" max="4882" width="16.88671875" style="6" bestFit="1" customWidth="1"/>
    <col min="4883" max="4883" width="9.88671875" style="6" customWidth="1"/>
    <col min="4884" max="4884" width="12" style="6" customWidth="1"/>
    <col min="4885" max="4885" width="6.88671875" style="6" customWidth="1"/>
    <col min="4886" max="4886" width="7.44140625" style="6" customWidth="1"/>
    <col min="4887" max="4887" width="8.44140625" style="6" customWidth="1"/>
    <col min="4888" max="4888" width="12.33203125" style="6" customWidth="1"/>
    <col min="4889" max="4889" width="12.44140625" style="6" customWidth="1"/>
    <col min="4890" max="5120" width="11.44140625" style="6"/>
    <col min="5121" max="5121" width="15.33203125" style="6" customWidth="1"/>
    <col min="5122" max="5122" width="10.5546875" style="6" customWidth="1"/>
    <col min="5123" max="5123" width="8.5546875" style="6" customWidth="1"/>
    <col min="5124" max="5124" width="9.33203125" style="6" customWidth="1"/>
    <col min="5125" max="5125" width="7.109375" style="6" customWidth="1"/>
    <col min="5126" max="5126" width="9.88671875" style="6" customWidth="1"/>
    <col min="5127" max="5127" width="6.109375" style="6" customWidth="1"/>
    <col min="5128" max="5128" width="12.33203125" style="6" customWidth="1"/>
    <col min="5129" max="5129" width="19.6640625" style="6" customWidth="1"/>
    <col min="5130" max="5130" width="12.88671875" style="6" customWidth="1"/>
    <col min="5131" max="5131" width="11.5546875" style="6" customWidth="1"/>
    <col min="5132" max="5132" width="12.5546875" style="6" customWidth="1"/>
    <col min="5133" max="5133" width="10.33203125" style="6" customWidth="1"/>
    <col min="5134" max="5134" width="8.33203125" style="6" customWidth="1"/>
    <col min="5135" max="5135" width="12.109375" style="6" customWidth="1"/>
    <col min="5136" max="5136" width="10.6640625" style="6" customWidth="1"/>
    <col min="5137" max="5137" width="6.44140625" style="6" customWidth="1"/>
    <col min="5138" max="5138" width="16.88671875" style="6" bestFit="1" customWidth="1"/>
    <col min="5139" max="5139" width="9.88671875" style="6" customWidth="1"/>
    <col min="5140" max="5140" width="12" style="6" customWidth="1"/>
    <col min="5141" max="5141" width="6.88671875" style="6" customWidth="1"/>
    <col min="5142" max="5142" width="7.44140625" style="6" customWidth="1"/>
    <col min="5143" max="5143" width="8.44140625" style="6" customWidth="1"/>
    <col min="5144" max="5144" width="12.33203125" style="6" customWidth="1"/>
    <col min="5145" max="5145" width="12.44140625" style="6" customWidth="1"/>
    <col min="5146" max="5376" width="11.44140625" style="6"/>
    <col min="5377" max="5377" width="15.33203125" style="6" customWidth="1"/>
    <col min="5378" max="5378" width="10.5546875" style="6" customWidth="1"/>
    <col min="5379" max="5379" width="8.5546875" style="6" customWidth="1"/>
    <col min="5380" max="5380" width="9.33203125" style="6" customWidth="1"/>
    <col min="5381" max="5381" width="7.109375" style="6" customWidth="1"/>
    <col min="5382" max="5382" width="9.88671875" style="6" customWidth="1"/>
    <col min="5383" max="5383" width="6.109375" style="6" customWidth="1"/>
    <col min="5384" max="5384" width="12.33203125" style="6" customWidth="1"/>
    <col min="5385" max="5385" width="19.6640625" style="6" customWidth="1"/>
    <col min="5386" max="5386" width="12.88671875" style="6" customWidth="1"/>
    <col min="5387" max="5387" width="11.5546875" style="6" customWidth="1"/>
    <col min="5388" max="5388" width="12.5546875" style="6" customWidth="1"/>
    <col min="5389" max="5389" width="10.33203125" style="6" customWidth="1"/>
    <col min="5390" max="5390" width="8.33203125" style="6" customWidth="1"/>
    <col min="5391" max="5391" width="12.109375" style="6" customWidth="1"/>
    <col min="5392" max="5392" width="10.6640625" style="6" customWidth="1"/>
    <col min="5393" max="5393" width="6.44140625" style="6" customWidth="1"/>
    <col min="5394" max="5394" width="16.88671875" style="6" bestFit="1" customWidth="1"/>
    <col min="5395" max="5395" width="9.88671875" style="6" customWidth="1"/>
    <col min="5396" max="5396" width="12" style="6" customWidth="1"/>
    <col min="5397" max="5397" width="6.88671875" style="6" customWidth="1"/>
    <col min="5398" max="5398" width="7.44140625" style="6" customWidth="1"/>
    <col min="5399" max="5399" width="8.44140625" style="6" customWidth="1"/>
    <col min="5400" max="5400" width="12.33203125" style="6" customWidth="1"/>
    <col min="5401" max="5401" width="12.44140625" style="6" customWidth="1"/>
    <col min="5402" max="5632" width="11.44140625" style="6"/>
    <col min="5633" max="5633" width="15.33203125" style="6" customWidth="1"/>
    <col min="5634" max="5634" width="10.5546875" style="6" customWidth="1"/>
    <col min="5635" max="5635" width="8.5546875" style="6" customWidth="1"/>
    <col min="5636" max="5636" width="9.33203125" style="6" customWidth="1"/>
    <col min="5637" max="5637" width="7.109375" style="6" customWidth="1"/>
    <col min="5638" max="5638" width="9.88671875" style="6" customWidth="1"/>
    <col min="5639" max="5639" width="6.109375" style="6" customWidth="1"/>
    <col min="5640" max="5640" width="12.33203125" style="6" customWidth="1"/>
    <col min="5641" max="5641" width="19.6640625" style="6" customWidth="1"/>
    <col min="5642" max="5642" width="12.88671875" style="6" customWidth="1"/>
    <col min="5643" max="5643" width="11.5546875" style="6" customWidth="1"/>
    <col min="5644" max="5644" width="12.5546875" style="6" customWidth="1"/>
    <col min="5645" max="5645" width="10.33203125" style="6" customWidth="1"/>
    <col min="5646" max="5646" width="8.33203125" style="6" customWidth="1"/>
    <col min="5647" max="5647" width="12.109375" style="6" customWidth="1"/>
    <col min="5648" max="5648" width="10.6640625" style="6" customWidth="1"/>
    <col min="5649" max="5649" width="6.44140625" style="6" customWidth="1"/>
    <col min="5650" max="5650" width="16.88671875" style="6" bestFit="1" customWidth="1"/>
    <col min="5651" max="5651" width="9.88671875" style="6" customWidth="1"/>
    <col min="5652" max="5652" width="12" style="6" customWidth="1"/>
    <col min="5653" max="5653" width="6.88671875" style="6" customWidth="1"/>
    <col min="5654" max="5654" width="7.44140625" style="6" customWidth="1"/>
    <col min="5655" max="5655" width="8.44140625" style="6" customWidth="1"/>
    <col min="5656" max="5656" width="12.33203125" style="6" customWidth="1"/>
    <col min="5657" max="5657" width="12.44140625" style="6" customWidth="1"/>
    <col min="5658" max="5888" width="11.44140625" style="6"/>
    <col min="5889" max="5889" width="15.33203125" style="6" customWidth="1"/>
    <col min="5890" max="5890" width="10.5546875" style="6" customWidth="1"/>
    <col min="5891" max="5891" width="8.5546875" style="6" customWidth="1"/>
    <col min="5892" max="5892" width="9.33203125" style="6" customWidth="1"/>
    <col min="5893" max="5893" width="7.109375" style="6" customWidth="1"/>
    <col min="5894" max="5894" width="9.88671875" style="6" customWidth="1"/>
    <col min="5895" max="5895" width="6.109375" style="6" customWidth="1"/>
    <col min="5896" max="5896" width="12.33203125" style="6" customWidth="1"/>
    <col min="5897" max="5897" width="19.6640625" style="6" customWidth="1"/>
    <col min="5898" max="5898" width="12.88671875" style="6" customWidth="1"/>
    <col min="5899" max="5899" width="11.5546875" style="6" customWidth="1"/>
    <col min="5900" max="5900" width="12.5546875" style="6" customWidth="1"/>
    <col min="5901" max="5901" width="10.33203125" style="6" customWidth="1"/>
    <col min="5902" max="5902" width="8.33203125" style="6" customWidth="1"/>
    <col min="5903" max="5903" width="12.109375" style="6" customWidth="1"/>
    <col min="5904" max="5904" width="10.6640625" style="6" customWidth="1"/>
    <col min="5905" max="5905" width="6.44140625" style="6" customWidth="1"/>
    <col min="5906" max="5906" width="16.88671875" style="6" bestFit="1" customWidth="1"/>
    <col min="5907" max="5907" width="9.88671875" style="6" customWidth="1"/>
    <col min="5908" max="5908" width="12" style="6" customWidth="1"/>
    <col min="5909" max="5909" width="6.88671875" style="6" customWidth="1"/>
    <col min="5910" max="5910" width="7.44140625" style="6" customWidth="1"/>
    <col min="5911" max="5911" width="8.44140625" style="6" customWidth="1"/>
    <col min="5912" max="5912" width="12.33203125" style="6" customWidth="1"/>
    <col min="5913" max="5913" width="12.44140625" style="6" customWidth="1"/>
    <col min="5914" max="6144" width="11.44140625" style="6"/>
    <col min="6145" max="6145" width="15.33203125" style="6" customWidth="1"/>
    <col min="6146" max="6146" width="10.5546875" style="6" customWidth="1"/>
    <col min="6147" max="6147" width="8.5546875" style="6" customWidth="1"/>
    <col min="6148" max="6148" width="9.33203125" style="6" customWidth="1"/>
    <col min="6149" max="6149" width="7.109375" style="6" customWidth="1"/>
    <col min="6150" max="6150" width="9.88671875" style="6" customWidth="1"/>
    <col min="6151" max="6151" width="6.109375" style="6" customWidth="1"/>
    <col min="6152" max="6152" width="12.33203125" style="6" customWidth="1"/>
    <col min="6153" max="6153" width="19.6640625" style="6" customWidth="1"/>
    <col min="6154" max="6154" width="12.88671875" style="6" customWidth="1"/>
    <col min="6155" max="6155" width="11.5546875" style="6" customWidth="1"/>
    <col min="6156" max="6156" width="12.5546875" style="6" customWidth="1"/>
    <col min="6157" max="6157" width="10.33203125" style="6" customWidth="1"/>
    <col min="6158" max="6158" width="8.33203125" style="6" customWidth="1"/>
    <col min="6159" max="6159" width="12.109375" style="6" customWidth="1"/>
    <col min="6160" max="6160" width="10.6640625" style="6" customWidth="1"/>
    <col min="6161" max="6161" width="6.44140625" style="6" customWidth="1"/>
    <col min="6162" max="6162" width="16.88671875" style="6" bestFit="1" customWidth="1"/>
    <col min="6163" max="6163" width="9.88671875" style="6" customWidth="1"/>
    <col min="6164" max="6164" width="12" style="6" customWidth="1"/>
    <col min="6165" max="6165" width="6.88671875" style="6" customWidth="1"/>
    <col min="6166" max="6166" width="7.44140625" style="6" customWidth="1"/>
    <col min="6167" max="6167" width="8.44140625" style="6" customWidth="1"/>
    <col min="6168" max="6168" width="12.33203125" style="6" customWidth="1"/>
    <col min="6169" max="6169" width="12.44140625" style="6" customWidth="1"/>
    <col min="6170" max="6400" width="11.44140625" style="6"/>
    <col min="6401" max="6401" width="15.33203125" style="6" customWidth="1"/>
    <col min="6402" max="6402" width="10.5546875" style="6" customWidth="1"/>
    <col min="6403" max="6403" width="8.5546875" style="6" customWidth="1"/>
    <col min="6404" max="6404" width="9.33203125" style="6" customWidth="1"/>
    <col min="6405" max="6405" width="7.109375" style="6" customWidth="1"/>
    <col min="6406" max="6406" width="9.88671875" style="6" customWidth="1"/>
    <col min="6407" max="6407" width="6.109375" style="6" customWidth="1"/>
    <col min="6408" max="6408" width="12.33203125" style="6" customWidth="1"/>
    <col min="6409" max="6409" width="19.6640625" style="6" customWidth="1"/>
    <col min="6410" max="6410" width="12.88671875" style="6" customWidth="1"/>
    <col min="6411" max="6411" width="11.5546875" style="6" customWidth="1"/>
    <col min="6412" max="6412" width="12.5546875" style="6" customWidth="1"/>
    <col min="6413" max="6413" width="10.33203125" style="6" customWidth="1"/>
    <col min="6414" max="6414" width="8.33203125" style="6" customWidth="1"/>
    <col min="6415" max="6415" width="12.109375" style="6" customWidth="1"/>
    <col min="6416" max="6416" width="10.6640625" style="6" customWidth="1"/>
    <col min="6417" max="6417" width="6.44140625" style="6" customWidth="1"/>
    <col min="6418" max="6418" width="16.88671875" style="6" bestFit="1" customWidth="1"/>
    <col min="6419" max="6419" width="9.88671875" style="6" customWidth="1"/>
    <col min="6420" max="6420" width="12" style="6" customWidth="1"/>
    <col min="6421" max="6421" width="6.88671875" style="6" customWidth="1"/>
    <col min="6422" max="6422" width="7.44140625" style="6" customWidth="1"/>
    <col min="6423" max="6423" width="8.44140625" style="6" customWidth="1"/>
    <col min="6424" max="6424" width="12.33203125" style="6" customWidth="1"/>
    <col min="6425" max="6425" width="12.44140625" style="6" customWidth="1"/>
    <col min="6426" max="6656" width="11.44140625" style="6"/>
    <col min="6657" max="6657" width="15.33203125" style="6" customWidth="1"/>
    <col min="6658" max="6658" width="10.5546875" style="6" customWidth="1"/>
    <col min="6659" max="6659" width="8.5546875" style="6" customWidth="1"/>
    <col min="6660" max="6660" width="9.33203125" style="6" customWidth="1"/>
    <col min="6661" max="6661" width="7.109375" style="6" customWidth="1"/>
    <col min="6662" max="6662" width="9.88671875" style="6" customWidth="1"/>
    <col min="6663" max="6663" width="6.109375" style="6" customWidth="1"/>
    <col min="6664" max="6664" width="12.33203125" style="6" customWidth="1"/>
    <col min="6665" max="6665" width="19.6640625" style="6" customWidth="1"/>
    <col min="6666" max="6666" width="12.88671875" style="6" customWidth="1"/>
    <col min="6667" max="6667" width="11.5546875" style="6" customWidth="1"/>
    <col min="6668" max="6668" width="12.5546875" style="6" customWidth="1"/>
    <col min="6669" max="6669" width="10.33203125" style="6" customWidth="1"/>
    <col min="6670" max="6670" width="8.33203125" style="6" customWidth="1"/>
    <col min="6671" max="6671" width="12.109375" style="6" customWidth="1"/>
    <col min="6672" max="6672" width="10.6640625" style="6" customWidth="1"/>
    <col min="6673" max="6673" width="6.44140625" style="6" customWidth="1"/>
    <col min="6674" max="6674" width="16.88671875" style="6" bestFit="1" customWidth="1"/>
    <col min="6675" max="6675" width="9.88671875" style="6" customWidth="1"/>
    <col min="6676" max="6676" width="12" style="6" customWidth="1"/>
    <col min="6677" max="6677" width="6.88671875" style="6" customWidth="1"/>
    <col min="6678" max="6678" width="7.44140625" style="6" customWidth="1"/>
    <col min="6679" max="6679" width="8.44140625" style="6" customWidth="1"/>
    <col min="6680" max="6680" width="12.33203125" style="6" customWidth="1"/>
    <col min="6681" max="6681" width="12.44140625" style="6" customWidth="1"/>
    <col min="6682" max="6912" width="11.44140625" style="6"/>
    <col min="6913" max="6913" width="15.33203125" style="6" customWidth="1"/>
    <col min="6914" max="6914" width="10.5546875" style="6" customWidth="1"/>
    <col min="6915" max="6915" width="8.5546875" style="6" customWidth="1"/>
    <col min="6916" max="6916" width="9.33203125" style="6" customWidth="1"/>
    <col min="6917" max="6917" width="7.109375" style="6" customWidth="1"/>
    <col min="6918" max="6918" width="9.88671875" style="6" customWidth="1"/>
    <col min="6919" max="6919" width="6.109375" style="6" customWidth="1"/>
    <col min="6920" max="6920" width="12.33203125" style="6" customWidth="1"/>
    <col min="6921" max="6921" width="19.6640625" style="6" customWidth="1"/>
    <col min="6922" max="6922" width="12.88671875" style="6" customWidth="1"/>
    <col min="6923" max="6923" width="11.5546875" style="6" customWidth="1"/>
    <col min="6924" max="6924" width="12.5546875" style="6" customWidth="1"/>
    <col min="6925" max="6925" width="10.33203125" style="6" customWidth="1"/>
    <col min="6926" max="6926" width="8.33203125" style="6" customWidth="1"/>
    <col min="6927" max="6927" width="12.109375" style="6" customWidth="1"/>
    <col min="6928" max="6928" width="10.6640625" style="6" customWidth="1"/>
    <col min="6929" max="6929" width="6.44140625" style="6" customWidth="1"/>
    <col min="6930" max="6930" width="16.88671875" style="6" bestFit="1" customWidth="1"/>
    <col min="6931" max="6931" width="9.88671875" style="6" customWidth="1"/>
    <col min="6932" max="6932" width="12" style="6" customWidth="1"/>
    <col min="6933" max="6933" width="6.88671875" style="6" customWidth="1"/>
    <col min="6934" max="6934" width="7.44140625" style="6" customWidth="1"/>
    <col min="6935" max="6935" width="8.44140625" style="6" customWidth="1"/>
    <col min="6936" max="6936" width="12.33203125" style="6" customWidth="1"/>
    <col min="6937" max="6937" width="12.44140625" style="6" customWidth="1"/>
    <col min="6938" max="7168" width="11.44140625" style="6"/>
    <col min="7169" max="7169" width="15.33203125" style="6" customWidth="1"/>
    <col min="7170" max="7170" width="10.5546875" style="6" customWidth="1"/>
    <col min="7171" max="7171" width="8.5546875" style="6" customWidth="1"/>
    <col min="7172" max="7172" width="9.33203125" style="6" customWidth="1"/>
    <col min="7173" max="7173" width="7.109375" style="6" customWidth="1"/>
    <col min="7174" max="7174" width="9.88671875" style="6" customWidth="1"/>
    <col min="7175" max="7175" width="6.109375" style="6" customWidth="1"/>
    <col min="7176" max="7176" width="12.33203125" style="6" customWidth="1"/>
    <col min="7177" max="7177" width="19.6640625" style="6" customWidth="1"/>
    <col min="7178" max="7178" width="12.88671875" style="6" customWidth="1"/>
    <col min="7179" max="7179" width="11.5546875" style="6" customWidth="1"/>
    <col min="7180" max="7180" width="12.5546875" style="6" customWidth="1"/>
    <col min="7181" max="7181" width="10.33203125" style="6" customWidth="1"/>
    <col min="7182" max="7182" width="8.33203125" style="6" customWidth="1"/>
    <col min="7183" max="7183" width="12.109375" style="6" customWidth="1"/>
    <col min="7184" max="7184" width="10.6640625" style="6" customWidth="1"/>
    <col min="7185" max="7185" width="6.44140625" style="6" customWidth="1"/>
    <col min="7186" max="7186" width="16.88671875" style="6" bestFit="1" customWidth="1"/>
    <col min="7187" max="7187" width="9.88671875" style="6" customWidth="1"/>
    <col min="7188" max="7188" width="12" style="6" customWidth="1"/>
    <col min="7189" max="7189" width="6.88671875" style="6" customWidth="1"/>
    <col min="7190" max="7190" width="7.44140625" style="6" customWidth="1"/>
    <col min="7191" max="7191" width="8.44140625" style="6" customWidth="1"/>
    <col min="7192" max="7192" width="12.33203125" style="6" customWidth="1"/>
    <col min="7193" max="7193" width="12.44140625" style="6" customWidth="1"/>
    <col min="7194" max="7424" width="11.44140625" style="6"/>
    <col min="7425" max="7425" width="15.33203125" style="6" customWidth="1"/>
    <col min="7426" max="7426" width="10.5546875" style="6" customWidth="1"/>
    <col min="7427" max="7427" width="8.5546875" style="6" customWidth="1"/>
    <col min="7428" max="7428" width="9.33203125" style="6" customWidth="1"/>
    <col min="7429" max="7429" width="7.109375" style="6" customWidth="1"/>
    <col min="7430" max="7430" width="9.88671875" style="6" customWidth="1"/>
    <col min="7431" max="7431" width="6.109375" style="6" customWidth="1"/>
    <col min="7432" max="7432" width="12.33203125" style="6" customWidth="1"/>
    <col min="7433" max="7433" width="19.6640625" style="6" customWidth="1"/>
    <col min="7434" max="7434" width="12.88671875" style="6" customWidth="1"/>
    <col min="7435" max="7435" width="11.5546875" style="6" customWidth="1"/>
    <col min="7436" max="7436" width="12.5546875" style="6" customWidth="1"/>
    <col min="7437" max="7437" width="10.33203125" style="6" customWidth="1"/>
    <col min="7438" max="7438" width="8.33203125" style="6" customWidth="1"/>
    <col min="7439" max="7439" width="12.109375" style="6" customWidth="1"/>
    <col min="7440" max="7440" width="10.6640625" style="6" customWidth="1"/>
    <col min="7441" max="7441" width="6.44140625" style="6" customWidth="1"/>
    <col min="7442" max="7442" width="16.88671875" style="6" bestFit="1" customWidth="1"/>
    <col min="7443" max="7443" width="9.88671875" style="6" customWidth="1"/>
    <col min="7444" max="7444" width="12" style="6" customWidth="1"/>
    <col min="7445" max="7445" width="6.88671875" style="6" customWidth="1"/>
    <col min="7446" max="7446" width="7.44140625" style="6" customWidth="1"/>
    <col min="7447" max="7447" width="8.44140625" style="6" customWidth="1"/>
    <col min="7448" max="7448" width="12.33203125" style="6" customWidth="1"/>
    <col min="7449" max="7449" width="12.44140625" style="6" customWidth="1"/>
    <col min="7450" max="7680" width="11.44140625" style="6"/>
    <col min="7681" max="7681" width="15.33203125" style="6" customWidth="1"/>
    <col min="7682" max="7682" width="10.5546875" style="6" customWidth="1"/>
    <col min="7683" max="7683" width="8.5546875" style="6" customWidth="1"/>
    <col min="7684" max="7684" width="9.33203125" style="6" customWidth="1"/>
    <col min="7685" max="7685" width="7.109375" style="6" customWidth="1"/>
    <col min="7686" max="7686" width="9.88671875" style="6" customWidth="1"/>
    <col min="7687" max="7687" width="6.109375" style="6" customWidth="1"/>
    <col min="7688" max="7688" width="12.33203125" style="6" customWidth="1"/>
    <col min="7689" max="7689" width="19.6640625" style="6" customWidth="1"/>
    <col min="7690" max="7690" width="12.88671875" style="6" customWidth="1"/>
    <col min="7691" max="7691" width="11.5546875" style="6" customWidth="1"/>
    <col min="7692" max="7692" width="12.5546875" style="6" customWidth="1"/>
    <col min="7693" max="7693" width="10.33203125" style="6" customWidth="1"/>
    <col min="7694" max="7694" width="8.33203125" style="6" customWidth="1"/>
    <col min="7695" max="7695" width="12.109375" style="6" customWidth="1"/>
    <col min="7696" max="7696" width="10.6640625" style="6" customWidth="1"/>
    <col min="7697" max="7697" width="6.44140625" style="6" customWidth="1"/>
    <col min="7698" max="7698" width="16.88671875" style="6" bestFit="1" customWidth="1"/>
    <col min="7699" max="7699" width="9.88671875" style="6" customWidth="1"/>
    <col min="7700" max="7700" width="12" style="6" customWidth="1"/>
    <col min="7701" max="7701" width="6.88671875" style="6" customWidth="1"/>
    <col min="7702" max="7702" width="7.44140625" style="6" customWidth="1"/>
    <col min="7703" max="7703" width="8.44140625" style="6" customWidth="1"/>
    <col min="7704" max="7704" width="12.33203125" style="6" customWidth="1"/>
    <col min="7705" max="7705" width="12.44140625" style="6" customWidth="1"/>
    <col min="7706" max="7936" width="11.44140625" style="6"/>
    <col min="7937" max="7937" width="15.33203125" style="6" customWidth="1"/>
    <col min="7938" max="7938" width="10.5546875" style="6" customWidth="1"/>
    <col min="7939" max="7939" width="8.5546875" style="6" customWidth="1"/>
    <col min="7940" max="7940" width="9.33203125" style="6" customWidth="1"/>
    <col min="7941" max="7941" width="7.109375" style="6" customWidth="1"/>
    <col min="7942" max="7942" width="9.88671875" style="6" customWidth="1"/>
    <col min="7943" max="7943" width="6.109375" style="6" customWidth="1"/>
    <col min="7944" max="7944" width="12.33203125" style="6" customWidth="1"/>
    <col min="7945" max="7945" width="19.6640625" style="6" customWidth="1"/>
    <col min="7946" max="7946" width="12.88671875" style="6" customWidth="1"/>
    <col min="7947" max="7947" width="11.5546875" style="6" customWidth="1"/>
    <col min="7948" max="7948" width="12.5546875" style="6" customWidth="1"/>
    <col min="7949" max="7949" width="10.33203125" style="6" customWidth="1"/>
    <col min="7950" max="7950" width="8.33203125" style="6" customWidth="1"/>
    <col min="7951" max="7951" width="12.109375" style="6" customWidth="1"/>
    <col min="7952" max="7952" width="10.6640625" style="6" customWidth="1"/>
    <col min="7953" max="7953" width="6.44140625" style="6" customWidth="1"/>
    <col min="7954" max="7954" width="16.88671875" style="6" bestFit="1" customWidth="1"/>
    <col min="7955" max="7955" width="9.88671875" style="6" customWidth="1"/>
    <col min="7956" max="7956" width="12" style="6" customWidth="1"/>
    <col min="7957" max="7957" width="6.88671875" style="6" customWidth="1"/>
    <col min="7958" max="7958" width="7.44140625" style="6" customWidth="1"/>
    <col min="7959" max="7959" width="8.44140625" style="6" customWidth="1"/>
    <col min="7960" max="7960" width="12.33203125" style="6" customWidth="1"/>
    <col min="7961" max="7961" width="12.44140625" style="6" customWidth="1"/>
    <col min="7962" max="8192" width="11.44140625" style="6"/>
    <col min="8193" max="8193" width="15.33203125" style="6" customWidth="1"/>
    <col min="8194" max="8194" width="10.5546875" style="6" customWidth="1"/>
    <col min="8195" max="8195" width="8.5546875" style="6" customWidth="1"/>
    <col min="8196" max="8196" width="9.33203125" style="6" customWidth="1"/>
    <col min="8197" max="8197" width="7.109375" style="6" customWidth="1"/>
    <col min="8198" max="8198" width="9.88671875" style="6" customWidth="1"/>
    <col min="8199" max="8199" width="6.109375" style="6" customWidth="1"/>
    <col min="8200" max="8200" width="12.33203125" style="6" customWidth="1"/>
    <col min="8201" max="8201" width="19.6640625" style="6" customWidth="1"/>
    <col min="8202" max="8202" width="12.88671875" style="6" customWidth="1"/>
    <col min="8203" max="8203" width="11.5546875" style="6" customWidth="1"/>
    <col min="8204" max="8204" width="12.5546875" style="6" customWidth="1"/>
    <col min="8205" max="8205" width="10.33203125" style="6" customWidth="1"/>
    <col min="8206" max="8206" width="8.33203125" style="6" customWidth="1"/>
    <col min="8207" max="8207" width="12.109375" style="6" customWidth="1"/>
    <col min="8208" max="8208" width="10.6640625" style="6" customWidth="1"/>
    <col min="8209" max="8209" width="6.44140625" style="6" customWidth="1"/>
    <col min="8210" max="8210" width="16.88671875" style="6" bestFit="1" customWidth="1"/>
    <col min="8211" max="8211" width="9.88671875" style="6" customWidth="1"/>
    <col min="8212" max="8212" width="12" style="6" customWidth="1"/>
    <col min="8213" max="8213" width="6.88671875" style="6" customWidth="1"/>
    <col min="8214" max="8214" width="7.44140625" style="6" customWidth="1"/>
    <col min="8215" max="8215" width="8.44140625" style="6" customWidth="1"/>
    <col min="8216" max="8216" width="12.33203125" style="6" customWidth="1"/>
    <col min="8217" max="8217" width="12.44140625" style="6" customWidth="1"/>
    <col min="8218" max="8448" width="11.44140625" style="6"/>
    <col min="8449" max="8449" width="15.33203125" style="6" customWidth="1"/>
    <col min="8450" max="8450" width="10.5546875" style="6" customWidth="1"/>
    <col min="8451" max="8451" width="8.5546875" style="6" customWidth="1"/>
    <col min="8452" max="8452" width="9.33203125" style="6" customWidth="1"/>
    <col min="8453" max="8453" width="7.109375" style="6" customWidth="1"/>
    <col min="8454" max="8454" width="9.88671875" style="6" customWidth="1"/>
    <col min="8455" max="8455" width="6.109375" style="6" customWidth="1"/>
    <col min="8456" max="8456" width="12.33203125" style="6" customWidth="1"/>
    <col min="8457" max="8457" width="19.6640625" style="6" customWidth="1"/>
    <col min="8458" max="8458" width="12.88671875" style="6" customWidth="1"/>
    <col min="8459" max="8459" width="11.5546875" style="6" customWidth="1"/>
    <col min="8460" max="8460" width="12.5546875" style="6" customWidth="1"/>
    <col min="8461" max="8461" width="10.33203125" style="6" customWidth="1"/>
    <col min="8462" max="8462" width="8.33203125" style="6" customWidth="1"/>
    <col min="8463" max="8463" width="12.109375" style="6" customWidth="1"/>
    <col min="8464" max="8464" width="10.6640625" style="6" customWidth="1"/>
    <col min="8465" max="8465" width="6.44140625" style="6" customWidth="1"/>
    <col min="8466" max="8466" width="16.88671875" style="6" bestFit="1" customWidth="1"/>
    <col min="8467" max="8467" width="9.88671875" style="6" customWidth="1"/>
    <col min="8468" max="8468" width="12" style="6" customWidth="1"/>
    <col min="8469" max="8469" width="6.88671875" style="6" customWidth="1"/>
    <col min="8470" max="8470" width="7.44140625" style="6" customWidth="1"/>
    <col min="8471" max="8471" width="8.44140625" style="6" customWidth="1"/>
    <col min="8472" max="8472" width="12.33203125" style="6" customWidth="1"/>
    <col min="8473" max="8473" width="12.44140625" style="6" customWidth="1"/>
    <col min="8474" max="8704" width="11.44140625" style="6"/>
    <col min="8705" max="8705" width="15.33203125" style="6" customWidth="1"/>
    <col min="8706" max="8706" width="10.5546875" style="6" customWidth="1"/>
    <col min="8707" max="8707" width="8.5546875" style="6" customWidth="1"/>
    <col min="8708" max="8708" width="9.33203125" style="6" customWidth="1"/>
    <col min="8709" max="8709" width="7.109375" style="6" customWidth="1"/>
    <col min="8710" max="8710" width="9.88671875" style="6" customWidth="1"/>
    <col min="8711" max="8711" width="6.109375" style="6" customWidth="1"/>
    <col min="8712" max="8712" width="12.33203125" style="6" customWidth="1"/>
    <col min="8713" max="8713" width="19.6640625" style="6" customWidth="1"/>
    <col min="8714" max="8714" width="12.88671875" style="6" customWidth="1"/>
    <col min="8715" max="8715" width="11.5546875" style="6" customWidth="1"/>
    <col min="8716" max="8716" width="12.5546875" style="6" customWidth="1"/>
    <col min="8717" max="8717" width="10.33203125" style="6" customWidth="1"/>
    <col min="8718" max="8718" width="8.33203125" style="6" customWidth="1"/>
    <col min="8719" max="8719" width="12.109375" style="6" customWidth="1"/>
    <col min="8720" max="8720" width="10.6640625" style="6" customWidth="1"/>
    <col min="8721" max="8721" width="6.44140625" style="6" customWidth="1"/>
    <col min="8722" max="8722" width="16.88671875" style="6" bestFit="1" customWidth="1"/>
    <col min="8723" max="8723" width="9.88671875" style="6" customWidth="1"/>
    <col min="8724" max="8724" width="12" style="6" customWidth="1"/>
    <col min="8725" max="8725" width="6.88671875" style="6" customWidth="1"/>
    <col min="8726" max="8726" width="7.44140625" style="6" customWidth="1"/>
    <col min="8727" max="8727" width="8.44140625" style="6" customWidth="1"/>
    <col min="8728" max="8728" width="12.33203125" style="6" customWidth="1"/>
    <col min="8729" max="8729" width="12.44140625" style="6" customWidth="1"/>
    <col min="8730" max="8960" width="11.44140625" style="6"/>
    <col min="8961" max="8961" width="15.33203125" style="6" customWidth="1"/>
    <col min="8962" max="8962" width="10.5546875" style="6" customWidth="1"/>
    <col min="8963" max="8963" width="8.5546875" style="6" customWidth="1"/>
    <col min="8964" max="8964" width="9.33203125" style="6" customWidth="1"/>
    <col min="8965" max="8965" width="7.109375" style="6" customWidth="1"/>
    <col min="8966" max="8966" width="9.88671875" style="6" customWidth="1"/>
    <col min="8967" max="8967" width="6.109375" style="6" customWidth="1"/>
    <col min="8968" max="8968" width="12.33203125" style="6" customWidth="1"/>
    <col min="8969" max="8969" width="19.6640625" style="6" customWidth="1"/>
    <col min="8970" max="8970" width="12.88671875" style="6" customWidth="1"/>
    <col min="8971" max="8971" width="11.5546875" style="6" customWidth="1"/>
    <col min="8972" max="8972" width="12.5546875" style="6" customWidth="1"/>
    <col min="8973" max="8973" width="10.33203125" style="6" customWidth="1"/>
    <col min="8974" max="8974" width="8.33203125" style="6" customWidth="1"/>
    <col min="8975" max="8975" width="12.109375" style="6" customWidth="1"/>
    <col min="8976" max="8976" width="10.6640625" style="6" customWidth="1"/>
    <col min="8977" max="8977" width="6.44140625" style="6" customWidth="1"/>
    <col min="8978" max="8978" width="16.88671875" style="6" bestFit="1" customWidth="1"/>
    <col min="8979" max="8979" width="9.88671875" style="6" customWidth="1"/>
    <col min="8980" max="8980" width="12" style="6" customWidth="1"/>
    <col min="8981" max="8981" width="6.88671875" style="6" customWidth="1"/>
    <col min="8982" max="8982" width="7.44140625" style="6" customWidth="1"/>
    <col min="8983" max="8983" width="8.44140625" style="6" customWidth="1"/>
    <col min="8984" max="8984" width="12.33203125" style="6" customWidth="1"/>
    <col min="8985" max="8985" width="12.44140625" style="6" customWidth="1"/>
    <col min="8986" max="9216" width="11.44140625" style="6"/>
    <col min="9217" max="9217" width="15.33203125" style="6" customWidth="1"/>
    <col min="9218" max="9218" width="10.5546875" style="6" customWidth="1"/>
    <col min="9219" max="9219" width="8.5546875" style="6" customWidth="1"/>
    <col min="9220" max="9220" width="9.33203125" style="6" customWidth="1"/>
    <col min="9221" max="9221" width="7.109375" style="6" customWidth="1"/>
    <col min="9222" max="9222" width="9.88671875" style="6" customWidth="1"/>
    <col min="9223" max="9223" width="6.109375" style="6" customWidth="1"/>
    <col min="9224" max="9224" width="12.33203125" style="6" customWidth="1"/>
    <col min="9225" max="9225" width="19.6640625" style="6" customWidth="1"/>
    <col min="9226" max="9226" width="12.88671875" style="6" customWidth="1"/>
    <col min="9227" max="9227" width="11.5546875" style="6" customWidth="1"/>
    <col min="9228" max="9228" width="12.5546875" style="6" customWidth="1"/>
    <col min="9229" max="9229" width="10.33203125" style="6" customWidth="1"/>
    <col min="9230" max="9230" width="8.33203125" style="6" customWidth="1"/>
    <col min="9231" max="9231" width="12.109375" style="6" customWidth="1"/>
    <col min="9232" max="9232" width="10.6640625" style="6" customWidth="1"/>
    <col min="9233" max="9233" width="6.44140625" style="6" customWidth="1"/>
    <col min="9234" max="9234" width="16.88671875" style="6" bestFit="1" customWidth="1"/>
    <col min="9235" max="9235" width="9.88671875" style="6" customWidth="1"/>
    <col min="9236" max="9236" width="12" style="6" customWidth="1"/>
    <col min="9237" max="9237" width="6.88671875" style="6" customWidth="1"/>
    <col min="9238" max="9238" width="7.44140625" style="6" customWidth="1"/>
    <col min="9239" max="9239" width="8.44140625" style="6" customWidth="1"/>
    <col min="9240" max="9240" width="12.33203125" style="6" customWidth="1"/>
    <col min="9241" max="9241" width="12.44140625" style="6" customWidth="1"/>
    <col min="9242" max="9472" width="11.44140625" style="6"/>
    <col min="9473" max="9473" width="15.33203125" style="6" customWidth="1"/>
    <col min="9474" max="9474" width="10.5546875" style="6" customWidth="1"/>
    <col min="9475" max="9475" width="8.5546875" style="6" customWidth="1"/>
    <col min="9476" max="9476" width="9.33203125" style="6" customWidth="1"/>
    <col min="9477" max="9477" width="7.109375" style="6" customWidth="1"/>
    <col min="9478" max="9478" width="9.88671875" style="6" customWidth="1"/>
    <col min="9479" max="9479" width="6.109375" style="6" customWidth="1"/>
    <col min="9480" max="9480" width="12.33203125" style="6" customWidth="1"/>
    <col min="9481" max="9481" width="19.6640625" style="6" customWidth="1"/>
    <col min="9482" max="9482" width="12.88671875" style="6" customWidth="1"/>
    <col min="9483" max="9483" width="11.5546875" style="6" customWidth="1"/>
    <col min="9484" max="9484" width="12.5546875" style="6" customWidth="1"/>
    <col min="9485" max="9485" width="10.33203125" style="6" customWidth="1"/>
    <col min="9486" max="9486" width="8.33203125" style="6" customWidth="1"/>
    <col min="9487" max="9487" width="12.109375" style="6" customWidth="1"/>
    <col min="9488" max="9488" width="10.6640625" style="6" customWidth="1"/>
    <col min="9489" max="9489" width="6.44140625" style="6" customWidth="1"/>
    <col min="9490" max="9490" width="16.88671875" style="6" bestFit="1" customWidth="1"/>
    <col min="9491" max="9491" width="9.88671875" style="6" customWidth="1"/>
    <col min="9492" max="9492" width="12" style="6" customWidth="1"/>
    <col min="9493" max="9493" width="6.88671875" style="6" customWidth="1"/>
    <col min="9494" max="9494" width="7.44140625" style="6" customWidth="1"/>
    <col min="9495" max="9495" width="8.44140625" style="6" customWidth="1"/>
    <col min="9496" max="9496" width="12.33203125" style="6" customWidth="1"/>
    <col min="9497" max="9497" width="12.44140625" style="6" customWidth="1"/>
    <col min="9498" max="9728" width="11.44140625" style="6"/>
    <col min="9729" max="9729" width="15.33203125" style="6" customWidth="1"/>
    <col min="9730" max="9730" width="10.5546875" style="6" customWidth="1"/>
    <col min="9731" max="9731" width="8.5546875" style="6" customWidth="1"/>
    <col min="9732" max="9732" width="9.33203125" style="6" customWidth="1"/>
    <col min="9733" max="9733" width="7.109375" style="6" customWidth="1"/>
    <col min="9734" max="9734" width="9.88671875" style="6" customWidth="1"/>
    <col min="9735" max="9735" width="6.109375" style="6" customWidth="1"/>
    <col min="9736" max="9736" width="12.33203125" style="6" customWidth="1"/>
    <col min="9737" max="9737" width="19.6640625" style="6" customWidth="1"/>
    <col min="9738" max="9738" width="12.88671875" style="6" customWidth="1"/>
    <col min="9739" max="9739" width="11.5546875" style="6" customWidth="1"/>
    <col min="9740" max="9740" width="12.5546875" style="6" customWidth="1"/>
    <col min="9741" max="9741" width="10.33203125" style="6" customWidth="1"/>
    <col min="9742" max="9742" width="8.33203125" style="6" customWidth="1"/>
    <col min="9743" max="9743" width="12.109375" style="6" customWidth="1"/>
    <col min="9744" max="9744" width="10.6640625" style="6" customWidth="1"/>
    <col min="9745" max="9745" width="6.44140625" style="6" customWidth="1"/>
    <col min="9746" max="9746" width="16.88671875" style="6" bestFit="1" customWidth="1"/>
    <col min="9747" max="9747" width="9.88671875" style="6" customWidth="1"/>
    <col min="9748" max="9748" width="12" style="6" customWidth="1"/>
    <col min="9749" max="9749" width="6.88671875" style="6" customWidth="1"/>
    <col min="9750" max="9750" width="7.44140625" style="6" customWidth="1"/>
    <col min="9751" max="9751" width="8.44140625" style="6" customWidth="1"/>
    <col min="9752" max="9752" width="12.33203125" style="6" customWidth="1"/>
    <col min="9753" max="9753" width="12.44140625" style="6" customWidth="1"/>
    <col min="9754" max="9984" width="11.44140625" style="6"/>
    <col min="9985" max="9985" width="15.33203125" style="6" customWidth="1"/>
    <col min="9986" max="9986" width="10.5546875" style="6" customWidth="1"/>
    <col min="9987" max="9987" width="8.5546875" style="6" customWidth="1"/>
    <col min="9988" max="9988" width="9.33203125" style="6" customWidth="1"/>
    <col min="9989" max="9989" width="7.109375" style="6" customWidth="1"/>
    <col min="9990" max="9990" width="9.88671875" style="6" customWidth="1"/>
    <col min="9991" max="9991" width="6.109375" style="6" customWidth="1"/>
    <col min="9992" max="9992" width="12.33203125" style="6" customWidth="1"/>
    <col min="9993" max="9993" width="19.6640625" style="6" customWidth="1"/>
    <col min="9994" max="9994" width="12.88671875" style="6" customWidth="1"/>
    <col min="9995" max="9995" width="11.5546875" style="6" customWidth="1"/>
    <col min="9996" max="9996" width="12.5546875" style="6" customWidth="1"/>
    <col min="9997" max="9997" width="10.33203125" style="6" customWidth="1"/>
    <col min="9998" max="9998" width="8.33203125" style="6" customWidth="1"/>
    <col min="9999" max="9999" width="12.109375" style="6" customWidth="1"/>
    <col min="10000" max="10000" width="10.6640625" style="6" customWidth="1"/>
    <col min="10001" max="10001" width="6.44140625" style="6" customWidth="1"/>
    <col min="10002" max="10002" width="16.88671875" style="6" bestFit="1" customWidth="1"/>
    <col min="10003" max="10003" width="9.88671875" style="6" customWidth="1"/>
    <col min="10004" max="10004" width="12" style="6" customWidth="1"/>
    <col min="10005" max="10005" width="6.88671875" style="6" customWidth="1"/>
    <col min="10006" max="10006" width="7.44140625" style="6" customWidth="1"/>
    <col min="10007" max="10007" width="8.44140625" style="6" customWidth="1"/>
    <col min="10008" max="10008" width="12.33203125" style="6" customWidth="1"/>
    <col min="10009" max="10009" width="12.44140625" style="6" customWidth="1"/>
    <col min="10010" max="10240" width="11.44140625" style="6"/>
    <col min="10241" max="10241" width="15.33203125" style="6" customWidth="1"/>
    <col min="10242" max="10242" width="10.5546875" style="6" customWidth="1"/>
    <col min="10243" max="10243" width="8.5546875" style="6" customWidth="1"/>
    <col min="10244" max="10244" width="9.33203125" style="6" customWidth="1"/>
    <col min="10245" max="10245" width="7.109375" style="6" customWidth="1"/>
    <col min="10246" max="10246" width="9.88671875" style="6" customWidth="1"/>
    <col min="10247" max="10247" width="6.109375" style="6" customWidth="1"/>
    <col min="10248" max="10248" width="12.33203125" style="6" customWidth="1"/>
    <col min="10249" max="10249" width="19.6640625" style="6" customWidth="1"/>
    <col min="10250" max="10250" width="12.88671875" style="6" customWidth="1"/>
    <col min="10251" max="10251" width="11.5546875" style="6" customWidth="1"/>
    <col min="10252" max="10252" width="12.5546875" style="6" customWidth="1"/>
    <col min="10253" max="10253" width="10.33203125" style="6" customWidth="1"/>
    <col min="10254" max="10254" width="8.33203125" style="6" customWidth="1"/>
    <col min="10255" max="10255" width="12.109375" style="6" customWidth="1"/>
    <col min="10256" max="10256" width="10.6640625" style="6" customWidth="1"/>
    <col min="10257" max="10257" width="6.44140625" style="6" customWidth="1"/>
    <col min="10258" max="10258" width="16.88671875" style="6" bestFit="1" customWidth="1"/>
    <col min="10259" max="10259" width="9.88671875" style="6" customWidth="1"/>
    <col min="10260" max="10260" width="12" style="6" customWidth="1"/>
    <col min="10261" max="10261" width="6.88671875" style="6" customWidth="1"/>
    <col min="10262" max="10262" width="7.44140625" style="6" customWidth="1"/>
    <col min="10263" max="10263" width="8.44140625" style="6" customWidth="1"/>
    <col min="10264" max="10264" width="12.33203125" style="6" customWidth="1"/>
    <col min="10265" max="10265" width="12.44140625" style="6" customWidth="1"/>
    <col min="10266" max="10496" width="11.44140625" style="6"/>
    <col min="10497" max="10497" width="15.33203125" style="6" customWidth="1"/>
    <col min="10498" max="10498" width="10.5546875" style="6" customWidth="1"/>
    <col min="10499" max="10499" width="8.5546875" style="6" customWidth="1"/>
    <col min="10500" max="10500" width="9.33203125" style="6" customWidth="1"/>
    <col min="10501" max="10501" width="7.109375" style="6" customWidth="1"/>
    <col min="10502" max="10502" width="9.88671875" style="6" customWidth="1"/>
    <col min="10503" max="10503" width="6.109375" style="6" customWidth="1"/>
    <col min="10504" max="10504" width="12.33203125" style="6" customWidth="1"/>
    <col min="10505" max="10505" width="19.6640625" style="6" customWidth="1"/>
    <col min="10506" max="10506" width="12.88671875" style="6" customWidth="1"/>
    <col min="10507" max="10507" width="11.5546875" style="6" customWidth="1"/>
    <col min="10508" max="10508" width="12.5546875" style="6" customWidth="1"/>
    <col min="10509" max="10509" width="10.33203125" style="6" customWidth="1"/>
    <col min="10510" max="10510" width="8.33203125" style="6" customWidth="1"/>
    <col min="10511" max="10511" width="12.109375" style="6" customWidth="1"/>
    <col min="10512" max="10512" width="10.6640625" style="6" customWidth="1"/>
    <col min="10513" max="10513" width="6.44140625" style="6" customWidth="1"/>
    <col min="10514" max="10514" width="16.88671875" style="6" bestFit="1" customWidth="1"/>
    <col min="10515" max="10515" width="9.88671875" style="6" customWidth="1"/>
    <col min="10516" max="10516" width="12" style="6" customWidth="1"/>
    <col min="10517" max="10517" width="6.88671875" style="6" customWidth="1"/>
    <col min="10518" max="10518" width="7.44140625" style="6" customWidth="1"/>
    <col min="10519" max="10519" width="8.44140625" style="6" customWidth="1"/>
    <col min="10520" max="10520" width="12.33203125" style="6" customWidth="1"/>
    <col min="10521" max="10521" width="12.44140625" style="6" customWidth="1"/>
    <col min="10522" max="10752" width="11.44140625" style="6"/>
    <col min="10753" max="10753" width="15.33203125" style="6" customWidth="1"/>
    <col min="10754" max="10754" width="10.5546875" style="6" customWidth="1"/>
    <col min="10755" max="10755" width="8.5546875" style="6" customWidth="1"/>
    <col min="10756" max="10756" width="9.33203125" style="6" customWidth="1"/>
    <col min="10757" max="10757" width="7.109375" style="6" customWidth="1"/>
    <col min="10758" max="10758" width="9.88671875" style="6" customWidth="1"/>
    <col min="10759" max="10759" width="6.109375" style="6" customWidth="1"/>
    <col min="10760" max="10760" width="12.33203125" style="6" customWidth="1"/>
    <col min="10761" max="10761" width="19.6640625" style="6" customWidth="1"/>
    <col min="10762" max="10762" width="12.88671875" style="6" customWidth="1"/>
    <col min="10763" max="10763" width="11.5546875" style="6" customWidth="1"/>
    <col min="10764" max="10764" width="12.5546875" style="6" customWidth="1"/>
    <col min="10765" max="10765" width="10.33203125" style="6" customWidth="1"/>
    <col min="10766" max="10766" width="8.33203125" style="6" customWidth="1"/>
    <col min="10767" max="10767" width="12.109375" style="6" customWidth="1"/>
    <col min="10768" max="10768" width="10.6640625" style="6" customWidth="1"/>
    <col min="10769" max="10769" width="6.44140625" style="6" customWidth="1"/>
    <col min="10770" max="10770" width="16.88671875" style="6" bestFit="1" customWidth="1"/>
    <col min="10771" max="10771" width="9.88671875" style="6" customWidth="1"/>
    <col min="10772" max="10772" width="12" style="6" customWidth="1"/>
    <col min="10773" max="10773" width="6.88671875" style="6" customWidth="1"/>
    <col min="10774" max="10774" width="7.44140625" style="6" customWidth="1"/>
    <col min="10775" max="10775" width="8.44140625" style="6" customWidth="1"/>
    <col min="10776" max="10776" width="12.33203125" style="6" customWidth="1"/>
    <col min="10777" max="10777" width="12.44140625" style="6" customWidth="1"/>
    <col min="10778" max="11008" width="11.44140625" style="6"/>
    <col min="11009" max="11009" width="15.33203125" style="6" customWidth="1"/>
    <col min="11010" max="11010" width="10.5546875" style="6" customWidth="1"/>
    <col min="11011" max="11011" width="8.5546875" style="6" customWidth="1"/>
    <col min="11012" max="11012" width="9.33203125" style="6" customWidth="1"/>
    <col min="11013" max="11013" width="7.109375" style="6" customWidth="1"/>
    <col min="11014" max="11014" width="9.88671875" style="6" customWidth="1"/>
    <col min="11015" max="11015" width="6.109375" style="6" customWidth="1"/>
    <col min="11016" max="11016" width="12.33203125" style="6" customWidth="1"/>
    <col min="11017" max="11017" width="19.6640625" style="6" customWidth="1"/>
    <col min="11018" max="11018" width="12.88671875" style="6" customWidth="1"/>
    <col min="11019" max="11019" width="11.5546875" style="6" customWidth="1"/>
    <col min="11020" max="11020" width="12.5546875" style="6" customWidth="1"/>
    <col min="11021" max="11021" width="10.33203125" style="6" customWidth="1"/>
    <col min="11022" max="11022" width="8.33203125" style="6" customWidth="1"/>
    <col min="11023" max="11023" width="12.109375" style="6" customWidth="1"/>
    <col min="11024" max="11024" width="10.6640625" style="6" customWidth="1"/>
    <col min="11025" max="11025" width="6.44140625" style="6" customWidth="1"/>
    <col min="11026" max="11026" width="16.88671875" style="6" bestFit="1" customWidth="1"/>
    <col min="11027" max="11027" width="9.88671875" style="6" customWidth="1"/>
    <col min="11028" max="11028" width="12" style="6" customWidth="1"/>
    <col min="11029" max="11029" width="6.88671875" style="6" customWidth="1"/>
    <col min="11030" max="11030" width="7.44140625" style="6" customWidth="1"/>
    <col min="11031" max="11031" width="8.44140625" style="6" customWidth="1"/>
    <col min="11032" max="11032" width="12.33203125" style="6" customWidth="1"/>
    <col min="11033" max="11033" width="12.44140625" style="6" customWidth="1"/>
    <col min="11034" max="11264" width="11.44140625" style="6"/>
    <col min="11265" max="11265" width="15.33203125" style="6" customWidth="1"/>
    <col min="11266" max="11266" width="10.5546875" style="6" customWidth="1"/>
    <col min="11267" max="11267" width="8.5546875" style="6" customWidth="1"/>
    <col min="11268" max="11268" width="9.33203125" style="6" customWidth="1"/>
    <col min="11269" max="11269" width="7.109375" style="6" customWidth="1"/>
    <col min="11270" max="11270" width="9.88671875" style="6" customWidth="1"/>
    <col min="11271" max="11271" width="6.109375" style="6" customWidth="1"/>
    <col min="11272" max="11272" width="12.33203125" style="6" customWidth="1"/>
    <col min="11273" max="11273" width="19.6640625" style="6" customWidth="1"/>
    <col min="11274" max="11274" width="12.88671875" style="6" customWidth="1"/>
    <col min="11275" max="11275" width="11.5546875" style="6" customWidth="1"/>
    <col min="11276" max="11276" width="12.5546875" style="6" customWidth="1"/>
    <col min="11277" max="11277" width="10.33203125" style="6" customWidth="1"/>
    <col min="11278" max="11278" width="8.33203125" style="6" customWidth="1"/>
    <col min="11279" max="11279" width="12.109375" style="6" customWidth="1"/>
    <col min="11280" max="11280" width="10.6640625" style="6" customWidth="1"/>
    <col min="11281" max="11281" width="6.44140625" style="6" customWidth="1"/>
    <col min="11282" max="11282" width="16.88671875" style="6" bestFit="1" customWidth="1"/>
    <col min="11283" max="11283" width="9.88671875" style="6" customWidth="1"/>
    <col min="11284" max="11284" width="12" style="6" customWidth="1"/>
    <col min="11285" max="11285" width="6.88671875" style="6" customWidth="1"/>
    <col min="11286" max="11286" width="7.44140625" style="6" customWidth="1"/>
    <col min="11287" max="11287" width="8.44140625" style="6" customWidth="1"/>
    <col min="11288" max="11288" width="12.33203125" style="6" customWidth="1"/>
    <col min="11289" max="11289" width="12.44140625" style="6" customWidth="1"/>
    <col min="11290" max="11520" width="11.44140625" style="6"/>
    <col min="11521" max="11521" width="15.33203125" style="6" customWidth="1"/>
    <col min="11522" max="11522" width="10.5546875" style="6" customWidth="1"/>
    <col min="11523" max="11523" width="8.5546875" style="6" customWidth="1"/>
    <col min="11524" max="11524" width="9.33203125" style="6" customWidth="1"/>
    <col min="11525" max="11525" width="7.109375" style="6" customWidth="1"/>
    <col min="11526" max="11526" width="9.88671875" style="6" customWidth="1"/>
    <col min="11527" max="11527" width="6.109375" style="6" customWidth="1"/>
    <col min="11528" max="11528" width="12.33203125" style="6" customWidth="1"/>
    <col min="11529" max="11529" width="19.6640625" style="6" customWidth="1"/>
    <col min="11530" max="11530" width="12.88671875" style="6" customWidth="1"/>
    <col min="11531" max="11531" width="11.5546875" style="6" customWidth="1"/>
    <col min="11532" max="11532" width="12.5546875" style="6" customWidth="1"/>
    <col min="11533" max="11533" width="10.33203125" style="6" customWidth="1"/>
    <col min="11534" max="11534" width="8.33203125" style="6" customWidth="1"/>
    <col min="11535" max="11535" width="12.109375" style="6" customWidth="1"/>
    <col min="11536" max="11536" width="10.6640625" style="6" customWidth="1"/>
    <col min="11537" max="11537" width="6.44140625" style="6" customWidth="1"/>
    <col min="11538" max="11538" width="16.88671875" style="6" bestFit="1" customWidth="1"/>
    <col min="11539" max="11539" width="9.88671875" style="6" customWidth="1"/>
    <col min="11540" max="11540" width="12" style="6" customWidth="1"/>
    <col min="11541" max="11541" width="6.88671875" style="6" customWidth="1"/>
    <col min="11542" max="11542" width="7.44140625" style="6" customWidth="1"/>
    <col min="11543" max="11543" width="8.44140625" style="6" customWidth="1"/>
    <col min="11544" max="11544" width="12.33203125" style="6" customWidth="1"/>
    <col min="11545" max="11545" width="12.44140625" style="6" customWidth="1"/>
    <col min="11546" max="11776" width="11.44140625" style="6"/>
    <col min="11777" max="11777" width="15.33203125" style="6" customWidth="1"/>
    <col min="11778" max="11778" width="10.5546875" style="6" customWidth="1"/>
    <col min="11779" max="11779" width="8.5546875" style="6" customWidth="1"/>
    <col min="11780" max="11780" width="9.33203125" style="6" customWidth="1"/>
    <col min="11781" max="11781" width="7.109375" style="6" customWidth="1"/>
    <col min="11782" max="11782" width="9.88671875" style="6" customWidth="1"/>
    <col min="11783" max="11783" width="6.109375" style="6" customWidth="1"/>
    <col min="11784" max="11784" width="12.33203125" style="6" customWidth="1"/>
    <col min="11785" max="11785" width="19.6640625" style="6" customWidth="1"/>
    <col min="11786" max="11786" width="12.88671875" style="6" customWidth="1"/>
    <col min="11787" max="11787" width="11.5546875" style="6" customWidth="1"/>
    <col min="11788" max="11788" width="12.5546875" style="6" customWidth="1"/>
    <col min="11789" max="11789" width="10.33203125" style="6" customWidth="1"/>
    <col min="11790" max="11790" width="8.33203125" style="6" customWidth="1"/>
    <col min="11791" max="11791" width="12.109375" style="6" customWidth="1"/>
    <col min="11792" max="11792" width="10.6640625" style="6" customWidth="1"/>
    <col min="11793" max="11793" width="6.44140625" style="6" customWidth="1"/>
    <col min="11794" max="11794" width="16.88671875" style="6" bestFit="1" customWidth="1"/>
    <col min="11795" max="11795" width="9.88671875" style="6" customWidth="1"/>
    <col min="11796" max="11796" width="12" style="6" customWidth="1"/>
    <col min="11797" max="11797" width="6.88671875" style="6" customWidth="1"/>
    <col min="11798" max="11798" width="7.44140625" style="6" customWidth="1"/>
    <col min="11799" max="11799" width="8.44140625" style="6" customWidth="1"/>
    <col min="11800" max="11800" width="12.33203125" style="6" customWidth="1"/>
    <col min="11801" max="11801" width="12.44140625" style="6" customWidth="1"/>
    <col min="11802" max="12032" width="11.44140625" style="6"/>
    <col min="12033" max="12033" width="15.33203125" style="6" customWidth="1"/>
    <col min="12034" max="12034" width="10.5546875" style="6" customWidth="1"/>
    <col min="12035" max="12035" width="8.5546875" style="6" customWidth="1"/>
    <col min="12036" max="12036" width="9.33203125" style="6" customWidth="1"/>
    <col min="12037" max="12037" width="7.109375" style="6" customWidth="1"/>
    <col min="12038" max="12038" width="9.88671875" style="6" customWidth="1"/>
    <col min="12039" max="12039" width="6.109375" style="6" customWidth="1"/>
    <col min="12040" max="12040" width="12.33203125" style="6" customWidth="1"/>
    <col min="12041" max="12041" width="19.6640625" style="6" customWidth="1"/>
    <col min="12042" max="12042" width="12.88671875" style="6" customWidth="1"/>
    <col min="12043" max="12043" width="11.5546875" style="6" customWidth="1"/>
    <col min="12044" max="12044" width="12.5546875" style="6" customWidth="1"/>
    <col min="12045" max="12045" width="10.33203125" style="6" customWidth="1"/>
    <col min="12046" max="12046" width="8.33203125" style="6" customWidth="1"/>
    <col min="12047" max="12047" width="12.109375" style="6" customWidth="1"/>
    <col min="12048" max="12048" width="10.6640625" style="6" customWidth="1"/>
    <col min="12049" max="12049" width="6.44140625" style="6" customWidth="1"/>
    <col min="12050" max="12050" width="16.88671875" style="6" bestFit="1" customWidth="1"/>
    <col min="12051" max="12051" width="9.88671875" style="6" customWidth="1"/>
    <col min="12052" max="12052" width="12" style="6" customWidth="1"/>
    <col min="12053" max="12053" width="6.88671875" style="6" customWidth="1"/>
    <col min="12054" max="12054" width="7.44140625" style="6" customWidth="1"/>
    <col min="12055" max="12055" width="8.44140625" style="6" customWidth="1"/>
    <col min="12056" max="12056" width="12.33203125" style="6" customWidth="1"/>
    <col min="12057" max="12057" width="12.44140625" style="6" customWidth="1"/>
    <col min="12058" max="12288" width="11.44140625" style="6"/>
    <col min="12289" max="12289" width="15.33203125" style="6" customWidth="1"/>
    <col min="12290" max="12290" width="10.5546875" style="6" customWidth="1"/>
    <col min="12291" max="12291" width="8.5546875" style="6" customWidth="1"/>
    <col min="12292" max="12292" width="9.33203125" style="6" customWidth="1"/>
    <col min="12293" max="12293" width="7.109375" style="6" customWidth="1"/>
    <col min="12294" max="12294" width="9.88671875" style="6" customWidth="1"/>
    <col min="12295" max="12295" width="6.109375" style="6" customWidth="1"/>
    <col min="12296" max="12296" width="12.33203125" style="6" customWidth="1"/>
    <col min="12297" max="12297" width="19.6640625" style="6" customWidth="1"/>
    <col min="12298" max="12298" width="12.88671875" style="6" customWidth="1"/>
    <col min="12299" max="12299" width="11.5546875" style="6" customWidth="1"/>
    <col min="12300" max="12300" width="12.5546875" style="6" customWidth="1"/>
    <col min="12301" max="12301" width="10.33203125" style="6" customWidth="1"/>
    <col min="12302" max="12302" width="8.33203125" style="6" customWidth="1"/>
    <col min="12303" max="12303" width="12.109375" style="6" customWidth="1"/>
    <col min="12304" max="12304" width="10.6640625" style="6" customWidth="1"/>
    <col min="12305" max="12305" width="6.44140625" style="6" customWidth="1"/>
    <col min="12306" max="12306" width="16.88671875" style="6" bestFit="1" customWidth="1"/>
    <col min="12307" max="12307" width="9.88671875" style="6" customWidth="1"/>
    <col min="12308" max="12308" width="12" style="6" customWidth="1"/>
    <col min="12309" max="12309" width="6.88671875" style="6" customWidth="1"/>
    <col min="12310" max="12310" width="7.44140625" style="6" customWidth="1"/>
    <col min="12311" max="12311" width="8.44140625" style="6" customWidth="1"/>
    <col min="12312" max="12312" width="12.33203125" style="6" customWidth="1"/>
    <col min="12313" max="12313" width="12.44140625" style="6" customWidth="1"/>
    <col min="12314" max="12544" width="11.44140625" style="6"/>
    <col min="12545" max="12545" width="15.33203125" style="6" customWidth="1"/>
    <col min="12546" max="12546" width="10.5546875" style="6" customWidth="1"/>
    <col min="12547" max="12547" width="8.5546875" style="6" customWidth="1"/>
    <col min="12548" max="12548" width="9.33203125" style="6" customWidth="1"/>
    <col min="12549" max="12549" width="7.109375" style="6" customWidth="1"/>
    <col min="12550" max="12550" width="9.88671875" style="6" customWidth="1"/>
    <col min="12551" max="12551" width="6.109375" style="6" customWidth="1"/>
    <col min="12552" max="12552" width="12.33203125" style="6" customWidth="1"/>
    <col min="12553" max="12553" width="19.6640625" style="6" customWidth="1"/>
    <col min="12554" max="12554" width="12.88671875" style="6" customWidth="1"/>
    <col min="12555" max="12555" width="11.5546875" style="6" customWidth="1"/>
    <col min="12556" max="12556" width="12.5546875" style="6" customWidth="1"/>
    <col min="12557" max="12557" width="10.33203125" style="6" customWidth="1"/>
    <col min="12558" max="12558" width="8.33203125" style="6" customWidth="1"/>
    <col min="12559" max="12559" width="12.109375" style="6" customWidth="1"/>
    <col min="12560" max="12560" width="10.6640625" style="6" customWidth="1"/>
    <col min="12561" max="12561" width="6.44140625" style="6" customWidth="1"/>
    <col min="12562" max="12562" width="16.88671875" style="6" bestFit="1" customWidth="1"/>
    <col min="12563" max="12563" width="9.88671875" style="6" customWidth="1"/>
    <col min="12564" max="12564" width="12" style="6" customWidth="1"/>
    <col min="12565" max="12565" width="6.88671875" style="6" customWidth="1"/>
    <col min="12566" max="12566" width="7.44140625" style="6" customWidth="1"/>
    <col min="12567" max="12567" width="8.44140625" style="6" customWidth="1"/>
    <col min="12568" max="12568" width="12.33203125" style="6" customWidth="1"/>
    <col min="12569" max="12569" width="12.44140625" style="6" customWidth="1"/>
    <col min="12570" max="12800" width="11.44140625" style="6"/>
    <col min="12801" max="12801" width="15.33203125" style="6" customWidth="1"/>
    <col min="12802" max="12802" width="10.5546875" style="6" customWidth="1"/>
    <col min="12803" max="12803" width="8.5546875" style="6" customWidth="1"/>
    <col min="12804" max="12804" width="9.33203125" style="6" customWidth="1"/>
    <col min="12805" max="12805" width="7.109375" style="6" customWidth="1"/>
    <col min="12806" max="12806" width="9.88671875" style="6" customWidth="1"/>
    <col min="12807" max="12807" width="6.109375" style="6" customWidth="1"/>
    <col min="12808" max="12808" width="12.33203125" style="6" customWidth="1"/>
    <col min="12809" max="12809" width="19.6640625" style="6" customWidth="1"/>
    <col min="12810" max="12810" width="12.88671875" style="6" customWidth="1"/>
    <col min="12811" max="12811" width="11.5546875" style="6" customWidth="1"/>
    <col min="12812" max="12812" width="12.5546875" style="6" customWidth="1"/>
    <col min="12813" max="12813" width="10.33203125" style="6" customWidth="1"/>
    <col min="12814" max="12814" width="8.33203125" style="6" customWidth="1"/>
    <col min="12815" max="12815" width="12.109375" style="6" customWidth="1"/>
    <col min="12816" max="12816" width="10.6640625" style="6" customWidth="1"/>
    <col min="12817" max="12817" width="6.44140625" style="6" customWidth="1"/>
    <col min="12818" max="12818" width="16.88671875" style="6" bestFit="1" customWidth="1"/>
    <col min="12819" max="12819" width="9.88671875" style="6" customWidth="1"/>
    <col min="12820" max="12820" width="12" style="6" customWidth="1"/>
    <col min="12821" max="12821" width="6.88671875" style="6" customWidth="1"/>
    <col min="12822" max="12822" width="7.44140625" style="6" customWidth="1"/>
    <col min="12823" max="12823" width="8.44140625" style="6" customWidth="1"/>
    <col min="12824" max="12824" width="12.33203125" style="6" customWidth="1"/>
    <col min="12825" max="12825" width="12.44140625" style="6" customWidth="1"/>
    <col min="12826" max="13056" width="11.44140625" style="6"/>
    <col min="13057" max="13057" width="15.33203125" style="6" customWidth="1"/>
    <col min="13058" max="13058" width="10.5546875" style="6" customWidth="1"/>
    <col min="13059" max="13059" width="8.5546875" style="6" customWidth="1"/>
    <col min="13060" max="13060" width="9.33203125" style="6" customWidth="1"/>
    <col min="13061" max="13061" width="7.109375" style="6" customWidth="1"/>
    <col min="13062" max="13062" width="9.88671875" style="6" customWidth="1"/>
    <col min="13063" max="13063" width="6.109375" style="6" customWidth="1"/>
    <col min="13064" max="13064" width="12.33203125" style="6" customWidth="1"/>
    <col min="13065" max="13065" width="19.6640625" style="6" customWidth="1"/>
    <col min="13066" max="13066" width="12.88671875" style="6" customWidth="1"/>
    <col min="13067" max="13067" width="11.5546875" style="6" customWidth="1"/>
    <col min="13068" max="13068" width="12.5546875" style="6" customWidth="1"/>
    <col min="13069" max="13069" width="10.33203125" style="6" customWidth="1"/>
    <col min="13070" max="13070" width="8.33203125" style="6" customWidth="1"/>
    <col min="13071" max="13071" width="12.109375" style="6" customWidth="1"/>
    <col min="13072" max="13072" width="10.6640625" style="6" customWidth="1"/>
    <col min="13073" max="13073" width="6.44140625" style="6" customWidth="1"/>
    <col min="13074" max="13074" width="16.88671875" style="6" bestFit="1" customWidth="1"/>
    <col min="13075" max="13075" width="9.88671875" style="6" customWidth="1"/>
    <col min="13076" max="13076" width="12" style="6" customWidth="1"/>
    <col min="13077" max="13077" width="6.88671875" style="6" customWidth="1"/>
    <col min="13078" max="13078" width="7.44140625" style="6" customWidth="1"/>
    <col min="13079" max="13079" width="8.44140625" style="6" customWidth="1"/>
    <col min="13080" max="13080" width="12.33203125" style="6" customWidth="1"/>
    <col min="13081" max="13081" width="12.44140625" style="6" customWidth="1"/>
    <col min="13082" max="13312" width="11.44140625" style="6"/>
    <col min="13313" max="13313" width="15.33203125" style="6" customWidth="1"/>
    <col min="13314" max="13314" width="10.5546875" style="6" customWidth="1"/>
    <col min="13315" max="13315" width="8.5546875" style="6" customWidth="1"/>
    <col min="13316" max="13316" width="9.33203125" style="6" customWidth="1"/>
    <col min="13317" max="13317" width="7.109375" style="6" customWidth="1"/>
    <col min="13318" max="13318" width="9.88671875" style="6" customWidth="1"/>
    <col min="13319" max="13319" width="6.109375" style="6" customWidth="1"/>
    <col min="13320" max="13320" width="12.33203125" style="6" customWidth="1"/>
    <col min="13321" max="13321" width="19.6640625" style="6" customWidth="1"/>
    <col min="13322" max="13322" width="12.88671875" style="6" customWidth="1"/>
    <col min="13323" max="13323" width="11.5546875" style="6" customWidth="1"/>
    <col min="13324" max="13324" width="12.5546875" style="6" customWidth="1"/>
    <col min="13325" max="13325" width="10.33203125" style="6" customWidth="1"/>
    <col min="13326" max="13326" width="8.33203125" style="6" customWidth="1"/>
    <col min="13327" max="13327" width="12.109375" style="6" customWidth="1"/>
    <col min="13328" max="13328" width="10.6640625" style="6" customWidth="1"/>
    <col min="13329" max="13329" width="6.44140625" style="6" customWidth="1"/>
    <col min="13330" max="13330" width="16.88671875" style="6" bestFit="1" customWidth="1"/>
    <col min="13331" max="13331" width="9.88671875" style="6" customWidth="1"/>
    <col min="13332" max="13332" width="12" style="6" customWidth="1"/>
    <col min="13333" max="13333" width="6.88671875" style="6" customWidth="1"/>
    <col min="13334" max="13334" width="7.44140625" style="6" customWidth="1"/>
    <col min="13335" max="13335" width="8.44140625" style="6" customWidth="1"/>
    <col min="13336" max="13336" width="12.33203125" style="6" customWidth="1"/>
    <col min="13337" max="13337" width="12.44140625" style="6" customWidth="1"/>
    <col min="13338" max="13568" width="11.44140625" style="6"/>
    <col min="13569" max="13569" width="15.33203125" style="6" customWidth="1"/>
    <col min="13570" max="13570" width="10.5546875" style="6" customWidth="1"/>
    <col min="13571" max="13571" width="8.5546875" style="6" customWidth="1"/>
    <col min="13572" max="13572" width="9.33203125" style="6" customWidth="1"/>
    <col min="13573" max="13573" width="7.109375" style="6" customWidth="1"/>
    <col min="13574" max="13574" width="9.88671875" style="6" customWidth="1"/>
    <col min="13575" max="13575" width="6.109375" style="6" customWidth="1"/>
    <col min="13576" max="13576" width="12.33203125" style="6" customWidth="1"/>
    <col min="13577" max="13577" width="19.6640625" style="6" customWidth="1"/>
    <col min="13578" max="13578" width="12.88671875" style="6" customWidth="1"/>
    <col min="13579" max="13579" width="11.5546875" style="6" customWidth="1"/>
    <col min="13580" max="13580" width="12.5546875" style="6" customWidth="1"/>
    <col min="13581" max="13581" width="10.33203125" style="6" customWidth="1"/>
    <col min="13582" max="13582" width="8.33203125" style="6" customWidth="1"/>
    <col min="13583" max="13583" width="12.109375" style="6" customWidth="1"/>
    <col min="13584" max="13584" width="10.6640625" style="6" customWidth="1"/>
    <col min="13585" max="13585" width="6.44140625" style="6" customWidth="1"/>
    <col min="13586" max="13586" width="16.88671875" style="6" bestFit="1" customWidth="1"/>
    <col min="13587" max="13587" width="9.88671875" style="6" customWidth="1"/>
    <col min="13588" max="13588" width="12" style="6" customWidth="1"/>
    <col min="13589" max="13589" width="6.88671875" style="6" customWidth="1"/>
    <col min="13590" max="13590" width="7.44140625" style="6" customWidth="1"/>
    <col min="13591" max="13591" width="8.44140625" style="6" customWidth="1"/>
    <col min="13592" max="13592" width="12.33203125" style="6" customWidth="1"/>
    <col min="13593" max="13593" width="12.44140625" style="6" customWidth="1"/>
    <col min="13594" max="13824" width="11.44140625" style="6"/>
    <col min="13825" max="13825" width="15.33203125" style="6" customWidth="1"/>
    <col min="13826" max="13826" width="10.5546875" style="6" customWidth="1"/>
    <col min="13827" max="13827" width="8.5546875" style="6" customWidth="1"/>
    <col min="13828" max="13828" width="9.33203125" style="6" customWidth="1"/>
    <col min="13829" max="13829" width="7.109375" style="6" customWidth="1"/>
    <col min="13830" max="13830" width="9.88671875" style="6" customWidth="1"/>
    <col min="13831" max="13831" width="6.109375" style="6" customWidth="1"/>
    <col min="13832" max="13832" width="12.33203125" style="6" customWidth="1"/>
    <col min="13833" max="13833" width="19.6640625" style="6" customWidth="1"/>
    <col min="13834" max="13834" width="12.88671875" style="6" customWidth="1"/>
    <col min="13835" max="13835" width="11.5546875" style="6" customWidth="1"/>
    <col min="13836" max="13836" width="12.5546875" style="6" customWidth="1"/>
    <col min="13837" max="13837" width="10.33203125" style="6" customWidth="1"/>
    <col min="13838" max="13838" width="8.33203125" style="6" customWidth="1"/>
    <col min="13839" max="13839" width="12.109375" style="6" customWidth="1"/>
    <col min="13840" max="13840" width="10.6640625" style="6" customWidth="1"/>
    <col min="13841" max="13841" width="6.44140625" style="6" customWidth="1"/>
    <col min="13842" max="13842" width="16.88671875" style="6" bestFit="1" customWidth="1"/>
    <col min="13843" max="13843" width="9.88671875" style="6" customWidth="1"/>
    <col min="13844" max="13844" width="12" style="6" customWidth="1"/>
    <col min="13845" max="13845" width="6.88671875" style="6" customWidth="1"/>
    <col min="13846" max="13846" width="7.44140625" style="6" customWidth="1"/>
    <col min="13847" max="13847" width="8.44140625" style="6" customWidth="1"/>
    <col min="13848" max="13848" width="12.33203125" style="6" customWidth="1"/>
    <col min="13849" max="13849" width="12.44140625" style="6" customWidth="1"/>
    <col min="13850" max="14080" width="11.44140625" style="6"/>
    <col min="14081" max="14081" width="15.33203125" style="6" customWidth="1"/>
    <col min="14082" max="14082" width="10.5546875" style="6" customWidth="1"/>
    <col min="14083" max="14083" width="8.5546875" style="6" customWidth="1"/>
    <col min="14084" max="14084" width="9.33203125" style="6" customWidth="1"/>
    <col min="14085" max="14085" width="7.109375" style="6" customWidth="1"/>
    <col min="14086" max="14086" width="9.88671875" style="6" customWidth="1"/>
    <col min="14087" max="14087" width="6.109375" style="6" customWidth="1"/>
    <col min="14088" max="14088" width="12.33203125" style="6" customWidth="1"/>
    <col min="14089" max="14089" width="19.6640625" style="6" customWidth="1"/>
    <col min="14090" max="14090" width="12.88671875" style="6" customWidth="1"/>
    <col min="14091" max="14091" width="11.5546875" style="6" customWidth="1"/>
    <col min="14092" max="14092" width="12.5546875" style="6" customWidth="1"/>
    <col min="14093" max="14093" width="10.33203125" style="6" customWidth="1"/>
    <col min="14094" max="14094" width="8.33203125" style="6" customWidth="1"/>
    <col min="14095" max="14095" width="12.109375" style="6" customWidth="1"/>
    <col min="14096" max="14096" width="10.6640625" style="6" customWidth="1"/>
    <col min="14097" max="14097" width="6.44140625" style="6" customWidth="1"/>
    <col min="14098" max="14098" width="16.88671875" style="6" bestFit="1" customWidth="1"/>
    <col min="14099" max="14099" width="9.88671875" style="6" customWidth="1"/>
    <col min="14100" max="14100" width="12" style="6" customWidth="1"/>
    <col min="14101" max="14101" width="6.88671875" style="6" customWidth="1"/>
    <col min="14102" max="14102" width="7.44140625" style="6" customWidth="1"/>
    <col min="14103" max="14103" width="8.44140625" style="6" customWidth="1"/>
    <col min="14104" max="14104" width="12.33203125" style="6" customWidth="1"/>
    <col min="14105" max="14105" width="12.44140625" style="6" customWidth="1"/>
    <col min="14106" max="14336" width="11.44140625" style="6"/>
    <col min="14337" max="14337" width="15.33203125" style="6" customWidth="1"/>
    <col min="14338" max="14338" width="10.5546875" style="6" customWidth="1"/>
    <col min="14339" max="14339" width="8.5546875" style="6" customWidth="1"/>
    <col min="14340" max="14340" width="9.33203125" style="6" customWidth="1"/>
    <col min="14341" max="14341" width="7.109375" style="6" customWidth="1"/>
    <col min="14342" max="14342" width="9.88671875" style="6" customWidth="1"/>
    <col min="14343" max="14343" width="6.109375" style="6" customWidth="1"/>
    <col min="14344" max="14344" width="12.33203125" style="6" customWidth="1"/>
    <col min="14345" max="14345" width="19.6640625" style="6" customWidth="1"/>
    <col min="14346" max="14346" width="12.88671875" style="6" customWidth="1"/>
    <col min="14347" max="14347" width="11.5546875" style="6" customWidth="1"/>
    <col min="14348" max="14348" width="12.5546875" style="6" customWidth="1"/>
    <col min="14349" max="14349" width="10.33203125" style="6" customWidth="1"/>
    <col min="14350" max="14350" width="8.33203125" style="6" customWidth="1"/>
    <col min="14351" max="14351" width="12.109375" style="6" customWidth="1"/>
    <col min="14352" max="14352" width="10.6640625" style="6" customWidth="1"/>
    <col min="14353" max="14353" width="6.44140625" style="6" customWidth="1"/>
    <col min="14354" max="14354" width="16.88671875" style="6" bestFit="1" customWidth="1"/>
    <col min="14355" max="14355" width="9.88671875" style="6" customWidth="1"/>
    <col min="14356" max="14356" width="12" style="6" customWidth="1"/>
    <col min="14357" max="14357" width="6.88671875" style="6" customWidth="1"/>
    <col min="14358" max="14358" width="7.44140625" style="6" customWidth="1"/>
    <col min="14359" max="14359" width="8.44140625" style="6" customWidth="1"/>
    <col min="14360" max="14360" width="12.33203125" style="6" customWidth="1"/>
    <col min="14361" max="14361" width="12.44140625" style="6" customWidth="1"/>
    <col min="14362" max="14592" width="11.44140625" style="6"/>
    <col min="14593" max="14593" width="15.33203125" style="6" customWidth="1"/>
    <col min="14594" max="14594" width="10.5546875" style="6" customWidth="1"/>
    <col min="14595" max="14595" width="8.5546875" style="6" customWidth="1"/>
    <col min="14596" max="14596" width="9.33203125" style="6" customWidth="1"/>
    <col min="14597" max="14597" width="7.109375" style="6" customWidth="1"/>
    <col min="14598" max="14598" width="9.88671875" style="6" customWidth="1"/>
    <col min="14599" max="14599" width="6.109375" style="6" customWidth="1"/>
    <col min="14600" max="14600" width="12.33203125" style="6" customWidth="1"/>
    <col min="14601" max="14601" width="19.6640625" style="6" customWidth="1"/>
    <col min="14602" max="14602" width="12.88671875" style="6" customWidth="1"/>
    <col min="14603" max="14603" width="11.5546875" style="6" customWidth="1"/>
    <col min="14604" max="14604" width="12.5546875" style="6" customWidth="1"/>
    <col min="14605" max="14605" width="10.33203125" style="6" customWidth="1"/>
    <col min="14606" max="14606" width="8.33203125" style="6" customWidth="1"/>
    <col min="14607" max="14607" width="12.109375" style="6" customWidth="1"/>
    <col min="14608" max="14608" width="10.6640625" style="6" customWidth="1"/>
    <col min="14609" max="14609" width="6.44140625" style="6" customWidth="1"/>
    <col min="14610" max="14610" width="16.88671875" style="6" bestFit="1" customWidth="1"/>
    <col min="14611" max="14611" width="9.88671875" style="6" customWidth="1"/>
    <col min="14612" max="14612" width="12" style="6" customWidth="1"/>
    <col min="14613" max="14613" width="6.88671875" style="6" customWidth="1"/>
    <col min="14614" max="14614" width="7.44140625" style="6" customWidth="1"/>
    <col min="14615" max="14615" width="8.44140625" style="6" customWidth="1"/>
    <col min="14616" max="14616" width="12.33203125" style="6" customWidth="1"/>
    <col min="14617" max="14617" width="12.44140625" style="6" customWidth="1"/>
    <col min="14618" max="14848" width="11.44140625" style="6"/>
    <col min="14849" max="14849" width="15.33203125" style="6" customWidth="1"/>
    <col min="14850" max="14850" width="10.5546875" style="6" customWidth="1"/>
    <col min="14851" max="14851" width="8.5546875" style="6" customWidth="1"/>
    <col min="14852" max="14852" width="9.33203125" style="6" customWidth="1"/>
    <col min="14853" max="14853" width="7.109375" style="6" customWidth="1"/>
    <col min="14854" max="14854" width="9.88671875" style="6" customWidth="1"/>
    <col min="14855" max="14855" width="6.109375" style="6" customWidth="1"/>
    <col min="14856" max="14856" width="12.33203125" style="6" customWidth="1"/>
    <col min="14857" max="14857" width="19.6640625" style="6" customWidth="1"/>
    <col min="14858" max="14858" width="12.88671875" style="6" customWidth="1"/>
    <col min="14859" max="14859" width="11.5546875" style="6" customWidth="1"/>
    <col min="14860" max="14860" width="12.5546875" style="6" customWidth="1"/>
    <col min="14861" max="14861" width="10.33203125" style="6" customWidth="1"/>
    <col min="14862" max="14862" width="8.33203125" style="6" customWidth="1"/>
    <col min="14863" max="14863" width="12.109375" style="6" customWidth="1"/>
    <col min="14864" max="14864" width="10.6640625" style="6" customWidth="1"/>
    <col min="14865" max="14865" width="6.44140625" style="6" customWidth="1"/>
    <col min="14866" max="14866" width="16.88671875" style="6" bestFit="1" customWidth="1"/>
    <col min="14867" max="14867" width="9.88671875" style="6" customWidth="1"/>
    <col min="14868" max="14868" width="12" style="6" customWidth="1"/>
    <col min="14869" max="14869" width="6.88671875" style="6" customWidth="1"/>
    <col min="14870" max="14870" width="7.44140625" style="6" customWidth="1"/>
    <col min="14871" max="14871" width="8.44140625" style="6" customWidth="1"/>
    <col min="14872" max="14872" width="12.33203125" style="6" customWidth="1"/>
    <col min="14873" max="14873" width="12.44140625" style="6" customWidth="1"/>
    <col min="14874" max="15104" width="11.44140625" style="6"/>
    <col min="15105" max="15105" width="15.33203125" style="6" customWidth="1"/>
    <col min="15106" max="15106" width="10.5546875" style="6" customWidth="1"/>
    <col min="15107" max="15107" width="8.5546875" style="6" customWidth="1"/>
    <col min="15108" max="15108" width="9.33203125" style="6" customWidth="1"/>
    <col min="15109" max="15109" width="7.109375" style="6" customWidth="1"/>
    <col min="15110" max="15110" width="9.88671875" style="6" customWidth="1"/>
    <col min="15111" max="15111" width="6.109375" style="6" customWidth="1"/>
    <col min="15112" max="15112" width="12.33203125" style="6" customWidth="1"/>
    <col min="15113" max="15113" width="19.6640625" style="6" customWidth="1"/>
    <col min="15114" max="15114" width="12.88671875" style="6" customWidth="1"/>
    <col min="15115" max="15115" width="11.5546875" style="6" customWidth="1"/>
    <col min="15116" max="15116" width="12.5546875" style="6" customWidth="1"/>
    <col min="15117" max="15117" width="10.33203125" style="6" customWidth="1"/>
    <col min="15118" max="15118" width="8.33203125" style="6" customWidth="1"/>
    <col min="15119" max="15119" width="12.109375" style="6" customWidth="1"/>
    <col min="15120" max="15120" width="10.6640625" style="6" customWidth="1"/>
    <col min="15121" max="15121" width="6.44140625" style="6" customWidth="1"/>
    <col min="15122" max="15122" width="16.88671875" style="6" bestFit="1" customWidth="1"/>
    <col min="15123" max="15123" width="9.88671875" style="6" customWidth="1"/>
    <col min="15124" max="15124" width="12" style="6" customWidth="1"/>
    <col min="15125" max="15125" width="6.88671875" style="6" customWidth="1"/>
    <col min="15126" max="15126" width="7.44140625" style="6" customWidth="1"/>
    <col min="15127" max="15127" width="8.44140625" style="6" customWidth="1"/>
    <col min="15128" max="15128" width="12.33203125" style="6" customWidth="1"/>
    <col min="15129" max="15129" width="12.44140625" style="6" customWidth="1"/>
    <col min="15130" max="15360" width="11.44140625" style="6"/>
    <col min="15361" max="15361" width="15.33203125" style="6" customWidth="1"/>
    <col min="15362" max="15362" width="10.5546875" style="6" customWidth="1"/>
    <col min="15363" max="15363" width="8.5546875" style="6" customWidth="1"/>
    <col min="15364" max="15364" width="9.33203125" style="6" customWidth="1"/>
    <col min="15365" max="15365" width="7.109375" style="6" customWidth="1"/>
    <col min="15366" max="15366" width="9.88671875" style="6" customWidth="1"/>
    <col min="15367" max="15367" width="6.109375" style="6" customWidth="1"/>
    <col min="15368" max="15368" width="12.33203125" style="6" customWidth="1"/>
    <col min="15369" max="15369" width="19.6640625" style="6" customWidth="1"/>
    <col min="15370" max="15370" width="12.88671875" style="6" customWidth="1"/>
    <col min="15371" max="15371" width="11.5546875" style="6" customWidth="1"/>
    <col min="15372" max="15372" width="12.5546875" style="6" customWidth="1"/>
    <col min="15373" max="15373" width="10.33203125" style="6" customWidth="1"/>
    <col min="15374" max="15374" width="8.33203125" style="6" customWidth="1"/>
    <col min="15375" max="15375" width="12.109375" style="6" customWidth="1"/>
    <col min="15376" max="15376" width="10.6640625" style="6" customWidth="1"/>
    <col min="15377" max="15377" width="6.44140625" style="6" customWidth="1"/>
    <col min="15378" max="15378" width="16.88671875" style="6" bestFit="1" customWidth="1"/>
    <col min="15379" max="15379" width="9.88671875" style="6" customWidth="1"/>
    <col min="15380" max="15380" width="12" style="6" customWidth="1"/>
    <col min="15381" max="15381" width="6.88671875" style="6" customWidth="1"/>
    <col min="15382" max="15382" width="7.44140625" style="6" customWidth="1"/>
    <col min="15383" max="15383" width="8.44140625" style="6" customWidth="1"/>
    <col min="15384" max="15384" width="12.33203125" style="6" customWidth="1"/>
    <col min="15385" max="15385" width="12.44140625" style="6" customWidth="1"/>
    <col min="15386" max="15616" width="11.44140625" style="6"/>
    <col min="15617" max="15617" width="15.33203125" style="6" customWidth="1"/>
    <col min="15618" max="15618" width="10.5546875" style="6" customWidth="1"/>
    <col min="15619" max="15619" width="8.5546875" style="6" customWidth="1"/>
    <col min="15620" max="15620" width="9.33203125" style="6" customWidth="1"/>
    <col min="15621" max="15621" width="7.109375" style="6" customWidth="1"/>
    <col min="15622" max="15622" width="9.88671875" style="6" customWidth="1"/>
    <col min="15623" max="15623" width="6.109375" style="6" customWidth="1"/>
    <col min="15624" max="15624" width="12.33203125" style="6" customWidth="1"/>
    <col min="15625" max="15625" width="19.6640625" style="6" customWidth="1"/>
    <col min="15626" max="15626" width="12.88671875" style="6" customWidth="1"/>
    <col min="15627" max="15627" width="11.5546875" style="6" customWidth="1"/>
    <col min="15628" max="15628" width="12.5546875" style="6" customWidth="1"/>
    <col min="15629" max="15629" width="10.33203125" style="6" customWidth="1"/>
    <col min="15630" max="15630" width="8.33203125" style="6" customWidth="1"/>
    <col min="15631" max="15631" width="12.109375" style="6" customWidth="1"/>
    <col min="15632" max="15632" width="10.6640625" style="6" customWidth="1"/>
    <col min="15633" max="15633" width="6.44140625" style="6" customWidth="1"/>
    <col min="15634" max="15634" width="16.88671875" style="6" bestFit="1" customWidth="1"/>
    <col min="15635" max="15635" width="9.88671875" style="6" customWidth="1"/>
    <col min="15636" max="15636" width="12" style="6" customWidth="1"/>
    <col min="15637" max="15637" width="6.88671875" style="6" customWidth="1"/>
    <col min="15638" max="15638" width="7.44140625" style="6" customWidth="1"/>
    <col min="15639" max="15639" width="8.44140625" style="6" customWidth="1"/>
    <col min="15640" max="15640" width="12.33203125" style="6" customWidth="1"/>
    <col min="15641" max="15641" width="12.44140625" style="6" customWidth="1"/>
    <col min="15642" max="15872" width="11.44140625" style="6"/>
    <col min="15873" max="15873" width="15.33203125" style="6" customWidth="1"/>
    <col min="15874" max="15874" width="10.5546875" style="6" customWidth="1"/>
    <col min="15875" max="15875" width="8.5546875" style="6" customWidth="1"/>
    <col min="15876" max="15876" width="9.33203125" style="6" customWidth="1"/>
    <col min="15877" max="15877" width="7.109375" style="6" customWidth="1"/>
    <col min="15878" max="15878" width="9.88671875" style="6" customWidth="1"/>
    <col min="15879" max="15879" width="6.109375" style="6" customWidth="1"/>
    <col min="15880" max="15880" width="12.33203125" style="6" customWidth="1"/>
    <col min="15881" max="15881" width="19.6640625" style="6" customWidth="1"/>
    <col min="15882" max="15882" width="12.88671875" style="6" customWidth="1"/>
    <col min="15883" max="15883" width="11.5546875" style="6" customWidth="1"/>
    <col min="15884" max="15884" width="12.5546875" style="6" customWidth="1"/>
    <col min="15885" max="15885" width="10.33203125" style="6" customWidth="1"/>
    <col min="15886" max="15886" width="8.33203125" style="6" customWidth="1"/>
    <col min="15887" max="15887" width="12.109375" style="6" customWidth="1"/>
    <col min="15888" max="15888" width="10.6640625" style="6" customWidth="1"/>
    <col min="15889" max="15889" width="6.44140625" style="6" customWidth="1"/>
    <col min="15890" max="15890" width="16.88671875" style="6" bestFit="1" customWidth="1"/>
    <col min="15891" max="15891" width="9.88671875" style="6" customWidth="1"/>
    <col min="15892" max="15892" width="12" style="6" customWidth="1"/>
    <col min="15893" max="15893" width="6.88671875" style="6" customWidth="1"/>
    <col min="15894" max="15894" width="7.44140625" style="6" customWidth="1"/>
    <col min="15895" max="15895" width="8.44140625" style="6" customWidth="1"/>
    <col min="15896" max="15896" width="12.33203125" style="6" customWidth="1"/>
    <col min="15897" max="15897" width="12.44140625" style="6" customWidth="1"/>
    <col min="15898" max="16128" width="11.44140625" style="6"/>
    <col min="16129" max="16129" width="15.33203125" style="6" customWidth="1"/>
    <col min="16130" max="16130" width="10.5546875" style="6" customWidth="1"/>
    <col min="16131" max="16131" width="8.5546875" style="6" customWidth="1"/>
    <col min="16132" max="16132" width="9.33203125" style="6" customWidth="1"/>
    <col min="16133" max="16133" width="7.109375" style="6" customWidth="1"/>
    <col min="16134" max="16134" width="9.88671875" style="6" customWidth="1"/>
    <col min="16135" max="16135" width="6.109375" style="6" customWidth="1"/>
    <col min="16136" max="16136" width="12.33203125" style="6" customWidth="1"/>
    <col min="16137" max="16137" width="19.6640625" style="6" customWidth="1"/>
    <col min="16138" max="16138" width="12.88671875" style="6" customWidth="1"/>
    <col min="16139" max="16139" width="11.5546875" style="6" customWidth="1"/>
    <col min="16140" max="16140" width="12.5546875" style="6" customWidth="1"/>
    <col min="16141" max="16141" width="10.33203125" style="6" customWidth="1"/>
    <col min="16142" max="16142" width="8.33203125" style="6" customWidth="1"/>
    <col min="16143" max="16143" width="12.109375" style="6" customWidth="1"/>
    <col min="16144" max="16144" width="10.6640625" style="6" customWidth="1"/>
    <col min="16145" max="16145" width="6.44140625" style="6" customWidth="1"/>
    <col min="16146" max="16146" width="16.88671875" style="6" bestFit="1" customWidth="1"/>
    <col min="16147" max="16147" width="9.88671875" style="6" customWidth="1"/>
    <col min="16148" max="16148" width="12" style="6" customWidth="1"/>
    <col min="16149" max="16149" width="6.88671875" style="6" customWidth="1"/>
    <col min="16150" max="16150" width="7.44140625" style="6" customWidth="1"/>
    <col min="16151" max="16151" width="8.44140625" style="6" customWidth="1"/>
    <col min="16152" max="16152" width="12.33203125" style="6" customWidth="1"/>
    <col min="16153" max="16153" width="12.44140625" style="6" customWidth="1"/>
    <col min="16154" max="16384" width="11.44140625" style="6"/>
  </cols>
  <sheetData>
    <row r="1" spans="1:35" x14ac:dyDescent="0.3">
      <c r="I1" s="7"/>
    </row>
    <row r="2" spans="1:35" s="10" customFormat="1" x14ac:dyDescent="0.3">
      <c r="A2" s="6"/>
      <c r="B2" s="9" t="s">
        <v>0</v>
      </c>
      <c r="C2" s="9" t="s">
        <v>1</v>
      </c>
      <c r="D2" s="6" t="s">
        <v>2</v>
      </c>
      <c r="E2" s="6"/>
      <c r="F2" s="6"/>
      <c r="G2" s="6"/>
      <c r="I2" s="7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5" ht="12.75" customHeight="1" x14ac:dyDescent="0.3">
      <c r="B3" s="12">
        <v>5</v>
      </c>
      <c r="C3" s="12">
        <v>10</v>
      </c>
      <c r="D3" s="13">
        <f>(B3/C3)*100</f>
        <v>50</v>
      </c>
      <c r="I3" s="7"/>
    </row>
    <row r="4" spans="1:35" ht="17.399999999999999" customHeight="1" x14ac:dyDescent="0.3">
      <c r="B4" s="12">
        <v>0.4</v>
      </c>
      <c r="C4" s="12">
        <v>0.8</v>
      </c>
      <c r="D4" s="13">
        <f>B4/C4*100</f>
        <v>50</v>
      </c>
      <c r="I4" s="7"/>
      <c r="L4" s="13"/>
    </row>
    <row r="5" spans="1:35" ht="17.399999999999999" customHeight="1" x14ac:dyDescent="0.3">
      <c r="I5" s="7"/>
      <c r="L5" s="13"/>
    </row>
    <row r="6" spans="1:35" ht="12.75" customHeight="1" x14ac:dyDescent="0.3">
      <c r="A6" s="69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70"/>
      <c r="N6" s="51"/>
      <c r="O6" s="53"/>
      <c r="P6" s="52"/>
      <c r="S6" s="15"/>
      <c r="T6" s="15"/>
    </row>
    <row r="7" spans="1:35" x14ac:dyDescent="0.3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52"/>
      <c r="K7" s="52"/>
      <c r="L7" s="52"/>
      <c r="M7" s="52"/>
      <c r="N7" s="52"/>
      <c r="O7" s="52"/>
      <c r="P7" s="52"/>
    </row>
    <row r="8" spans="1:35" ht="12.75" customHeight="1" x14ac:dyDescent="0.3">
      <c r="A8" s="52"/>
      <c r="B8" s="52"/>
      <c r="C8" s="52"/>
      <c r="D8" s="52"/>
      <c r="E8" s="53"/>
      <c r="F8" s="53"/>
      <c r="G8" s="52"/>
      <c r="H8" s="53"/>
      <c r="I8" s="53"/>
      <c r="J8" s="53"/>
      <c r="K8" s="53"/>
      <c r="L8" s="53"/>
      <c r="M8" s="72"/>
      <c r="N8" s="53"/>
      <c r="O8" s="72"/>
      <c r="P8" s="52"/>
      <c r="S8" s="15"/>
      <c r="T8" s="15"/>
    </row>
    <row r="9" spans="1:35" x14ac:dyDescent="0.3">
      <c r="A9" s="14"/>
      <c r="B9" s="14"/>
      <c r="C9" s="14"/>
      <c r="D9" s="14"/>
      <c r="E9" s="14"/>
      <c r="F9" s="14"/>
      <c r="G9" s="14"/>
      <c r="H9" s="14"/>
      <c r="I9" s="14"/>
      <c r="J9" s="1"/>
    </row>
    <row r="10" spans="1:35" s="8" customFormat="1" ht="41.4" x14ac:dyDescent="0.3">
      <c r="A10" s="39" t="s">
        <v>4</v>
      </c>
      <c r="B10" s="39" t="s">
        <v>5</v>
      </c>
      <c r="C10" s="39" t="s">
        <v>6</v>
      </c>
      <c r="D10" s="39" t="s">
        <v>7</v>
      </c>
      <c r="E10" s="48" t="s">
        <v>8</v>
      </c>
      <c r="F10" s="40" t="s">
        <v>9</v>
      </c>
      <c r="G10" s="39" t="s">
        <v>10</v>
      </c>
      <c r="H10" s="48" t="s">
        <v>11</v>
      </c>
      <c r="I10" s="39" t="s">
        <v>12</v>
      </c>
      <c r="J10" s="39" t="s">
        <v>13</v>
      </c>
      <c r="K10" s="48" t="s">
        <v>14</v>
      </c>
      <c r="L10" s="39" t="s">
        <v>15</v>
      </c>
      <c r="M10" s="39" t="s">
        <v>16</v>
      </c>
      <c r="N10" s="39" t="s">
        <v>17</v>
      </c>
    </row>
    <row r="11" spans="1:35" s="8" customFormat="1" x14ac:dyDescent="0.3">
      <c r="A11" s="41" t="s">
        <v>18</v>
      </c>
      <c r="B11" s="41" t="s">
        <v>19</v>
      </c>
      <c r="C11" s="41" t="s">
        <v>19</v>
      </c>
      <c r="D11" s="41" t="s">
        <v>19</v>
      </c>
      <c r="E11" s="49"/>
      <c r="F11" s="42" t="s">
        <v>20</v>
      </c>
      <c r="G11" s="41" t="s">
        <v>19</v>
      </c>
      <c r="H11" s="49"/>
      <c r="I11" s="43"/>
      <c r="J11" s="41" t="s">
        <v>19</v>
      </c>
      <c r="K11" s="49"/>
      <c r="L11" s="41" t="s">
        <v>19</v>
      </c>
      <c r="M11" s="41" t="s">
        <v>19</v>
      </c>
      <c r="N11" s="41" t="s">
        <v>21</v>
      </c>
    </row>
    <row r="12" spans="1:35" s="8" customFormat="1" ht="15.6" x14ac:dyDescent="0.3">
      <c r="A12" s="41">
        <v>2.33</v>
      </c>
      <c r="B12" s="44">
        <f>B4</f>
        <v>0.4</v>
      </c>
      <c r="C12" s="44">
        <f>+C4</f>
        <v>0.8</v>
      </c>
      <c r="D12" s="45">
        <v>1</v>
      </c>
      <c r="E12" s="43">
        <f t="shared" ref="E12:E17" si="0">B12/C12</f>
        <v>0.5</v>
      </c>
      <c r="F12" s="56">
        <v>1.0970738766656749</v>
      </c>
      <c r="G12" s="43">
        <f t="shared" ref="G12:G17" si="1">(F12/D12/9.81^0.5)^(2/3)</f>
        <v>0.49689837913772766</v>
      </c>
      <c r="H12" s="43">
        <f t="shared" ref="H12:H17" si="2">G12/B12</f>
        <v>1.2422459478443191</v>
      </c>
      <c r="I12" s="43" t="str">
        <f t="shared" ref="I12:I17" si="3">IF(H12&lt;$E$73,"Resalto Hdco",IF(H12&lt;$C$73,"Flujo saltante",IF(H12&lt;$D$73,"Flujo en Transición"," Flujo Rasante")))</f>
        <v xml:space="preserve"> Flujo Rasante</v>
      </c>
      <c r="J12" s="43">
        <f t="shared" ref="J12:J17" si="4">0.9*SIN(ATAN(E12))</f>
        <v>0.40249223594996214</v>
      </c>
      <c r="K12" s="46">
        <f t="shared" ref="K12:K17" si="5">B12*0.24*(F12/D12/(9.81*B12^3*SIN(ATAN(E12)))^0.5)^0.65</f>
        <v>0.15406580510884704</v>
      </c>
      <c r="L12" s="46">
        <f t="shared" ref="L12:L17" si="6">K12/(1-J12)</f>
        <v>0.25784736932045105</v>
      </c>
      <c r="M12" s="46">
        <f t="shared" ref="M12:M17" si="7">1.45*L12</f>
        <v>0.37387868551465403</v>
      </c>
      <c r="N12" s="46">
        <f t="shared" ref="N12:N17" si="8">F12/D12/L12</f>
        <v>4.2547413982038291</v>
      </c>
    </row>
    <row r="13" spans="1:35" s="8" customFormat="1" ht="15.6" x14ac:dyDescent="0.3">
      <c r="A13" s="41">
        <v>5</v>
      </c>
      <c r="B13" s="43">
        <f t="shared" ref="B13:D17" si="9">B12</f>
        <v>0.4</v>
      </c>
      <c r="C13" s="43">
        <f t="shared" si="9"/>
        <v>0.8</v>
      </c>
      <c r="D13" s="43">
        <f t="shared" si="9"/>
        <v>1</v>
      </c>
      <c r="E13" s="43">
        <f t="shared" si="0"/>
        <v>0.5</v>
      </c>
      <c r="F13" s="56">
        <v>1.5967128965435629</v>
      </c>
      <c r="G13" s="43">
        <f t="shared" si="1"/>
        <v>0.63815800239627507</v>
      </c>
      <c r="H13" s="43">
        <f t="shared" si="2"/>
        <v>1.5953950059906876</v>
      </c>
      <c r="I13" s="43" t="str">
        <f t="shared" si="3"/>
        <v xml:space="preserve"> Flujo Rasante</v>
      </c>
      <c r="J13" s="43">
        <f t="shared" si="4"/>
        <v>0.40249223594996214</v>
      </c>
      <c r="K13" s="46">
        <f t="shared" si="5"/>
        <v>0.1966302725973505</v>
      </c>
      <c r="L13" s="46">
        <f t="shared" si="6"/>
        <v>0.32908404614619169</v>
      </c>
      <c r="M13" s="46">
        <f t="shared" si="7"/>
        <v>0.47717186691197794</v>
      </c>
      <c r="N13" s="46">
        <f t="shared" si="8"/>
        <v>4.8519912017680795</v>
      </c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</row>
    <row r="14" spans="1:35" s="8" customFormat="1" ht="15.6" x14ac:dyDescent="0.3">
      <c r="A14" s="65">
        <v>10</v>
      </c>
      <c r="B14" s="66">
        <f t="shared" si="9"/>
        <v>0.4</v>
      </c>
      <c r="C14" s="66">
        <f t="shared" si="9"/>
        <v>0.8</v>
      </c>
      <c r="D14" s="66">
        <f t="shared" si="9"/>
        <v>1</v>
      </c>
      <c r="E14" s="66">
        <f t="shared" si="0"/>
        <v>0.5</v>
      </c>
      <c r="F14" s="67">
        <v>2.0386154472556175</v>
      </c>
      <c r="G14" s="66">
        <f t="shared" si="1"/>
        <v>0.75104715383944798</v>
      </c>
      <c r="H14" s="66">
        <f t="shared" si="2"/>
        <v>1.8776178845986198</v>
      </c>
      <c r="I14" s="66" t="str">
        <f t="shared" si="3"/>
        <v xml:space="preserve"> Flujo Rasante</v>
      </c>
      <c r="J14" s="66">
        <f t="shared" si="4"/>
        <v>0.40249223594996214</v>
      </c>
      <c r="K14" s="68">
        <f t="shared" si="5"/>
        <v>0.23047344407738896</v>
      </c>
      <c r="L14" s="68">
        <f t="shared" si="6"/>
        <v>0.38572460132599734</v>
      </c>
      <c r="M14" s="68">
        <f t="shared" si="7"/>
        <v>0.55930067192269617</v>
      </c>
      <c r="N14" s="68">
        <f t="shared" si="8"/>
        <v>5.2851579604917918</v>
      </c>
      <c r="O14" s="54"/>
      <c r="P14" s="59"/>
      <c r="Q14" s="59"/>
      <c r="R14" s="59"/>
      <c r="S14" s="59"/>
      <c r="T14" s="59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</row>
    <row r="15" spans="1:35" s="8" customFormat="1" ht="15.6" x14ac:dyDescent="0.3">
      <c r="A15" s="65">
        <v>25</v>
      </c>
      <c r="B15" s="66">
        <f t="shared" si="9"/>
        <v>0.4</v>
      </c>
      <c r="C15" s="66">
        <f t="shared" si="9"/>
        <v>0.8</v>
      </c>
      <c r="D15" s="66">
        <f t="shared" si="9"/>
        <v>1</v>
      </c>
      <c r="E15" s="66">
        <f t="shared" si="0"/>
        <v>0.5</v>
      </c>
      <c r="F15" s="67">
        <v>2.7785405543572637</v>
      </c>
      <c r="G15" s="66">
        <f t="shared" si="1"/>
        <v>0.92325462271853498</v>
      </c>
      <c r="H15" s="66">
        <f t="shared" si="2"/>
        <v>2.3081365567963372</v>
      </c>
      <c r="I15" s="66" t="str">
        <f t="shared" si="3"/>
        <v xml:space="preserve"> Flujo Rasante</v>
      </c>
      <c r="J15" s="66">
        <f t="shared" si="4"/>
        <v>0.40249223594996214</v>
      </c>
      <c r="K15" s="68">
        <f t="shared" si="5"/>
        <v>0.28186024218914718</v>
      </c>
      <c r="L15" s="68">
        <f t="shared" si="6"/>
        <v>0.47172649319004156</v>
      </c>
      <c r="M15" s="68">
        <f t="shared" si="7"/>
        <v>0.68400341512556029</v>
      </c>
      <c r="N15" s="68">
        <f t="shared" si="8"/>
        <v>5.890151590951433</v>
      </c>
      <c r="O15" s="54"/>
      <c r="P15" s="59"/>
      <c r="Q15" s="59"/>
      <c r="R15" s="59"/>
      <c r="S15" s="59"/>
      <c r="T15" s="59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</row>
    <row r="16" spans="1:35" s="8" customFormat="1" ht="15.6" x14ac:dyDescent="0.3">
      <c r="A16" s="65">
        <v>50</v>
      </c>
      <c r="B16" s="66">
        <f t="shared" si="9"/>
        <v>0.4</v>
      </c>
      <c r="C16" s="66">
        <f t="shared" si="9"/>
        <v>0.8</v>
      </c>
      <c r="D16" s="66">
        <f t="shared" si="9"/>
        <v>1</v>
      </c>
      <c r="E16" s="66">
        <f t="shared" si="0"/>
        <v>0.5</v>
      </c>
      <c r="F16" s="67">
        <v>3.4007338133057412</v>
      </c>
      <c r="G16" s="66">
        <f t="shared" si="1"/>
        <v>1.0563927790571956</v>
      </c>
      <c r="H16" s="66">
        <f t="shared" si="2"/>
        <v>2.640981947642989</v>
      </c>
      <c r="I16" s="66" t="str">
        <f t="shared" si="3"/>
        <v xml:space="preserve"> Flujo Rasante</v>
      </c>
      <c r="J16" s="66">
        <f t="shared" si="4"/>
        <v>0.40249223594996214</v>
      </c>
      <c r="K16" s="68">
        <f t="shared" si="5"/>
        <v>0.32142167172184449</v>
      </c>
      <c r="L16" s="68">
        <f t="shared" si="6"/>
        <v>0.5379372303770219</v>
      </c>
      <c r="M16" s="68">
        <f t="shared" si="7"/>
        <v>0.78000898404668173</v>
      </c>
      <c r="N16" s="68">
        <f t="shared" si="8"/>
        <v>6.3218041460381587</v>
      </c>
      <c r="O16" s="60"/>
      <c r="P16" s="54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</row>
    <row r="17" spans="1:35" s="8" customFormat="1" ht="15.6" x14ac:dyDescent="0.3">
      <c r="A17" s="65">
        <v>100</v>
      </c>
      <c r="B17" s="66">
        <f t="shared" si="9"/>
        <v>0.4</v>
      </c>
      <c r="C17" s="66">
        <f t="shared" si="9"/>
        <v>0.8</v>
      </c>
      <c r="D17" s="66">
        <f t="shared" si="9"/>
        <v>1</v>
      </c>
      <c r="E17" s="66">
        <f t="shared" si="0"/>
        <v>0.5</v>
      </c>
      <c r="F17" s="67">
        <v>4.0824345834231313</v>
      </c>
      <c r="G17" s="66">
        <f t="shared" si="1"/>
        <v>1.1932272249993368</v>
      </c>
      <c r="H17" s="66">
        <f t="shared" si="2"/>
        <v>2.9830680624983419</v>
      </c>
      <c r="I17" s="66" t="str">
        <f t="shared" si="3"/>
        <v xml:space="preserve"> Flujo Rasante</v>
      </c>
      <c r="J17" s="66">
        <f t="shared" si="4"/>
        <v>0.40249223594996214</v>
      </c>
      <c r="K17" s="68">
        <f t="shared" si="5"/>
        <v>0.36195155114529093</v>
      </c>
      <c r="L17" s="68">
        <f t="shared" si="6"/>
        <v>0.60576878313999538</v>
      </c>
      <c r="M17" s="68">
        <f t="shared" si="7"/>
        <v>0.87836473555299333</v>
      </c>
      <c r="N17" s="68">
        <f t="shared" si="8"/>
        <v>6.7392620700292269</v>
      </c>
      <c r="O17" s="60"/>
      <c r="P17" s="59"/>
      <c r="Q17" s="59"/>
      <c r="R17" s="59"/>
      <c r="S17" s="59"/>
      <c r="T17" s="59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</row>
    <row r="18" spans="1:35" x14ac:dyDescent="0.3">
      <c r="A18" s="50"/>
      <c r="B18" s="51"/>
      <c r="C18" s="51"/>
      <c r="D18" s="51"/>
      <c r="E18" s="51"/>
      <c r="F18" s="51"/>
      <c r="G18" s="51"/>
      <c r="H18" s="51"/>
      <c r="I18" s="51"/>
      <c r="J18" s="51"/>
      <c r="K18" s="52"/>
      <c r="L18" s="52"/>
      <c r="M18" s="53"/>
      <c r="N18" s="53"/>
      <c r="O18" s="52"/>
      <c r="P18" s="52"/>
      <c r="Q18" s="52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52"/>
    </row>
    <row r="19" spans="1:35" x14ac:dyDescent="0.3">
      <c r="A19" s="61"/>
      <c r="B19" s="61"/>
      <c r="C19" s="61"/>
      <c r="D19" s="61"/>
      <c r="E19" s="61"/>
      <c r="F19" s="61"/>
      <c r="G19" s="51"/>
      <c r="H19" s="51"/>
      <c r="I19" s="51"/>
      <c r="J19" s="51"/>
      <c r="K19" s="52"/>
      <c r="L19" s="52"/>
      <c r="M19" s="53"/>
      <c r="N19" s="53"/>
      <c r="O19" s="52"/>
      <c r="P19" s="52"/>
      <c r="Q19" s="52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52"/>
    </row>
    <row r="20" spans="1:35" ht="12.75" customHeight="1" x14ac:dyDescent="0.3">
      <c r="A20" s="76" t="s">
        <v>22</v>
      </c>
      <c r="B20" s="76" t="s">
        <v>23</v>
      </c>
      <c r="C20" s="40" t="s">
        <v>24</v>
      </c>
      <c r="D20" s="40" t="s">
        <v>25</v>
      </c>
      <c r="E20" s="40" t="s">
        <v>26</v>
      </c>
      <c r="F20" s="40" t="s">
        <v>27</v>
      </c>
      <c r="G20" s="40" t="s">
        <v>28</v>
      </c>
      <c r="H20" s="40" t="s">
        <v>29</v>
      </c>
      <c r="I20" s="40" t="s">
        <v>30</v>
      </c>
      <c r="J20" s="40" t="s">
        <v>31</v>
      </c>
      <c r="K20" s="76" t="s">
        <v>32</v>
      </c>
      <c r="L20" s="40" t="s">
        <v>33</v>
      </c>
      <c r="M20" s="40" t="s">
        <v>9</v>
      </c>
      <c r="N20" s="75" t="s">
        <v>34</v>
      </c>
      <c r="O20" s="73"/>
      <c r="P20" s="73"/>
      <c r="Q20" s="52"/>
      <c r="R20" s="78"/>
      <c r="S20" s="78"/>
      <c r="T20" s="78"/>
      <c r="U20" s="78"/>
      <c r="V20" s="79"/>
      <c r="W20" s="79"/>
      <c r="X20" s="79"/>
      <c r="Y20" s="79"/>
      <c r="Z20" s="79"/>
      <c r="AA20" s="78"/>
      <c r="AB20" s="79"/>
      <c r="AC20" s="79"/>
      <c r="AD20" s="79"/>
      <c r="AE20" s="79"/>
      <c r="AF20" s="79"/>
      <c r="AG20" s="79"/>
      <c r="AH20" s="80"/>
      <c r="AI20" s="52"/>
    </row>
    <row r="21" spans="1:35" ht="16.95" customHeight="1" x14ac:dyDescent="0.3">
      <c r="A21" s="77"/>
      <c r="B21" s="77"/>
      <c r="C21" s="62" t="s">
        <v>19</v>
      </c>
      <c r="D21" s="62" t="s">
        <v>19</v>
      </c>
      <c r="E21" s="62" t="s">
        <v>19</v>
      </c>
      <c r="F21" s="62" t="s">
        <v>19</v>
      </c>
      <c r="G21" s="62" t="s">
        <v>35</v>
      </c>
      <c r="H21" s="55" t="s">
        <v>19</v>
      </c>
      <c r="I21" s="63" t="s">
        <v>19</v>
      </c>
      <c r="J21" s="62" t="s">
        <v>19</v>
      </c>
      <c r="K21" s="77"/>
      <c r="L21" s="62" t="s">
        <v>21</v>
      </c>
      <c r="M21" s="62" t="s">
        <v>36</v>
      </c>
      <c r="N21" s="75"/>
      <c r="O21" s="50"/>
      <c r="P21" s="50"/>
      <c r="Q21" s="52"/>
      <c r="R21" s="78"/>
      <c r="S21" s="78"/>
      <c r="T21" s="78"/>
      <c r="U21" s="78"/>
      <c r="V21" s="79"/>
      <c r="W21" s="79"/>
      <c r="X21" s="79"/>
      <c r="Y21" s="79"/>
      <c r="Z21" s="79"/>
      <c r="AA21" s="78"/>
      <c r="AB21" s="80"/>
      <c r="AC21" s="80"/>
      <c r="AD21" s="80"/>
      <c r="AE21" s="80"/>
      <c r="AF21" s="80"/>
      <c r="AG21" s="80"/>
      <c r="AH21" s="80"/>
      <c r="AI21" s="52"/>
    </row>
    <row r="22" spans="1:35" ht="15.75" customHeight="1" x14ac:dyDescent="0.3">
      <c r="A22" s="64">
        <v>10</v>
      </c>
      <c r="B22" s="46">
        <f>(1/M22)*G22*I22^(2/3)*K22^0.5</f>
        <v>4.8423865439606258E-2</v>
      </c>
      <c r="C22" s="47">
        <f>+D12</f>
        <v>1</v>
      </c>
      <c r="D22" s="47">
        <v>0</v>
      </c>
      <c r="E22" s="47">
        <f>VLOOKUP(A22,A12:L17,12,0)</f>
        <v>0.38572460132599734</v>
      </c>
      <c r="F22" s="47">
        <f>C22+2*D22*E22</f>
        <v>1</v>
      </c>
      <c r="G22" s="47">
        <f>(C22+D22*E22)*E22</f>
        <v>0.38572460132599734</v>
      </c>
      <c r="H22" s="47">
        <f>C22+2*E22*(1+D22^2)^0.5</f>
        <v>1.7714492026519948</v>
      </c>
      <c r="I22" s="47">
        <f>G22/H22</f>
        <v>0.21774522280883818</v>
      </c>
      <c r="J22" s="47">
        <f>C22+2*D22*E22</f>
        <v>1</v>
      </c>
      <c r="K22" s="47">
        <f>+B4/C4</f>
        <v>0.5</v>
      </c>
      <c r="L22" s="47">
        <f>1/B22*I22^(2/3)*K22^0.5</f>
        <v>5.2851579604917927</v>
      </c>
      <c r="M22" s="46">
        <f>VLOOKUP(A22,A12:L17,6,0)</f>
        <v>2.0386154472556175</v>
      </c>
      <c r="N22" s="47">
        <f>L22/(9.81*G22/J22)^0.5</f>
        <v>2.716969722494313</v>
      </c>
      <c r="O22" s="54"/>
      <c r="P22" s="54"/>
      <c r="Q22" s="52"/>
      <c r="R22" s="81"/>
      <c r="S22" s="81"/>
      <c r="T22" s="82"/>
      <c r="U22" s="83"/>
      <c r="V22" s="83"/>
      <c r="W22" s="84"/>
      <c r="X22" s="84"/>
      <c r="Y22" s="85"/>
      <c r="Z22" s="83"/>
      <c r="AA22" s="84"/>
      <c r="AB22" s="85"/>
      <c r="AC22" s="85"/>
      <c r="AD22" s="84"/>
      <c r="AE22" s="84"/>
      <c r="AF22" s="84"/>
      <c r="AG22" s="84"/>
      <c r="AH22" s="84"/>
      <c r="AI22" s="52"/>
    </row>
    <row r="23" spans="1:35" x14ac:dyDescent="0.3">
      <c r="A23" s="64">
        <v>100</v>
      </c>
      <c r="B23" s="46">
        <f>(1/M23)*G23*I23^(2/3)*K23^0.5</f>
        <v>4.4253507941335271E-2</v>
      </c>
      <c r="C23" s="47">
        <f>+D12</f>
        <v>1</v>
      </c>
      <c r="D23" s="47">
        <v>0</v>
      </c>
      <c r="E23" s="47">
        <f>VLOOKUP(A23,A12:L17,12,0)</f>
        <v>0.60576878313999538</v>
      </c>
      <c r="F23" s="47">
        <f>C23+2*D23*E23</f>
        <v>1</v>
      </c>
      <c r="G23" s="47">
        <f>(C23+D23*E23)*E23</f>
        <v>0.60576878313999538</v>
      </c>
      <c r="H23" s="47">
        <f>C23+2*E23*(1+D23^2)^0.5</f>
        <v>2.2115375662799908</v>
      </c>
      <c r="I23" s="47">
        <f>G23/H23</f>
        <v>0.27391295195539189</v>
      </c>
      <c r="J23" s="47">
        <f>C23+2*D23*E23</f>
        <v>1</v>
      </c>
      <c r="K23" s="47">
        <f>+B4/C4</f>
        <v>0.5</v>
      </c>
      <c r="L23" s="47">
        <f>1/B23*I23^(2/3)*K23^0.5</f>
        <v>6.7392620700292278</v>
      </c>
      <c r="M23" s="46">
        <f>VLOOKUP(A23,A12:L17,6,0)</f>
        <v>4.0824345834231313</v>
      </c>
      <c r="N23" s="47">
        <f>L23/(9.81*G23/J23)^0.5</f>
        <v>2.7645496675464085</v>
      </c>
      <c r="O23" s="54"/>
      <c r="P23" s="54"/>
      <c r="Q23" s="52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52"/>
    </row>
    <row r="24" spans="1:35" x14ac:dyDescent="0.3">
      <c r="M24" s="16"/>
      <c r="O24" s="52"/>
      <c r="P24" s="52"/>
      <c r="Q24" s="52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52"/>
    </row>
    <row r="25" spans="1:35" x14ac:dyDescent="0.3">
      <c r="O25" s="52"/>
      <c r="P25" s="74"/>
      <c r="Q25" s="52"/>
    </row>
    <row r="27" spans="1:35" ht="63.6" thickBot="1" x14ac:dyDescent="0.35">
      <c r="B27" s="2" t="s">
        <v>8</v>
      </c>
      <c r="C27" s="3" t="s">
        <v>37</v>
      </c>
      <c r="D27" s="4" t="s">
        <v>38</v>
      </c>
      <c r="E27" s="3" t="s">
        <v>39</v>
      </c>
    </row>
    <row r="28" spans="1:35" x14ac:dyDescent="0.3">
      <c r="B28" s="17"/>
      <c r="C28" s="18" t="s">
        <v>11</v>
      </c>
      <c r="D28" s="19" t="s">
        <v>11</v>
      </c>
      <c r="E28" s="18" t="s">
        <v>11</v>
      </c>
    </row>
    <row r="29" spans="1:35" x14ac:dyDescent="0.3">
      <c r="B29" s="20">
        <v>0.04</v>
      </c>
      <c r="C29" s="21">
        <f t="shared" ref="C29:C45" si="10">11.01*B29^2-4.398*B29+1.249</f>
        <v>1.0906960000000001</v>
      </c>
      <c r="D29" s="14">
        <f t="shared" ref="D29:D45" si="11">17.476*B29^2-7.247*B29+1.846</f>
        <v>1.5840816</v>
      </c>
      <c r="E29" s="22"/>
    </row>
    <row r="30" spans="1:35" x14ac:dyDescent="0.3">
      <c r="B30" s="23">
        <v>0.05</v>
      </c>
      <c r="C30" s="21">
        <f t="shared" si="10"/>
        <v>1.0566250000000001</v>
      </c>
      <c r="D30" s="14">
        <f t="shared" si="11"/>
        <v>1.5273400000000001</v>
      </c>
      <c r="E30" s="22"/>
    </row>
    <row r="31" spans="1:35" x14ac:dyDescent="0.3">
      <c r="B31" s="23">
        <v>0.06</v>
      </c>
      <c r="C31" s="21">
        <f t="shared" si="10"/>
        <v>1.0247560000000002</v>
      </c>
      <c r="D31" s="14">
        <f t="shared" si="11"/>
        <v>1.4740936000000002</v>
      </c>
      <c r="E31" s="22"/>
    </row>
    <row r="32" spans="1:35" x14ac:dyDescent="0.3">
      <c r="B32" s="23">
        <v>7.0000000000000007E-2</v>
      </c>
      <c r="C32" s="21">
        <f t="shared" si="10"/>
        <v>0.99508900000000011</v>
      </c>
      <c r="D32" s="14">
        <f t="shared" si="11"/>
        <v>1.4243424</v>
      </c>
      <c r="E32" s="22"/>
    </row>
    <row r="33" spans="2:9" x14ac:dyDescent="0.3">
      <c r="B33" s="23">
        <v>0.08</v>
      </c>
      <c r="C33" s="21">
        <f t="shared" si="10"/>
        <v>0.96762400000000015</v>
      </c>
      <c r="D33" s="14">
        <f t="shared" si="11"/>
        <v>1.3780863999999999</v>
      </c>
      <c r="E33" s="22"/>
    </row>
    <row r="34" spans="2:9" x14ac:dyDescent="0.3">
      <c r="B34" s="23">
        <v>0.09</v>
      </c>
      <c r="C34" s="21">
        <f t="shared" si="10"/>
        <v>0.94236100000000023</v>
      </c>
      <c r="D34" s="14">
        <f t="shared" si="11"/>
        <v>1.3353256</v>
      </c>
      <c r="E34" s="22"/>
    </row>
    <row r="35" spans="2:9" x14ac:dyDescent="0.3">
      <c r="B35" s="23">
        <v>0.1</v>
      </c>
      <c r="C35" s="21">
        <f t="shared" si="10"/>
        <v>0.91930000000000023</v>
      </c>
      <c r="D35" s="14">
        <f t="shared" si="11"/>
        <v>1.2960600000000002</v>
      </c>
      <c r="E35" s="22"/>
    </row>
    <row r="36" spans="2:9" x14ac:dyDescent="0.3">
      <c r="B36" s="23">
        <v>0.11</v>
      </c>
      <c r="C36" s="21">
        <f t="shared" si="10"/>
        <v>0.89844100000000016</v>
      </c>
      <c r="D36" s="14">
        <f t="shared" si="11"/>
        <v>1.2602896000000001</v>
      </c>
      <c r="E36" s="21"/>
    </row>
    <row r="37" spans="2:9" x14ac:dyDescent="0.3">
      <c r="B37" s="23">
        <v>0.12</v>
      </c>
      <c r="C37" s="21">
        <f t="shared" si="10"/>
        <v>0.87978400000000023</v>
      </c>
      <c r="D37" s="14">
        <f t="shared" si="11"/>
        <v>1.2280144000000002</v>
      </c>
      <c r="E37" s="21"/>
    </row>
    <row r="38" spans="2:9" x14ac:dyDescent="0.3">
      <c r="B38" s="23">
        <v>0.13</v>
      </c>
      <c r="C38" s="21">
        <f t="shared" si="10"/>
        <v>0.86332900000000012</v>
      </c>
      <c r="D38" s="14">
        <f t="shared" si="11"/>
        <v>1.1992344000000001</v>
      </c>
      <c r="E38" s="21"/>
    </row>
    <row r="39" spans="2:9" x14ac:dyDescent="0.3">
      <c r="B39" s="23">
        <v>0.14000000000000001</v>
      </c>
      <c r="C39" s="21">
        <f t="shared" si="10"/>
        <v>0.84907600000000005</v>
      </c>
      <c r="D39" s="14">
        <f t="shared" si="11"/>
        <v>1.1739496</v>
      </c>
      <c r="E39" s="21"/>
    </row>
    <row r="40" spans="2:9" x14ac:dyDescent="0.3">
      <c r="B40" s="23">
        <v>0.15</v>
      </c>
      <c r="C40" s="21">
        <f t="shared" si="10"/>
        <v>0.83702500000000013</v>
      </c>
      <c r="D40" s="14">
        <f t="shared" si="11"/>
        <v>1.1521600000000003</v>
      </c>
      <c r="E40" s="21"/>
    </row>
    <row r="41" spans="2:9" x14ac:dyDescent="0.3">
      <c r="B41" s="23">
        <v>0.16</v>
      </c>
      <c r="C41" s="21">
        <f t="shared" si="10"/>
        <v>0.82717600000000013</v>
      </c>
      <c r="D41" s="14">
        <f t="shared" si="11"/>
        <v>1.1338656</v>
      </c>
      <c r="E41" s="21"/>
    </row>
    <row r="42" spans="2:9" x14ac:dyDescent="0.3">
      <c r="B42" s="23">
        <v>0.17</v>
      </c>
      <c r="C42" s="21">
        <f t="shared" si="10"/>
        <v>0.81952900000000017</v>
      </c>
      <c r="D42" s="14">
        <f t="shared" si="11"/>
        <v>1.1190663999999999</v>
      </c>
      <c r="E42" s="21"/>
    </row>
    <row r="43" spans="2:9" x14ac:dyDescent="0.3">
      <c r="B43" s="23">
        <v>0.18</v>
      </c>
      <c r="C43" s="21">
        <f t="shared" si="10"/>
        <v>0.81408400000000025</v>
      </c>
      <c r="D43" s="14">
        <f t="shared" si="11"/>
        <v>1.1077623999999999</v>
      </c>
      <c r="E43" s="21"/>
    </row>
    <row r="44" spans="2:9" x14ac:dyDescent="0.3">
      <c r="B44" s="23">
        <v>0.19</v>
      </c>
      <c r="C44" s="21">
        <f t="shared" si="10"/>
        <v>0.81084100000000014</v>
      </c>
      <c r="D44" s="14">
        <f t="shared" si="11"/>
        <v>1.0999536000000001</v>
      </c>
      <c r="E44" s="21"/>
    </row>
    <row r="45" spans="2:9" x14ac:dyDescent="0.3">
      <c r="B45" s="24">
        <v>0.2</v>
      </c>
      <c r="C45" s="21">
        <f t="shared" si="10"/>
        <v>0.8098000000000003</v>
      </c>
      <c r="D45" s="14">
        <f t="shared" si="11"/>
        <v>1.0956400000000002</v>
      </c>
      <c r="E45" s="21">
        <f t="shared" ref="E45:E73" si="12">0.0916*B45^-1.276</f>
        <v>0.71413644815920274</v>
      </c>
      <c r="F45" s="57" t="s">
        <v>40</v>
      </c>
      <c r="G45" s="58"/>
      <c r="H45" s="58"/>
      <c r="I45" s="58"/>
    </row>
    <row r="46" spans="2:9" x14ac:dyDescent="0.3">
      <c r="B46" s="23">
        <v>0.21</v>
      </c>
      <c r="C46" s="21">
        <f t="shared" ref="C46:C69" si="13">-0.372*B46+0.886</f>
        <v>0.80788000000000004</v>
      </c>
      <c r="D46" s="14">
        <f t="shared" ref="D46:D68" si="14">1.176*EXP(-0.304*B46)</f>
        <v>1.1032703885892041</v>
      </c>
      <c r="E46" s="21">
        <f t="shared" si="12"/>
        <v>0.6710326526570114</v>
      </c>
    </row>
    <row r="47" spans="2:9" x14ac:dyDescent="0.3">
      <c r="B47" s="23">
        <v>0.22</v>
      </c>
      <c r="C47" s="21">
        <f t="shared" si="13"/>
        <v>0.80415999999999999</v>
      </c>
      <c r="D47" s="14">
        <f t="shared" si="14"/>
        <v>1.0999215394376634</v>
      </c>
      <c r="E47" s="21">
        <f t="shared" si="12"/>
        <v>0.63235962456019579</v>
      </c>
    </row>
    <row r="48" spans="2:9" x14ac:dyDescent="0.3">
      <c r="B48" s="23">
        <v>0.25</v>
      </c>
      <c r="C48" s="21">
        <f t="shared" si="13"/>
        <v>0.79300000000000004</v>
      </c>
      <c r="D48" s="14">
        <f t="shared" si="14"/>
        <v>1.0899358589138335</v>
      </c>
      <c r="E48" s="21">
        <f t="shared" si="12"/>
        <v>0.53718517983412617</v>
      </c>
    </row>
    <row r="49" spans="2:5" x14ac:dyDescent="0.3">
      <c r="B49" s="23">
        <v>0.30000000000000004</v>
      </c>
      <c r="C49" s="21">
        <f t="shared" si="13"/>
        <v>0.77439999999999998</v>
      </c>
      <c r="D49" s="14">
        <f t="shared" si="14"/>
        <v>1.073494107724678</v>
      </c>
      <c r="E49" s="21">
        <f t="shared" si="12"/>
        <v>0.42568539753396617</v>
      </c>
    </row>
    <row r="50" spans="2:5" x14ac:dyDescent="0.3">
      <c r="B50" s="23">
        <v>0.35</v>
      </c>
      <c r="C50" s="21">
        <f t="shared" si="13"/>
        <v>0.75580000000000003</v>
      </c>
      <c r="D50" s="14">
        <f t="shared" si="14"/>
        <v>1.0573003813894215</v>
      </c>
      <c r="E50" s="21">
        <f t="shared" si="12"/>
        <v>0.34967505275722999</v>
      </c>
    </row>
    <row r="51" spans="2:5" x14ac:dyDescent="0.3">
      <c r="B51" s="23">
        <v>0.4</v>
      </c>
      <c r="C51" s="21">
        <f t="shared" si="13"/>
        <v>0.73719999999999997</v>
      </c>
      <c r="D51" s="14">
        <f t="shared" si="14"/>
        <v>1.0413509384374959</v>
      </c>
      <c r="E51" s="21">
        <f t="shared" si="12"/>
        <v>0.29489467112560558</v>
      </c>
    </row>
    <row r="52" spans="2:5" x14ac:dyDescent="0.3">
      <c r="B52" s="23">
        <v>0.45</v>
      </c>
      <c r="C52" s="21">
        <f t="shared" si="13"/>
        <v>0.71860000000000002</v>
      </c>
      <c r="D52" s="14">
        <f t="shared" si="14"/>
        <v>1.0256420938386539</v>
      </c>
      <c r="E52" s="21">
        <f t="shared" si="12"/>
        <v>0.25374430634473666</v>
      </c>
    </row>
    <row r="53" spans="2:5" x14ac:dyDescent="0.3">
      <c r="B53" s="23">
        <v>0.5</v>
      </c>
      <c r="C53" s="21">
        <f t="shared" si="13"/>
        <v>0.7</v>
      </c>
      <c r="D53" s="14">
        <f t="shared" si="14"/>
        <v>1.0101702181515611</v>
      </c>
      <c r="E53" s="21">
        <f t="shared" si="12"/>
        <v>0.22182462097974148</v>
      </c>
    </row>
    <row r="54" spans="2:5" x14ac:dyDescent="0.3">
      <c r="B54" s="23">
        <v>0.55000000000000004</v>
      </c>
      <c r="C54" s="21">
        <f t="shared" si="13"/>
        <v>0.68140000000000001</v>
      </c>
      <c r="D54" s="14">
        <f t="shared" si="14"/>
        <v>0.99493173668523494</v>
      </c>
      <c r="E54" s="21">
        <f t="shared" si="12"/>
        <v>0.19642315471018493</v>
      </c>
    </row>
    <row r="55" spans="2:5" x14ac:dyDescent="0.3">
      <c r="B55" s="23">
        <v>0.60000000000000009</v>
      </c>
      <c r="C55" s="21">
        <f t="shared" si="13"/>
        <v>0.66279999999999994</v>
      </c>
      <c r="D55" s="14">
        <f t="shared" si="14"/>
        <v>0.97992312867313147</v>
      </c>
      <c r="E55" s="21">
        <f t="shared" si="12"/>
        <v>0.17578203105629281</v>
      </c>
    </row>
    <row r="56" spans="2:5" x14ac:dyDescent="0.3">
      <c r="B56" s="23">
        <v>0.65</v>
      </c>
      <c r="C56" s="21">
        <f t="shared" si="13"/>
        <v>0.64419999999999999</v>
      </c>
      <c r="D56" s="14">
        <f t="shared" si="14"/>
        <v>0.96514092645969274</v>
      </c>
      <c r="E56" s="21">
        <f t="shared" si="12"/>
        <v>0.15871502088527989</v>
      </c>
    </row>
    <row r="57" spans="2:5" x14ac:dyDescent="0.3">
      <c r="B57" s="23">
        <v>0.7</v>
      </c>
      <c r="C57" s="21">
        <f t="shared" si="13"/>
        <v>0.62560000000000004</v>
      </c>
      <c r="D57" s="14">
        <f t="shared" si="14"/>
        <v>0.95058171469916319</v>
      </c>
      <c r="E57" s="21">
        <f t="shared" si="12"/>
        <v>0.1443944080287079</v>
      </c>
    </row>
    <row r="58" spans="2:5" x14ac:dyDescent="0.3">
      <c r="B58" s="23">
        <v>0.75</v>
      </c>
      <c r="C58" s="21">
        <f t="shared" si="13"/>
        <v>0.60699999999999998</v>
      </c>
      <c r="D58" s="14">
        <f t="shared" si="14"/>
        <v>0.93624212956649355</v>
      </c>
      <c r="E58" s="21">
        <f t="shared" si="12"/>
        <v>0.13222613438648051</v>
      </c>
    </row>
    <row r="59" spans="2:5" x14ac:dyDescent="0.3">
      <c r="B59" s="23">
        <v>0.8</v>
      </c>
      <c r="C59" s="21">
        <f t="shared" si="13"/>
        <v>0.58840000000000003</v>
      </c>
      <c r="D59" s="14">
        <f t="shared" si="14"/>
        <v>0.92211885798014759</v>
      </c>
      <c r="E59" s="21">
        <f t="shared" si="12"/>
        <v>0.1217734611956011</v>
      </c>
    </row>
    <row r="60" spans="2:5" x14ac:dyDescent="0.3">
      <c r="B60" s="23">
        <v>0.85</v>
      </c>
      <c r="C60" s="21">
        <f t="shared" si="13"/>
        <v>0.56980000000000008</v>
      </c>
      <c r="D60" s="14">
        <f t="shared" si="14"/>
        <v>0.90820863683663322</v>
      </c>
      <c r="E60" s="21">
        <f t="shared" si="12"/>
        <v>0.11270856605223101</v>
      </c>
    </row>
    <row r="61" spans="2:5" x14ac:dyDescent="0.3">
      <c r="B61" s="23">
        <v>0.9</v>
      </c>
      <c r="C61" s="21">
        <f t="shared" si="13"/>
        <v>0.55120000000000002</v>
      </c>
      <c r="D61" s="14">
        <f t="shared" si="14"/>
        <v>0.89450825225658026</v>
      </c>
      <c r="E61" s="21">
        <f t="shared" si="12"/>
        <v>0.10478087760736252</v>
      </c>
    </row>
    <row r="62" spans="2:5" x14ac:dyDescent="0.3">
      <c r="B62" s="23">
        <v>0.95</v>
      </c>
      <c r="C62" s="21">
        <f t="shared" si="13"/>
        <v>0.53259999999999996</v>
      </c>
      <c r="D62" s="14">
        <f t="shared" si="14"/>
        <v>0.88101453884219127</v>
      </c>
      <c r="E62" s="21">
        <f t="shared" si="12"/>
        <v>9.7795788654246082E-2</v>
      </c>
    </row>
    <row r="63" spans="2:5" x14ac:dyDescent="0.3">
      <c r="B63" s="23">
        <v>1</v>
      </c>
      <c r="C63" s="21">
        <f t="shared" si="13"/>
        <v>0.51400000000000001</v>
      </c>
      <c r="D63" s="14">
        <f t="shared" si="14"/>
        <v>0.86772437894589516</v>
      </c>
      <c r="E63" s="21">
        <f t="shared" si="12"/>
        <v>9.1600000000000001E-2</v>
      </c>
    </row>
    <row r="64" spans="2:5" x14ac:dyDescent="0.3">
      <c r="B64" s="23">
        <v>1.05</v>
      </c>
      <c r="C64" s="21">
        <f t="shared" si="13"/>
        <v>0.49540000000000001</v>
      </c>
      <c r="D64" s="14">
        <f t="shared" si="14"/>
        <v>0.85463470195003011</v>
      </c>
      <c r="E64" s="21">
        <f t="shared" si="12"/>
        <v>8.6071213900119348E-2</v>
      </c>
    </row>
    <row r="65" spans="1:5" x14ac:dyDescent="0.3">
      <c r="B65" s="23">
        <v>1.1000000000000001</v>
      </c>
      <c r="C65" s="21">
        <f t="shared" si="13"/>
        <v>0.4768</v>
      </c>
      <c r="D65" s="14">
        <f t="shared" si="14"/>
        <v>0.84174248355739589</v>
      </c>
      <c r="E65" s="21">
        <f t="shared" si="12"/>
        <v>8.1110748175677594E-2</v>
      </c>
    </row>
    <row r="66" spans="1:5" x14ac:dyDescent="0.3">
      <c r="B66" s="23">
        <v>1.1499999999999999</v>
      </c>
      <c r="C66" s="21">
        <f t="shared" si="13"/>
        <v>0.45820000000000005</v>
      </c>
      <c r="D66" s="14">
        <f t="shared" si="14"/>
        <v>0.8290447450925067</v>
      </c>
      <c r="E66" s="21">
        <f t="shared" si="12"/>
        <v>7.6638152963522291E-2</v>
      </c>
    </row>
    <row r="67" spans="1:5" x14ac:dyDescent="0.3">
      <c r="B67" s="23">
        <v>1.2</v>
      </c>
      <c r="C67" s="21">
        <f t="shared" si="13"/>
        <v>0.43960000000000005</v>
      </c>
      <c r="D67" s="14">
        <f t="shared" si="14"/>
        <v>0.81653855281338339</v>
      </c>
      <c r="E67" s="21">
        <f t="shared" si="12"/>
        <v>7.2587226673214669E-2</v>
      </c>
    </row>
    <row r="68" spans="1:5" x14ac:dyDescent="0.3">
      <c r="B68" s="23">
        <v>1.25</v>
      </c>
      <c r="C68" s="21">
        <f t="shared" si="13"/>
        <v>0.42100000000000004</v>
      </c>
      <c r="D68" s="14">
        <f t="shared" si="14"/>
        <v>0.80422101723373041</v>
      </c>
      <c r="E68" s="21">
        <f t="shared" si="12"/>
        <v>6.8903026304906384E-2</v>
      </c>
    </row>
    <row r="69" spans="1:5" x14ac:dyDescent="0.3">
      <c r="B69" s="23">
        <v>1.3</v>
      </c>
      <c r="C69" s="21">
        <f t="shared" si="13"/>
        <v>0.40239999999999998</v>
      </c>
      <c r="D69" s="14">
        <v>0.8</v>
      </c>
      <c r="E69" s="21">
        <f t="shared" si="12"/>
        <v>6.5539595419479499E-2</v>
      </c>
    </row>
    <row r="70" spans="1:5" x14ac:dyDescent="0.3">
      <c r="B70" s="23">
        <v>1.35</v>
      </c>
      <c r="C70" s="21">
        <v>0.37</v>
      </c>
      <c r="D70" s="14">
        <v>0.8</v>
      </c>
      <c r="E70" s="21">
        <f t="shared" si="12"/>
        <v>6.2458217408201032E-2</v>
      </c>
    </row>
    <row r="71" spans="1:5" x14ac:dyDescent="0.3">
      <c r="B71" s="23">
        <v>1.4</v>
      </c>
      <c r="C71" s="21">
        <v>0.30000000000000004</v>
      </c>
      <c r="D71" s="14">
        <v>0.8</v>
      </c>
      <c r="E71" s="21">
        <f t="shared" si="12"/>
        <v>5.9626058266262424E-2</v>
      </c>
    </row>
    <row r="72" spans="1:5" ht="14.4" thickBot="1" x14ac:dyDescent="0.35">
      <c r="B72" s="25">
        <v>1.43</v>
      </c>
      <c r="C72" s="26">
        <v>0.2</v>
      </c>
      <c r="D72" s="27">
        <v>0.8</v>
      </c>
      <c r="E72" s="26">
        <f t="shared" si="12"/>
        <v>5.8034559165995571E-2</v>
      </c>
    </row>
    <row r="73" spans="1:5" ht="26.25" customHeight="1" thickBot="1" x14ac:dyDescent="0.35">
      <c r="A73" s="5" t="s">
        <v>41</v>
      </c>
      <c r="B73" s="25">
        <f>E12</f>
        <v>0.5</v>
      </c>
      <c r="C73" s="28">
        <f>-0.372*B73+0.886</f>
        <v>0.7</v>
      </c>
      <c r="D73" s="28">
        <f>1.176*EXP(-0.304*B73)</f>
        <v>1.0101702181515611</v>
      </c>
      <c r="E73" s="29">
        <f t="shared" si="12"/>
        <v>0.22182462097974148</v>
      </c>
    </row>
    <row r="77" spans="1:5" ht="14.4" x14ac:dyDescent="0.3">
      <c r="A77" s="30" t="s">
        <v>42</v>
      </c>
      <c r="B77" s="31"/>
      <c r="C77" s="31"/>
      <c r="D77" s="31"/>
      <c r="E77" s="31"/>
    </row>
    <row r="78" spans="1:5" ht="14.4" x14ac:dyDescent="0.3">
      <c r="A78" s="30" t="s">
        <v>43</v>
      </c>
      <c r="B78" s="31"/>
      <c r="C78" s="31"/>
      <c r="D78" s="31"/>
      <c r="E78" s="31"/>
    </row>
    <row r="79" spans="1:5" ht="14.4" x14ac:dyDescent="0.3">
      <c r="A79" s="32"/>
      <c r="B79" s="31"/>
      <c r="C79" s="31"/>
      <c r="D79" s="31"/>
      <c r="E79" s="31"/>
    </row>
    <row r="80" spans="1:5" x14ac:dyDescent="0.3">
      <c r="A80" s="32" t="s">
        <v>44</v>
      </c>
      <c r="B80" s="33">
        <f>+L22</f>
        <v>5.2851579604917927</v>
      </c>
      <c r="C80" s="32" t="s">
        <v>21</v>
      </c>
      <c r="D80" s="34">
        <f>+B80*3.2808399</f>
        <v>17.339757114584099</v>
      </c>
      <c r="E80" s="32" t="s">
        <v>45</v>
      </c>
    </row>
    <row r="81" spans="1:5" x14ac:dyDescent="0.3">
      <c r="A81" s="32" t="s">
        <v>46</v>
      </c>
      <c r="B81" s="33">
        <f>+E22</f>
        <v>0.38572460132599734</v>
      </c>
      <c r="C81" s="32" t="s">
        <v>19</v>
      </c>
      <c r="D81" s="34">
        <f>+B81*3.2808399</f>
        <v>1.2655006624419249</v>
      </c>
      <c r="E81" s="32" t="s">
        <v>47</v>
      </c>
    </row>
    <row r="82" spans="1:5" ht="14.4" x14ac:dyDescent="0.3">
      <c r="A82" s="35" t="s">
        <v>42</v>
      </c>
      <c r="B82" s="33">
        <f>2+(0.025*(D80)*(D81^(1/3)))</f>
        <v>2.4688894675064534</v>
      </c>
      <c r="C82" s="32" t="s">
        <v>47</v>
      </c>
      <c r="D82" s="36">
        <f>+B82/3.2808399</f>
        <v>0.75251750855214039</v>
      </c>
      <c r="E82" s="32" t="s">
        <v>19</v>
      </c>
    </row>
    <row r="84" spans="1:5" ht="14.4" x14ac:dyDescent="0.3">
      <c r="C84" s="37" t="s">
        <v>48</v>
      </c>
      <c r="D84" s="38">
        <f>+B81+D82</f>
        <v>1.1382421098781377</v>
      </c>
    </row>
  </sheetData>
  <sheetProtection selectLockedCells="1" selectUnlockedCells="1"/>
  <mergeCells count="22">
    <mergeCell ref="N20:N21"/>
    <mergeCell ref="A20:A21"/>
    <mergeCell ref="K10:K11"/>
    <mergeCell ref="E10:E11"/>
    <mergeCell ref="H10:H11"/>
    <mergeCell ref="B20:B21"/>
    <mergeCell ref="K20:K21"/>
    <mergeCell ref="P14:T14"/>
    <mergeCell ref="P15:T15"/>
    <mergeCell ref="P17:T17"/>
    <mergeCell ref="R20:R21"/>
    <mergeCell ref="S20:S21"/>
    <mergeCell ref="T20:T21"/>
    <mergeCell ref="AA20:AA21"/>
    <mergeCell ref="AB20:AC20"/>
    <mergeCell ref="AD20:AG20"/>
    <mergeCell ref="U20:U21"/>
    <mergeCell ref="V20:V21"/>
    <mergeCell ref="W20:W21"/>
    <mergeCell ref="X20:X21"/>
    <mergeCell ref="Y20:Y21"/>
    <mergeCell ref="Z20:Z21"/>
  </mergeCells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Caso 1</vt:lpstr>
      <vt:lpstr>Caso 2</vt:lpstr>
      <vt:lpstr>Caso 3</vt:lpstr>
      <vt:lpstr>Caso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Duvan Peña</dc:creator>
  <cp:lastModifiedBy>Valentina Arbelaez García</cp:lastModifiedBy>
  <dcterms:created xsi:type="dcterms:W3CDTF">2021-10-15T20:01:32Z</dcterms:created>
  <dcterms:modified xsi:type="dcterms:W3CDTF">2022-01-28T11:25:44Z</dcterms:modified>
</cp:coreProperties>
</file>