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Documentos de trabajo\Trabajo de Grados 2022\Nueva carpeta\"/>
    </mc:Choice>
  </mc:AlternateContent>
  <xr:revisionPtr revIDLastSave="0" documentId="8_{4247502F-D40B-42AF-B1DB-538957F3A06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  <sheet name="Hoja2" sheetId="2" r:id="rId2"/>
  </sheets>
  <externalReferences>
    <externalReference r:id="rId3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2" l="1"/>
  <c r="F13" i="2"/>
  <c r="F12" i="2"/>
  <c r="F11" i="2"/>
  <c r="F10" i="2"/>
  <c r="F9" i="2"/>
  <c r="F8" i="2"/>
  <c r="F7" i="2"/>
  <c r="F6" i="2"/>
  <c r="F5" i="2"/>
  <c r="F4" i="2"/>
  <c r="K29" i="1"/>
  <c r="K28" i="1"/>
  <c r="J28" i="1"/>
  <c r="J29" i="1"/>
  <c r="I29" i="1"/>
  <c r="I28" i="1"/>
  <c r="H28" i="1"/>
  <c r="H29" i="1"/>
  <c r="G29" i="1"/>
  <c r="G28" i="1"/>
  <c r="L50" i="1"/>
  <c r="K50" i="1"/>
  <c r="J50" i="1"/>
  <c r="I50" i="1"/>
  <c r="H50" i="1"/>
  <c r="G50" i="1"/>
  <c r="F50" i="1"/>
  <c r="L49" i="1"/>
  <c r="K49" i="1"/>
  <c r="J49" i="1"/>
  <c r="I49" i="1"/>
  <c r="H49" i="1"/>
  <c r="G49" i="1"/>
  <c r="F49" i="1"/>
  <c r="E50" i="1"/>
  <c r="E49" i="1"/>
  <c r="D50" i="1"/>
  <c r="D49" i="1"/>
  <c r="C50" i="1"/>
  <c r="C49" i="1"/>
  <c r="G47" i="1"/>
  <c r="G46" i="1"/>
  <c r="F46" i="1"/>
  <c r="F47" i="1"/>
  <c r="E46" i="1"/>
  <c r="E47" i="1"/>
  <c r="D46" i="1"/>
  <c r="D47" i="1"/>
  <c r="C47" i="1"/>
  <c r="C46" i="1"/>
  <c r="C44" i="1"/>
  <c r="C43" i="1"/>
  <c r="P17" i="1"/>
  <c r="D3" i="1"/>
  <c r="J41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C38" i="1"/>
  <c r="C37" i="1"/>
  <c r="M35" i="1"/>
  <c r="L35" i="1"/>
  <c r="J35" i="1"/>
  <c r="I35" i="1"/>
  <c r="H35" i="1"/>
  <c r="G35" i="1"/>
  <c r="F35" i="1"/>
  <c r="E35" i="1"/>
  <c r="D35" i="1"/>
  <c r="C35" i="1"/>
  <c r="L34" i="1"/>
  <c r="J34" i="1"/>
  <c r="I34" i="1"/>
  <c r="G34" i="1"/>
  <c r="F34" i="1"/>
  <c r="E34" i="1"/>
  <c r="D34" i="1"/>
  <c r="C34" i="1"/>
  <c r="E32" i="1"/>
  <c r="D32" i="1"/>
  <c r="C32" i="1"/>
  <c r="E31" i="1"/>
  <c r="D31" i="1"/>
  <c r="C31" i="1"/>
  <c r="C29" i="1"/>
  <c r="C28" i="1"/>
  <c r="G26" i="1"/>
  <c r="F26" i="1"/>
  <c r="E26" i="1"/>
  <c r="D26" i="1"/>
  <c r="C26" i="1"/>
  <c r="G25" i="1"/>
  <c r="F25" i="1"/>
  <c r="E25" i="1"/>
  <c r="D25" i="1"/>
  <c r="C25" i="1"/>
  <c r="F23" i="1"/>
  <c r="E23" i="1"/>
  <c r="D23" i="1"/>
  <c r="F22" i="1"/>
  <c r="E22" i="1"/>
  <c r="C22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Q16" i="1"/>
  <c r="O16" i="1"/>
  <c r="N16" i="1"/>
  <c r="N17" i="1"/>
  <c r="M16" i="1"/>
  <c r="L16" i="1"/>
  <c r="L17" i="1"/>
  <c r="K16" i="1"/>
  <c r="K17" i="1"/>
  <c r="J16" i="1"/>
  <c r="I16" i="1"/>
  <c r="H16" i="1"/>
  <c r="H17" i="1"/>
  <c r="G16" i="1"/>
  <c r="G17" i="1"/>
  <c r="F16" i="1"/>
  <c r="E16" i="1"/>
  <c r="D16" i="1"/>
  <c r="C16" i="1"/>
  <c r="Q15" i="1"/>
  <c r="Q17" i="1"/>
  <c r="O15" i="1"/>
  <c r="O17" i="1"/>
  <c r="M15" i="1"/>
  <c r="J15" i="1"/>
  <c r="I15" i="1"/>
  <c r="I17" i="1"/>
  <c r="F15" i="1"/>
  <c r="F17" i="1"/>
  <c r="E15" i="1"/>
  <c r="E17" i="1"/>
  <c r="D15" i="1"/>
  <c r="D17" i="1"/>
  <c r="C15" i="1"/>
  <c r="C17" i="1"/>
  <c r="H13" i="1"/>
  <c r="G13" i="1"/>
  <c r="F13" i="1"/>
  <c r="E13" i="1"/>
  <c r="D13" i="1"/>
  <c r="C13" i="1"/>
  <c r="H12" i="1"/>
  <c r="G12" i="1"/>
  <c r="F12" i="1"/>
  <c r="E12" i="1"/>
  <c r="D12" i="1"/>
  <c r="C12" i="1"/>
  <c r="J6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H3" i="1"/>
  <c r="G3" i="1"/>
  <c r="F3" i="1"/>
  <c r="E3" i="1"/>
  <c r="C3" i="1"/>
  <c r="H2" i="1"/>
  <c r="G2" i="1"/>
  <c r="F2" i="1"/>
  <c r="E2" i="1"/>
  <c r="C2" i="1"/>
  <c r="J17" i="1"/>
  <c r="M17" i="1"/>
</calcChain>
</file>

<file path=xl/sharedStrings.xml><?xml version="1.0" encoding="utf-8"?>
<sst xmlns="http://schemas.openxmlformats.org/spreadsheetml/2006/main" count="188" uniqueCount="145">
  <si>
    <t>Condición crítica que afecta minimo vital</t>
  </si>
  <si>
    <t>n</t>
  </si>
  <si>
    <t>No tienen todos los servicios básicos</t>
  </si>
  <si>
    <t>En vivienda con deuda</t>
  </si>
  <si>
    <t>Ingresos disminuyeron</t>
  </si>
  <si>
    <t>Empeoro condicion laboral</t>
  </si>
  <si>
    <t>Alimentos</t>
  </si>
  <si>
    <t>5 (3-11)</t>
  </si>
  <si>
    <t>3 (1-6)</t>
  </si>
  <si>
    <t>Características demográficas</t>
  </si>
  <si>
    <t>grupos de edad</t>
  </si>
  <si>
    <t xml:space="preserve">0-2 </t>
  </si>
  <si>
    <t>2 a 5</t>
  </si>
  <si>
    <t>6 a 12</t>
  </si>
  <si>
    <t>13 a 19</t>
  </si>
  <si>
    <t xml:space="preserve">20 a 40 </t>
  </si>
  <si>
    <t>41 a 60</t>
  </si>
  <si>
    <t>61 a 80</t>
  </si>
  <si>
    <t>mas de 80</t>
  </si>
  <si>
    <t>Gestantes</t>
  </si>
  <si>
    <t>Describir las diferencias entre los dos grupos, cual es más joven?</t>
  </si>
  <si>
    <t>Diversidad entre convivientes  y grupos vulnerados</t>
  </si>
  <si>
    <t>Afrocolombianos</t>
  </si>
  <si>
    <t>LGTBI</t>
  </si>
  <si>
    <t>FAMI</t>
  </si>
  <si>
    <t>Profesores Básica_universitarios</t>
  </si>
  <si>
    <t>Trabajadores de la salud</t>
  </si>
  <si>
    <t>Trab social/psicólogo</t>
  </si>
  <si>
    <t>Artistas/Artesanos</t>
  </si>
  <si>
    <t>Ingenier@s</t>
  </si>
  <si>
    <t>Migrantes de otro pais</t>
  </si>
  <si>
    <t>Migrante campesino</t>
  </si>
  <si>
    <t>Desplazados</t>
  </si>
  <si>
    <t>Habitantes de calle</t>
  </si>
  <si>
    <t>Estado de salud</t>
  </si>
  <si>
    <t>Restricciones o limitaciones</t>
  </si>
  <si>
    <t>Hablar</t>
  </si>
  <si>
    <t>Movilidad</t>
  </si>
  <si>
    <t>Enf grave 0 crónica</t>
  </si>
  <si>
    <t>Oir</t>
  </si>
  <si>
    <t>Ver</t>
  </si>
  <si>
    <t>Ninguna limitación</t>
  </si>
  <si>
    <t>Diabetes</t>
  </si>
  <si>
    <t>HTA</t>
  </si>
  <si>
    <t>Enf Neurológica</t>
  </si>
  <si>
    <t>Enf Corazón</t>
  </si>
  <si>
    <t>EPOC</t>
  </si>
  <si>
    <t>Obesidad</t>
  </si>
  <si>
    <t>Cancer</t>
  </si>
  <si>
    <t>En mental</t>
  </si>
  <si>
    <t>Enf Renal cronica</t>
  </si>
  <si>
    <t>Consumo cigarrilo</t>
  </si>
  <si>
    <t>Consumo de licor u otros PSA</t>
  </si>
  <si>
    <t>Otras condiciones de daño a la salud</t>
  </si>
  <si>
    <t>Hospitalización</t>
  </si>
  <si>
    <t>Ninguna condición</t>
  </si>
  <si>
    <t>Percepción y estado de animo mas frecuente durante la cuarentena</t>
  </si>
  <si>
    <t>La cuarentena ha estrechado lazos familiares</t>
  </si>
  <si>
    <t>Tranquilo y relajado</t>
  </si>
  <si>
    <t>Alegres y de Buen humor</t>
  </si>
  <si>
    <t>Frescos y descansados</t>
  </si>
  <si>
    <t>Activos y enérgicos</t>
  </si>
  <si>
    <t>Vida cotidiana interesante</t>
  </si>
  <si>
    <t>No se han sentido bien</t>
  </si>
  <si>
    <t>Síntomas asociados a COVID</t>
  </si>
  <si>
    <t>Malestar general</t>
  </si>
  <si>
    <t>Dolor de garganta</t>
  </si>
  <si>
    <t>Ningun sintoma asociado a COVID_19</t>
  </si>
  <si>
    <t>Se han realizado prueba para VCOVID-19, todas con resultado negativo</t>
  </si>
  <si>
    <t>NO DISPONIBILIDAD DEL EPP</t>
  </si>
  <si>
    <t>Agua limpia</t>
  </si>
  <si>
    <t>Hipoclorito</t>
  </si>
  <si>
    <t>Alcohol</t>
  </si>
  <si>
    <t>Jabón</t>
  </si>
  <si>
    <t>Mascarilla o Tapaboca</t>
  </si>
  <si>
    <t>Imposibilidad de permanecer en casa</t>
  </si>
  <si>
    <t>SI</t>
  </si>
  <si>
    <t>Percepción del riesgo de sufrir contagio por COVID-19</t>
  </si>
  <si>
    <t>Bajo</t>
  </si>
  <si>
    <t>Moderado</t>
  </si>
  <si>
    <t>Alto</t>
  </si>
  <si>
    <t>Preocupaciones</t>
  </si>
  <si>
    <t>No poder trabajar</t>
  </si>
  <si>
    <t>No poder pagar deudas y cuentas</t>
  </si>
  <si>
    <t>No poder pagar los servicios y el arriendo</t>
  </si>
  <si>
    <t>No poder mercar</t>
  </si>
  <si>
    <t>Que un integrante de la familia se enferme</t>
  </si>
  <si>
    <t>Que un integrante de la flia esté aislado</t>
  </si>
  <si>
    <t>NO poder recibir atencion médica por COVID</t>
  </si>
  <si>
    <t>NO poder recibir atencion médica POR OTRA causa</t>
  </si>
  <si>
    <t>Tener que trabajar desde casa</t>
  </si>
  <si>
    <t>No tener contacto con familiares y amigos</t>
  </si>
  <si>
    <t xml:space="preserve">Ninguna </t>
  </si>
  <si>
    <t>Reciben ayudas del Estado</t>
  </si>
  <si>
    <t>Ayudas que necesitan</t>
  </si>
  <si>
    <t>Dinero</t>
  </si>
  <si>
    <t>Mercado</t>
  </si>
  <si>
    <t>Servicios publicos</t>
  </si>
  <si>
    <t>Internet o telefonía movil</t>
  </si>
  <si>
    <t>Otra</t>
  </si>
  <si>
    <t>Dispositivos protesicos, ortesis, sillas de ruedas</t>
  </si>
  <si>
    <t>Personas enfermas o que reciben tratamientos</t>
  </si>
  <si>
    <t>Capacitacion para atender adultos mayores</t>
  </si>
  <si>
    <t xml:space="preserve">Capacitacion para atender niños </t>
  </si>
  <si>
    <t xml:space="preserve">Capacitacion para atender personas con restricciones </t>
  </si>
  <si>
    <t>Capacitacion para atender gestantes</t>
  </si>
  <si>
    <t>Capacidades</t>
  </si>
  <si>
    <t>Reconocimiento de Servicios ciudadanos</t>
  </si>
  <si>
    <t>Convivientes en hacinamiento critico</t>
  </si>
  <si>
    <t>Convivientes sin hacinamiento</t>
  </si>
  <si>
    <t>Aumento # de personas durante el confinamiento 1</t>
  </si>
  <si>
    <t xml:space="preserve">Mediana del # personas (min-max) </t>
  </si>
  <si>
    <t>Convivientes en hacinamiento crítico</t>
  </si>
  <si>
    <t xml:space="preserve">Convivientes sin hacinamiento </t>
  </si>
  <si>
    <t>Condiciones de salud</t>
  </si>
  <si>
    <t>Colegio</t>
  </si>
  <si>
    <t xml:space="preserve">Comisaria de familia </t>
  </si>
  <si>
    <t>Centro de salud, clinica u hopital</t>
  </si>
  <si>
    <t xml:space="preserve">Cssa de justicia </t>
  </si>
  <si>
    <t>Centro de ICBF</t>
  </si>
  <si>
    <t xml:space="preserve">Policia Nacional </t>
  </si>
  <si>
    <t xml:space="preserve">Casa de la cultura </t>
  </si>
  <si>
    <t xml:space="preserve">Bomberos </t>
  </si>
  <si>
    <t xml:space="preserve">Parque biblioteca </t>
  </si>
  <si>
    <t xml:space="preserve">Salon social o comunal </t>
  </si>
  <si>
    <t xml:space="preserve">Huerta- No tienen y quisieran tener </t>
  </si>
  <si>
    <t>Incremento Ratas</t>
  </si>
  <si>
    <t xml:space="preserve">Incremento Cucarachas </t>
  </si>
  <si>
    <t xml:space="preserve">Incremento Zancudos </t>
  </si>
  <si>
    <t xml:space="preserve">Recoleccion de basura- Ha mejorado </t>
  </si>
  <si>
    <t xml:space="preserve">Calidad del aire- Ha mejorado </t>
  </si>
  <si>
    <t>Percepcion ambiental</t>
  </si>
  <si>
    <t xml:space="preserve">Trabajar </t>
  </si>
  <si>
    <t>Mercar</t>
  </si>
  <si>
    <t xml:space="preserve">Farmacia </t>
  </si>
  <si>
    <t xml:space="preserve">Citas medicas </t>
  </si>
  <si>
    <t xml:space="preserve">No sale </t>
  </si>
  <si>
    <t>Método de priorizacion de Hanlon</t>
  </si>
  <si>
    <t xml:space="preserve">Variable </t>
  </si>
  <si>
    <t>A: Amplitud del problema (0 a 10)</t>
  </si>
  <si>
    <t>B: Severidad (0 a 20)</t>
  </si>
  <si>
    <t>C: Eficacia de la solución (0 a 10)</t>
  </si>
  <si>
    <t>D: Factibilidad (0 no factible, 1 factible)</t>
  </si>
  <si>
    <t>Formula:
(A+B)C*D</t>
  </si>
  <si>
    <t>Los valores se dieron por medio de concenso del grupo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</si>
</sst>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CAEC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0" fontId="3" fillId="0" borderId="1" xfId="1" applyNumberFormat="1" applyFont="1" applyFill="1" applyBorder="1" applyAlignment="1">
      <alignment vertical="center" wrapText="1"/>
    </xf>
    <xf numFmtId="9" fontId="3" fillId="0" borderId="1" xfId="1" applyFont="1" applyBorder="1" applyAlignment="1">
      <alignment vertical="center" wrapText="1"/>
    </xf>
    <xf numFmtId="10" fontId="3" fillId="2" borderId="1" xfId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0" fontId="3" fillId="0" borderId="1" xfId="1" applyNumberFormat="1" applyFont="1" applyBorder="1" applyAlignment="1">
      <alignment vertical="center" wrapText="1"/>
    </xf>
    <xf numFmtId="9" fontId="3" fillId="3" borderId="1" xfId="1" applyFont="1" applyFill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3" fillId="0" borderId="1" xfId="3" applyFont="1" applyBorder="1" applyAlignment="1">
      <alignment vertical="center" wrapText="1"/>
    </xf>
    <xf numFmtId="0" fontId="4" fillId="0" borderId="1" xfId="3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165" fontId="3" fillId="0" borderId="1" xfId="3" applyNumberFormat="1" applyFont="1" applyBorder="1" applyAlignment="1">
      <alignment vertical="center" wrapText="1"/>
    </xf>
    <xf numFmtId="9" fontId="3" fillId="0" borderId="1" xfId="1" applyFont="1" applyFill="1" applyBorder="1" applyAlignment="1">
      <alignment vertical="center" wrapText="1"/>
    </xf>
    <xf numFmtId="9" fontId="3" fillId="2" borderId="1" xfId="1" applyFont="1" applyFill="1" applyBorder="1" applyAlignment="1">
      <alignment vertical="center" wrapText="1"/>
    </xf>
    <xf numFmtId="9" fontId="3" fillId="2" borderId="1" xfId="1" applyFont="1" applyFill="1" applyBorder="1" applyAlignment="1">
      <alignment horizontal="right" vertical="center" wrapText="1"/>
    </xf>
    <xf numFmtId="9" fontId="3" fillId="0" borderId="1" xfId="1" applyFont="1" applyFill="1" applyBorder="1" applyAlignment="1">
      <alignment horizontal="right"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0" fontId="3" fillId="0" borderId="1" xfId="3" applyFont="1" applyBorder="1" applyAlignment="1">
      <alignment horizontal="left" vertical="center" wrapText="1"/>
    </xf>
    <xf numFmtId="165" fontId="3" fillId="0" borderId="1" xfId="3" applyNumberFormat="1" applyFont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10" fontId="3" fillId="0" borderId="1" xfId="1" applyNumberFormat="1" applyFont="1" applyFill="1" applyBorder="1" applyAlignment="1">
      <alignment horizontal="left" vertical="center" wrapText="1"/>
    </xf>
    <xf numFmtId="10" fontId="3" fillId="0" borderId="1" xfId="1" applyNumberFormat="1" applyFont="1" applyFill="1" applyBorder="1" applyAlignment="1">
      <alignment horizontal="right" vertical="center" wrapText="1"/>
    </xf>
    <xf numFmtId="10" fontId="5" fillId="0" borderId="1" xfId="1" applyNumberFormat="1" applyFont="1" applyFill="1" applyBorder="1" applyAlignment="1">
      <alignment vertical="center" wrapText="1"/>
    </xf>
    <xf numFmtId="10" fontId="3" fillId="2" borderId="1" xfId="1" applyNumberFormat="1" applyFont="1" applyFill="1" applyBorder="1" applyAlignment="1">
      <alignment horizontal="right" vertical="center" wrapText="1"/>
    </xf>
    <xf numFmtId="0" fontId="3" fillId="0" borderId="1" xfId="3" applyFont="1" applyBorder="1" applyAlignment="1">
      <alignment horizontal="center" vertical="center" wrapText="1"/>
    </xf>
    <xf numFmtId="165" fontId="3" fillId="0" borderId="1" xfId="3" applyNumberFormat="1" applyFont="1" applyBorder="1" applyAlignment="1">
      <alignment horizontal="left" vertical="center" wrapText="1"/>
    </xf>
    <xf numFmtId="9" fontId="3" fillId="0" borderId="1" xfId="1" applyNumberFormat="1" applyFont="1" applyFill="1" applyBorder="1" applyAlignment="1">
      <alignment vertical="center" wrapText="1"/>
    </xf>
    <xf numFmtId="9" fontId="3" fillId="0" borderId="1" xfId="1" applyNumberFormat="1" applyFont="1" applyFill="1" applyBorder="1" applyAlignment="1">
      <alignment horizontal="right" vertical="center" wrapText="1"/>
    </xf>
    <xf numFmtId="9" fontId="3" fillId="0" borderId="1" xfId="1" applyNumberFormat="1" applyFont="1" applyBorder="1" applyAlignment="1">
      <alignment horizontal="right" vertical="center" wrapText="1"/>
    </xf>
    <xf numFmtId="9" fontId="3" fillId="0" borderId="1" xfId="1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9" fontId="0" fillId="0" borderId="0" xfId="1" applyFont="1" applyAlignment="1">
      <alignment horizontal="center"/>
    </xf>
  </cellXfs>
  <cellStyles count="4">
    <cellStyle name="Hipervínculo" xfId="2" builtinId="8"/>
    <cellStyle name="Normal" xfId="0" builtinId="0"/>
    <cellStyle name="Normal_Hoja1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947287839020105E-2"/>
          <c:y val="3.7037037037037E-2"/>
          <c:w val="0.59415223097112901"/>
          <c:h val="0.80506124234470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[1]resultados!$A$6</c:f>
              <c:strCache>
                <c:ptCount val="1"/>
                <c:pt idx="0">
                  <c:v>Familias sin hacinamiento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CC-4028-A524-0B4A162908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[1]resultados!$C$4:$J$4</c:f>
              <c:strCache>
                <c:ptCount val="8"/>
                <c:pt idx="0">
                  <c:v>0-2 </c:v>
                </c:pt>
                <c:pt idx="1">
                  <c:v>2 a 5</c:v>
                </c:pt>
                <c:pt idx="2">
                  <c:v>6 a 12</c:v>
                </c:pt>
                <c:pt idx="3">
                  <c:v>13 a 19</c:v>
                </c:pt>
                <c:pt idx="4">
                  <c:v>20 a 40 </c:v>
                </c:pt>
                <c:pt idx="5">
                  <c:v>41 a 60</c:v>
                </c:pt>
                <c:pt idx="6">
                  <c:v>61 a 80</c:v>
                </c:pt>
                <c:pt idx="7">
                  <c:v>mas de 80</c:v>
                </c:pt>
              </c:strCache>
            </c:strRef>
          </c:cat>
          <c:val>
            <c:numRef>
              <c:f>[1]resultados!$C$5:$J$5</c:f>
              <c:numCache>
                <c:formatCode>General</c:formatCode>
                <c:ptCount val="8"/>
                <c:pt idx="0">
                  <c:v>0.375</c:v>
                </c:pt>
                <c:pt idx="1">
                  <c:v>0.375</c:v>
                </c:pt>
                <c:pt idx="2">
                  <c:v>0.75</c:v>
                </c:pt>
                <c:pt idx="3">
                  <c:v>0.375</c:v>
                </c:pt>
                <c:pt idx="4">
                  <c:v>1</c:v>
                </c:pt>
                <c:pt idx="5">
                  <c:v>0.25</c:v>
                </c:pt>
                <c:pt idx="6">
                  <c:v>0.125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C-4028-A524-0B4A162908B2}"/>
            </c:ext>
          </c:extLst>
        </c:ser>
        <c:ser>
          <c:idx val="1"/>
          <c:order val="1"/>
          <c:tx>
            <c:strRef>
              <c:f>[1]resultados!$A$5</c:f>
              <c:strCache>
                <c:ptCount val="1"/>
                <c:pt idx="0">
                  <c:v>Familias que viven en hacinamiento critico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[1]resultados!$C$4:$J$4</c:f>
              <c:strCache>
                <c:ptCount val="8"/>
                <c:pt idx="0">
                  <c:v>0-2 </c:v>
                </c:pt>
                <c:pt idx="1">
                  <c:v>2 a 5</c:v>
                </c:pt>
                <c:pt idx="2">
                  <c:v>6 a 12</c:v>
                </c:pt>
                <c:pt idx="3">
                  <c:v>13 a 19</c:v>
                </c:pt>
                <c:pt idx="4">
                  <c:v>20 a 40 </c:v>
                </c:pt>
                <c:pt idx="5">
                  <c:v>41 a 60</c:v>
                </c:pt>
                <c:pt idx="6">
                  <c:v>61 a 80</c:v>
                </c:pt>
                <c:pt idx="7">
                  <c:v>mas de 80</c:v>
                </c:pt>
              </c:strCache>
            </c:strRef>
          </c:cat>
          <c:val>
            <c:numRef>
              <c:f>[1]resultados!$C$6:$J$6</c:f>
              <c:numCache>
                <c:formatCode>General</c:formatCode>
                <c:ptCount val="8"/>
                <c:pt idx="0">
                  <c:v>0.11904761904761904</c:v>
                </c:pt>
                <c:pt idx="1">
                  <c:v>0.14285714285714285</c:v>
                </c:pt>
                <c:pt idx="2">
                  <c:v>0.11904761904761904</c:v>
                </c:pt>
                <c:pt idx="3">
                  <c:v>0.21428571428571427</c:v>
                </c:pt>
                <c:pt idx="4">
                  <c:v>0.7857142857142857</c:v>
                </c:pt>
                <c:pt idx="5">
                  <c:v>0.61904761904761907</c:v>
                </c:pt>
                <c:pt idx="6">
                  <c:v>0.19047619047619047</c:v>
                </c:pt>
                <c:pt idx="7">
                  <c:v>0.11904761904761904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C-4028-A524-0B4A162908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8389848"/>
        <c:axId val="258390632"/>
        <c:axId val="0"/>
      </c:bar3DChart>
      <c:catAx>
        <c:axId val="258389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s-CO"/>
          </a:p>
        </c:txPr>
        <c:crossAx val="258390632"/>
        <c:crosses val="autoZero"/>
        <c:auto val="1"/>
        <c:lblAlgn val="ctr"/>
        <c:lblOffset val="100"/>
        <c:noMultiLvlLbl val="0"/>
      </c:catAx>
      <c:valAx>
        <c:axId val="258390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s-CO"/>
          </a:p>
        </c:txPr>
        <c:crossAx val="258389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509951881014901"/>
          <c:y val="0.38270997375328097"/>
          <c:w val="0.24823381452318499"/>
          <c:h val="0.2345800524934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+mj-lt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Salidas del hogar durante confinamiento</a:t>
            </a:r>
            <a:r>
              <a:rPr lang="en-US" baseline="0"/>
              <a:t> preventivo obligatorio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Hoja1!$F$28</c:f>
              <c:strCache>
                <c:ptCount val="1"/>
                <c:pt idx="0">
                  <c:v>Convivientes en hacinamiento crítico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25-4C6E-8132-1C7D60F5E3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Hoja1!$G$27:$K$27</c:f>
              <c:strCache>
                <c:ptCount val="5"/>
                <c:pt idx="0">
                  <c:v>Trabajar </c:v>
                </c:pt>
                <c:pt idx="1">
                  <c:v>Mercar</c:v>
                </c:pt>
                <c:pt idx="2">
                  <c:v>Farmacia </c:v>
                </c:pt>
                <c:pt idx="3">
                  <c:v>Citas medicas </c:v>
                </c:pt>
                <c:pt idx="4">
                  <c:v>No sale </c:v>
                </c:pt>
              </c:strCache>
            </c:strRef>
          </c:cat>
          <c:val>
            <c:numRef>
              <c:f>Hoja1!$G$28:$K$28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5-4C6E-8132-1C7D60F5E331}"/>
            </c:ext>
          </c:extLst>
        </c:ser>
        <c:ser>
          <c:idx val="1"/>
          <c:order val="1"/>
          <c:tx>
            <c:strRef>
              <c:f>Hoja1!$F$29</c:f>
              <c:strCache>
                <c:ptCount val="1"/>
                <c:pt idx="0">
                  <c:v>Convivientes sin hacinamiento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25-4C6E-8132-1C7D60F5E33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25-4C6E-8132-1C7D60F5E331}"/>
                </c:ext>
              </c:extLst>
            </c:dLbl>
            <c:dLbl>
              <c:idx val="2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25-4C6E-8132-1C7D60F5E331}"/>
                </c:ext>
              </c:extLst>
            </c:dLbl>
            <c:dLbl>
              <c:idx val="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25-4C6E-8132-1C7D60F5E331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25-4C6E-8132-1C7D60F5E3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Hoja1!$G$27:$K$27</c:f>
              <c:strCache>
                <c:ptCount val="5"/>
                <c:pt idx="0">
                  <c:v>Trabajar </c:v>
                </c:pt>
                <c:pt idx="1">
                  <c:v>Mercar</c:v>
                </c:pt>
                <c:pt idx="2">
                  <c:v>Farmacia </c:v>
                </c:pt>
                <c:pt idx="3">
                  <c:v>Citas medicas </c:v>
                </c:pt>
                <c:pt idx="4">
                  <c:v>No sale </c:v>
                </c:pt>
              </c:strCache>
            </c:strRef>
          </c:cat>
          <c:val>
            <c:numRef>
              <c:f>Hoja1!$G$29:$K$29</c:f>
              <c:numCache>
                <c:formatCode>0%</c:formatCode>
                <c:ptCount val="5"/>
                <c:pt idx="0">
                  <c:v>0.54761904761904767</c:v>
                </c:pt>
                <c:pt idx="1">
                  <c:v>0.14285714285714285</c:v>
                </c:pt>
                <c:pt idx="2">
                  <c:v>2.3809523809523808E-2</c:v>
                </c:pt>
                <c:pt idx="3">
                  <c:v>4.7619047619047616E-2</c:v>
                </c:pt>
                <c:pt idx="4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5-4C6E-8132-1C7D60F5E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391024"/>
        <c:axId val="258391416"/>
      </c:barChart>
      <c:catAx>
        <c:axId val="25839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8391416"/>
        <c:crosses val="autoZero"/>
        <c:auto val="1"/>
        <c:lblAlgn val="ctr"/>
        <c:lblOffset val="100"/>
        <c:noMultiLvlLbl val="0"/>
      </c:catAx>
      <c:valAx>
        <c:axId val="258391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839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525780</xdr:colOff>
      <xdr:row>0</xdr:row>
      <xdr:rowOff>339090</xdr:rowOff>
    </xdr:from>
    <xdr:to>
      <xdr:col>26</xdr:col>
      <xdr:colOff>342900</xdr:colOff>
      <xdr:row>12</xdr:row>
      <xdr:rowOff>156210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371475</xdr:rowOff>
    </xdr:from>
    <xdr:to>
      <xdr:col>18</xdr:col>
      <xdr:colOff>390525</xdr:colOff>
      <xdr:row>29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10417-CAL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GRAL"/>
      <sheetName val="base"/>
      <sheetName val="resultados"/>
      <sheetName val="TODAS LAS BASES CODIFICADAS"/>
      <sheetName val="MediosComunicacionConv"/>
      <sheetName val="LimitacionesPersonaCon"/>
      <sheetName val="CondicionesSaludConviv"/>
      <sheetName val="EstadosAnimoConvivient"/>
      <sheetName val="PreocupacionesEpidemia"/>
      <sheetName val="Sintomas"/>
      <sheetName val="EPP"/>
      <sheetName val="Incremento de animales"/>
      <sheetName val="GruposEdadConvivientes"/>
      <sheetName val="Fuente de ingreso antes"/>
      <sheetName val="FuenteIngresosDurante"/>
      <sheetName val="Grupos Poblacionales"/>
      <sheetName val="Ayudas del Estado"/>
      <sheetName val="Sale Diariamente"/>
      <sheetName val="Tipo Ayuda que Necesitan"/>
      <sheetName val="Calidad Servicios"/>
      <sheetName val="Instituciones Cerca"/>
      <sheetName val="Informacion cruzada "/>
      <sheetName val="Identificacion de preguntas"/>
    </sheetNames>
    <sheetDataSet>
      <sheetData sheetId="0"/>
      <sheetData sheetId="1"/>
      <sheetData sheetId="2">
        <row r="4">
          <cell r="C4" t="str">
            <v xml:space="preserve">0-2 </v>
          </cell>
          <cell r="D4" t="str">
            <v>2 a 5</v>
          </cell>
          <cell r="E4" t="str">
            <v>6 a 12</v>
          </cell>
          <cell r="F4" t="str">
            <v>13 a 19</v>
          </cell>
          <cell r="G4" t="str">
            <v xml:space="preserve">20 a 40 </v>
          </cell>
          <cell r="H4" t="str">
            <v>41 a 60</v>
          </cell>
          <cell r="I4" t="str">
            <v>61 a 80</v>
          </cell>
          <cell r="J4" t="str">
            <v>mas de 80</v>
          </cell>
        </row>
        <row r="5">
          <cell r="A5" t="str">
            <v>Familias que viven en hacinamiento critico</v>
          </cell>
          <cell r="C5">
            <v>0.375</v>
          </cell>
          <cell r="D5">
            <v>0.375</v>
          </cell>
          <cell r="E5">
            <v>0.75</v>
          </cell>
          <cell r="F5">
            <v>0.375</v>
          </cell>
          <cell r="G5">
            <v>1</v>
          </cell>
          <cell r="H5">
            <v>0.25</v>
          </cell>
          <cell r="I5">
            <v>0.125</v>
          </cell>
          <cell r="J5">
            <v>0</v>
          </cell>
        </row>
        <row r="6">
          <cell r="A6" t="str">
            <v>Familias sin hacinamiento</v>
          </cell>
          <cell r="C6">
            <v>0.11904761904761904</v>
          </cell>
          <cell r="D6">
            <v>0.14285714285714285</v>
          </cell>
          <cell r="E6">
            <v>0.11904761904761904</v>
          </cell>
          <cell r="F6">
            <v>0.21428571428571427</v>
          </cell>
          <cell r="G6">
            <v>0.7857142857142857</v>
          </cell>
          <cell r="H6">
            <v>0.61904761904761907</v>
          </cell>
          <cell r="I6">
            <v>0.19047619047619047</v>
          </cell>
          <cell r="J6">
            <v>0.11904761904761904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genier@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"/>
  <sheetViews>
    <sheetView tabSelected="1" topLeftCell="A33" workbookViewId="0">
      <selection activeCell="D37" sqref="D37"/>
    </sheetView>
  </sheetViews>
  <sheetFormatPr baseColWidth="10" defaultColWidth="11.42578125" defaultRowHeight="12.75" x14ac:dyDescent="0.25"/>
  <cols>
    <col min="1" max="1" width="35.7109375" style="4" bestFit="1" customWidth="1"/>
    <col min="2" max="2" width="9.85546875" style="4" customWidth="1"/>
    <col min="3" max="3" width="11.42578125" style="4" customWidth="1"/>
    <col min="4" max="5" width="9.42578125" style="4" customWidth="1"/>
    <col min="6" max="6" width="10.7109375" style="4" customWidth="1"/>
    <col min="7" max="7" width="9" style="4" customWidth="1"/>
    <col min="8" max="8" width="9.28515625" style="4" customWidth="1"/>
    <col min="9" max="9" width="6.85546875" style="4" customWidth="1"/>
    <col min="10" max="10" width="7.42578125" style="4" customWidth="1"/>
    <col min="11" max="11" width="7.28515625" style="4" customWidth="1"/>
    <col min="12" max="12" width="8.28515625" style="4" customWidth="1"/>
    <col min="13" max="13" width="8.42578125" style="4" customWidth="1"/>
    <col min="14" max="14" width="8" style="4" customWidth="1"/>
    <col min="15" max="16384" width="11.42578125" style="4"/>
  </cols>
  <sheetData>
    <row r="1" spans="1:26" ht="89.25" x14ac:dyDescent="0.25">
      <c r="A1" s="1" t="s">
        <v>0</v>
      </c>
      <c r="B1" s="2" t="s">
        <v>1</v>
      </c>
      <c r="C1" s="2" t="s">
        <v>110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111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x14ac:dyDescent="0.25">
      <c r="A2" s="2" t="s">
        <v>108</v>
      </c>
      <c r="B2" s="2">
        <v>8</v>
      </c>
      <c r="C2" s="5">
        <f>5/B2</f>
        <v>0.625</v>
      </c>
      <c r="D2" s="6">
        <v>0</v>
      </c>
      <c r="E2" s="7">
        <f>5/8</f>
        <v>0.625</v>
      </c>
      <c r="F2" s="7">
        <f>4/8</f>
        <v>0.5</v>
      </c>
      <c r="G2" s="7">
        <f>6/8</f>
        <v>0.75</v>
      </c>
      <c r="H2" s="7">
        <f>2/B2</f>
        <v>0.25</v>
      </c>
      <c r="I2" s="8" t="s">
        <v>7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2" t="s">
        <v>109</v>
      </c>
      <c r="B3" s="2">
        <v>42</v>
      </c>
      <c r="C3" s="9">
        <f>26/B3</f>
        <v>0.61904761904761907</v>
      </c>
      <c r="D3" s="7">
        <f>4/B3</f>
        <v>9.5238095238095233E-2</v>
      </c>
      <c r="E3" s="9">
        <f>22/B3</f>
        <v>0.52380952380952384</v>
      </c>
      <c r="F3" s="9">
        <f>14/B3</f>
        <v>0.33333333333333331</v>
      </c>
      <c r="G3" s="9">
        <f>26/B3</f>
        <v>0.61904761904761907</v>
      </c>
      <c r="H3" s="9">
        <f>1/B3</f>
        <v>2.3809523809523808E-2</v>
      </c>
      <c r="I3" s="2" t="s">
        <v>8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x14ac:dyDescent="0.25">
      <c r="A4" s="1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  <c r="J4" s="2" t="s">
        <v>18</v>
      </c>
      <c r="K4" s="2" t="s">
        <v>19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14.75" x14ac:dyDescent="0.25">
      <c r="A5" s="2" t="s">
        <v>108</v>
      </c>
      <c r="B5" s="2">
        <v>8</v>
      </c>
      <c r="C5" s="6">
        <f>3/B5</f>
        <v>0.375</v>
      </c>
      <c r="D5" s="10">
        <f>3/B5</f>
        <v>0.375</v>
      </c>
      <c r="E5" s="6">
        <f>6/B5</f>
        <v>0.75</v>
      </c>
      <c r="F5" s="6">
        <f>3/B5</f>
        <v>0.375</v>
      </c>
      <c r="G5" s="6">
        <f>8/B5</f>
        <v>1</v>
      </c>
      <c r="H5" s="6">
        <f>2/B5</f>
        <v>0.25</v>
      </c>
      <c r="I5" s="6">
        <f>1/B5</f>
        <v>0.125</v>
      </c>
      <c r="J5" s="6">
        <v>0</v>
      </c>
      <c r="K5" s="2"/>
      <c r="L5" s="2" t="s">
        <v>20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2" t="s">
        <v>109</v>
      </c>
      <c r="B6" s="2">
        <v>42</v>
      </c>
      <c r="C6" s="6">
        <f>5/B6</f>
        <v>0.11904761904761904</v>
      </c>
      <c r="D6" s="10">
        <f>6/B6</f>
        <v>0.14285714285714285</v>
      </c>
      <c r="E6" s="6">
        <f>5/B6</f>
        <v>0.11904761904761904</v>
      </c>
      <c r="F6" s="6">
        <f>9/B6</f>
        <v>0.21428571428571427</v>
      </c>
      <c r="G6" s="6">
        <f>33/B6</f>
        <v>0.7857142857142857</v>
      </c>
      <c r="H6" s="6">
        <f>26/B6</f>
        <v>0.61904761904761907</v>
      </c>
      <c r="I6" s="6">
        <f>8/B6</f>
        <v>0.19047619047619047</v>
      </c>
      <c r="J6" s="6">
        <f>5/B6</f>
        <v>0.11904761904761904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1" x14ac:dyDescent="0.25">
      <c r="A7" s="1" t="s">
        <v>21</v>
      </c>
      <c r="B7" s="2"/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  <c r="J7" s="11" t="s">
        <v>29</v>
      </c>
      <c r="K7" s="2" t="s">
        <v>30</v>
      </c>
      <c r="L7" s="2" t="s">
        <v>31</v>
      </c>
      <c r="M7" s="2" t="s">
        <v>32</v>
      </c>
      <c r="N7" s="2" t="s">
        <v>33</v>
      </c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x14ac:dyDescent="0.25">
      <c r="A8" s="2" t="s">
        <v>108</v>
      </c>
      <c r="B8" s="2">
        <v>8</v>
      </c>
      <c r="C8" s="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2</v>
      </c>
      <c r="L8" s="12">
        <v>0</v>
      </c>
      <c r="M8" s="12">
        <v>0</v>
      </c>
      <c r="N8" s="12">
        <v>0</v>
      </c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ht="14.45" customHeight="1" x14ac:dyDescent="0.25">
      <c r="A9" s="2" t="s">
        <v>109</v>
      </c>
      <c r="B9" s="2">
        <v>42</v>
      </c>
      <c r="C9" s="2">
        <v>1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6</v>
      </c>
      <c r="N9" s="12">
        <v>0</v>
      </c>
      <c r="O9" s="2"/>
      <c r="P9" s="2"/>
      <c r="Q9" s="2"/>
      <c r="R9" s="2"/>
      <c r="S9" s="2"/>
      <c r="T9" s="2"/>
      <c r="U9" s="2"/>
      <c r="V9" s="2"/>
      <c r="W9" s="2"/>
      <c r="X9" s="2"/>
    </row>
    <row r="10" spans="1:26" x14ac:dyDescent="0.25">
      <c r="A10" s="1" t="s">
        <v>34</v>
      </c>
      <c r="B10" s="2"/>
      <c r="C10" s="2"/>
      <c r="D10" s="13"/>
      <c r="E10" s="13"/>
      <c r="F10" s="13"/>
      <c r="G10" s="13"/>
      <c r="H10" s="13"/>
      <c r="I10" s="12"/>
      <c r="J10" s="1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x14ac:dyDescent="0.25">
      <c r="A11" s="2" t="s">
        <v>35</v>
      </c>
      <c r="B11" s="2"/>
      <c r="C11" s="12" t="s">
        <v>36</v>
      </c>
      <c r="D11" s="12" t="s">
        <v>37</v>
      </c>
      <c r="E11" s="2" t="s">
        <v>38</v>
      </c>
      <c r="F11" s="12" t="s">
        <v>39</v>
      </c>
      <c r="G11" s="12" t="s">
        <v>40</v>
      </c>
      <c r="H11" s="12" t="s">
        <v>41</v>
      </c>
      <c r="I11" s="12"/>
      <c r="J11" s="1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 t="s">
        <v>108</v>
      </c>
      <c r="B12" s="2">
        <v>8</v>
      </c>
      <c r="C12" s="14">
        <f>1/B12</f>
        <v>0.125</v>
      </c>
      <c r="D12" s="15">
        <f>1/B12</f>
        <v>0.125</v>
      </c>
      <c r="E12" s="14">
        <f>1/B12</f>
        <v>0.125</v>
      </c>
      <c r="F12" s="14">
        <f>2/B12</f>
        <v>0.25</v>
      </c>
      <c r="G12" s="14">
        <f>1/B12</f>
        <v>0.125</v>
      </c>
      <c r="H12" s="14">
        <f>3/B12</f>
        <v>0.375</v>
      </c>
      <c r="I12" s="12"/>
      <c r="J12" s="13"/>
      <c r="K12" s="13"/>
      <c r="L12" s="13"/>
      <c r="M12" s="13"/>
      <c r="N12" s="13"/>
      <c r="O12" s="1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 t="s">
        <v>109</v>
      </c>
      <c r="B13" s="2">
        <v>42</v>
      </c>
      <c r="C13" s="16">
        <f>4/B13</f>
        <v>9.5238095238095233E-2</v>
      </c>
      <c r="D13" s="14">
        <f>8/B13</f>
        <v>0.19047619047619047</v>
      </c>
      <c r="E13" s="15">
        <f>2/B13</f>
        <v>4.7619047619047616E-2</v>
      </c>
      <c r="F13" s="15">
        <f>2/B13</f>
        <v>4.7619047619047616E-2</v>
      </c>
      <c r="G13" s="15">
        <f>4/B13</f>
        <v>9.5238095238095233E-2</v>
      </c>
      <c r="H13" s="15">
        <f>30/B13</f>
        <v>0.7142857142857143</v>
      </c>
      <c r="I13" s="12"/>
      <c r="J13" s="12"/>
      <c r="K13" s="12"/>
      <c r="L13" s="12"/>
      <c r="M13" s="12"/>
      <c r="N13" s="12"/>
      <c r="O13" s="1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63.75" x14ac:dyDescent="0.25">
      <c r="A14" s="1" t="s">
        <v>114</v>
      </c>
      <c r="B14" s="2"/>
      <c r="C14" s="2" t="s">
        <v>42</v>
      </c>
      <c r="D14" s="12" t="s">
        <v>43</v>
      </c>
      <c r="E14" s="12" t="s">
        <v>44</v>
      </c>
      <c r="F14" s="17" t="s">
        <v>45</v>
      </c>
      <c r="G14" s="17" t="s">
        <v>46</v>
      </c>
      <c r="H14" s="17" t="s">
        <v>47</v>
      </c>
      <c r="I14" s="17" t="s">
        <v>48</v>
      </c>
      <c r="J14" s="12" t="s">
        <v>49</v>
      </c>
      <c r="K14" s="12" t="s">
        <v>19</v>
      </c>
      <c r="L14" s="12" t="s">
        <v>50</v>
      </c>
      <c r="M14" s="12" t="s">
        <v>51</v>
      </c>
      <c r="N14" s="12" t="s">
        <v>52</v>
      </c>
      <c r="O14" s="12" t="s">
        <v>53</v>
      </c>
      <c r="P14" s="12" t="s">
        <v>54</v>
      </c>
      <c r="Q14" s="12" t="s">
        <v>55</v>
      </c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 t="s">
        <v>112</v>
      </c>
      <c r="B15" s="2">
        <v>8</v>
      </c>
      <c r="C15" s="6">
        <f>1/B15</f>
        <v>0.125</v>
      </c>
      <c r="D15" s="18">
        <f>2/B15</f>
        <v>0.25</v>
      </c>
      <c r="E15" s="19">
        <f>1/B15</f>
        <v>0.125</v>
      </c>
      <c r="F15" s="19">
        <f>1/B15</f>
        <v>0.125</v>
      </c>
      <c r="G15" s="18">
        <v>0</v>
      </c>
      <c r="H15" s="18">
        <v>0</v>
      </c>
      <c r="I15" s="6">
        <f>0</f>
        <v>0</v>
      </c>
      <c r="J15" s="18">
        <f>0/B15</f>
        <v>0</v>
      </c>
      <c r="K15" s="18">
        <v>0</v>
      </c>
      <c r="L15" s="18">
        <v>0</v>
      </c>
      <c r="M15" s="18">
        <f>1/B15</f>
        <v>0.125</v>
      </c>
      <c r="N15" s="18">
        <v>0</v>
      </c>
      <c r="O15" s="6">
        <f>1/B15</f>
        <v>0.125</v>
      </c>
      <c r="P15" s="6">
        <v>0</v>
      </c>
      <c r="Q15" s="15">
        <f>3/B15</f>
        <v>0.375</v>
      </c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 t="s">
        <v>109</v>
      </c>
      <c r="B16" s="2">
        <v>42</v>
      </c>
      <c r="C16" s="19">
        <f>10/B16</f>
        <v>0.23809523809523808</v>
      </c>
      <c r="D16" s="18">
        <f>11/B16</f>
        <v>0.26190476190476192</v>
      </c>
      <c r="E16" s="18">
        <f>4/B16</f>
        <v>9.5238095238095233E-2</v>
      </c>
      <c r="F16" s="18">
        <f>3/B16</f>
        <v>7.1428571428571425E-2</v>
      </c>
      <c r="G16" s="19">
        <f>3/B16</f>
        <v>7.1428571428571425E-2</v>
      </c>
      <c r="H16" s="19">
        <f>1/B16</f>
        <v>2.3809523809523808E-2</v>
      </c>
      <c r="I16" s="19">
        <f>2/B16</f>
        <v>4.7619047619047616E-2</v>
      </c>
      <c r="J16" s="19">
        <f>2/B16</f>
        <v>4.7619047619047616E-2</v>
      </c>
      <c r="K16" s="19">
        <f>2/B16</f>
        <v>4.7619047619047616E-2</v>
      </c>
      <c r="L16" s="20">
        <f>2/B16</f>
        <v>4.7619047619047616E-2</v>
      </c>
      <c r="M16" s="19">
        <f>6/B16</f>
        <v>0.14285714285714285</v>
      </c>
      <c r="N16" s="19">
        <f>1/B16</f>
        <v>2.3809523809523808E-2</v>
      </c>
      <c r="O16" s="19">
        <f>7/B16</f>
        <v>0.16666666666666666</v>
      </c>
      <c r="P16" s="6">
        <v>0</v>
      </c>
      <c r="Q16" s="15">
        <f>14/B16</f>
        <v>0.33333333333333331</v>
      </c>
      <c r="R16" s="2"/>
      <c r="S16" s="2"/>
      <c r="T16" s="2"/>
      <c r="U16" s="2"/>
      <c r="V16" s="2"/>
      <c r="W16" s="2"/>
      <c r="X16" s="2"/>
      <c r="Y16" s="2"/>
      <c r="Z16" s="2"/>
    </row>
    <row r="17" spans="1:28" x14ac:dyDescent="0.25">
      <c r="A17" s="2"/>
      <c r="B17" s="2"/>
      <c r="C17" s="19">
        <f>C15+C16</f>
        <v>0.36309523809523808</v>
      </c>
      <c r="D17" s="19">
        <f t="shared" ref="D17:Q17" si="0">D15+D16</f>
        <v>0.51190476190476186</v>
      </c>
      <c r="E17" s="19">
        <f t="shared" si="0"/>
        <v>0.22023809523809523</v>
      </c>
      <c r="F17" s="19">
        <f t="shared" si="0"/>
        <v>0.19642857142857142</v>
      </c>
      <c r="G17" s="19">
        <f t="shared" si="0"/>
        <v>7.1428571428571425E-2</v>
      </c>
      <c r="H17" s="19">
        <f t="shared" si="0"/>
        <v>2.3809523809523808E-2</v>
      </c>
      <c r="I17" s="19">
        <f t="shared" si="0"/>
        <v>4.7619047619047616E-2</v>
      </c>
      <c r="J17" s="19">
        <f t="shared" si="0"/>
        <v>4.7619047619047616E-2</v>
      </c>
      <c r="K17" s="19">
        <f t="shared" si="0"/>
        <v>4.7619047619047616E-2</v>
      </c>
      <c r="L17" s="19">
        <f t="shared" si="0"/>
        <v>4.7619047619047616E-2</v>
      </c>
      <c r="M17" s="19">
        <f t="shared" si="0"/>
        <v>0.26785714285714285</v>
      </c>
      <c r="N17" s="19">
        <f t="shared" si="0"/>
        <v>2.3809523809523808E-2</v>
      </c>
      <c r="O17" s="19">
        <f t="shared" si="0"/>
        <v>0.29166666666666663</v>
      </c>
      <c r="P17" s="19">
        <f t="shared" si="0"/>
        <v>0</v>
      </c>
      <c r="Q17" s="19">
        <f t="shared" si="0"/>
        <v>0.70833333333333326</v>
      </c>
      <c r="R17" s="2"/>
      <c r="S17" s="2"/>
      <c r="T17" s="2"/>
      <c r="U17" s="2"/>
      <c r="V17" s="2"/>
      <c r="W17" s="2"/>
      <c r="X17" s="2"/>
      <c r="Y17" s="2"/>
      <c r="Z17" s="2"/>
    </row>
    <row r="18" spans="1:28" ht="76.5" x14ac:dyDescent="0.25">
      <c r="A18" s="1" t="s">
        <v>56</v>
      </c>
      <c r="B18" s="2"/>
      <c r="C18" s="18" t="s">
        <v>57</v>
      </c>
      <c r="D18" s="18" t="s">
        <v>58</v>
      </c>
      <c r="E18" s="18" t="s">
        <v>59</v>
      </c>
      <c r="F18" s="18" t="s">
        <v>60</v>
      </c>
      <c r="G18" s="18" t="s">
        <v>61</v>
      </c>
      <c r="H18" s="18" t="s">
        <v>62</v>
      </c>
      <c r="I18" s="18" t="s">
        <v>63</v>
      </c>
      <c r="J18" s="18"/>
      <c r="K18" s="18"/>
      <c r="L18" s="21"/>
      <c r="M18" s="18"/>
      <c r="N18" s="18"/>
      <c r="O18" s="18"/>
      <c r="P18" s="18"/>
      <c r="Q18" s="15"/>
      <c r="R18" s="2"/>
      <c r="S18" s="2"/>
      <c r="T18" s="2"/>
      <c r="U18" s="2"/>
      <c r="V18" s="2"/>
      <c r="W18" s="2"/>
      <c r="X18" s="2"/>
      <c r="Y18" s="2"/>
      <c r="Z18" s="2"/>
    </row>
    <row r="19" spans="1:28" x14ac:dyDescent="0.25">
      <c r="A19" s="2" t="s">
        <v>112</v>
      </c>
      <c r="B19" s="2">
        <v>8</v>
      </c>
      <c r="C19" s="14">
        <f>0</f>
        <v>0</v>
      </c>
      <c r="D19" s="15">
        <f>7/B19</f>
        <v>0.875</v>
      </c>
      <c r="E19" s="15">
        <f>5/B19</f>
        <v>0.625</v>
      </c>
      <c r="F19" s="22">
        <f>4/B19</f>
        <v>0.5</v>
      </c>
      <c r="G19" s="22">
        <f>1/B19</f>
        <v>0.125</v>
      </c>
      <c r="H19" s="23">
        <f>0</f>
        <v>0</v>
      </c>
      <c r="I19" s="15">
        <f>1/B19</f>
        <v>0.125</v>
      </c>
      <c r="J19" s="12"/>
      <c r="K19" s="24"/>
      <c r="L19" s="25"/>
      <c r="M19" s="25"/>
      <c r="N19" s="25"/>
      <c r="O19" s="1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8" x14ac:dyDescent="0.25">
      <c r="A20" s="2" t="s">
        <v>109</v>
      </c>
      <c r="B20" s="2">
        <v>42</v>
      </c>
      <c r="C20" s="16">
        <f>3/B20</f>
        <v>7.1428571428571425E-2</v>
      </c>
      <c r="D20" s="14">
        <f>25/B20</f>
        <v>0.59523809523809523</v>
      </c>
      <c r="E20" s="26">
        <f>8/B20</f>
        <v>0.19047619047619047</v>
      </c>
      <c r="F20" s="23">
        <f>6/B20</f>
        <v>0.14285714285714285</v>
      </c>
      <c r="G20" s="23">
        <f>4/B20</f>
        <v>9.5238095238095233E-2</v>
      </c>
      <c r="H20" s="22">
        <f>2/B20</f>
        <v>4.7619047619047616E-2</v>
      </c>
      <c r="I20" s="15">
        <f>4/B20</f>
        <v>9.5238095238095233E-2</v>
      </c>
      <c r="J20" s="12"/>
      <c r="K20" s="24"/>
      <c r="L20" s="25"/>
      <c r="M20" s="25"/>
      <c r="N20" s="25"/>
      <c r="O20" s="1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8" ht="102" x14ac:dyDescent="0.25">
      <c r="A21" s="1" t="s">
        <v>64</v>
      </c>
      <c r="B21" s="2"/>
      <c r="C21" s="15" t="s">
        <v>65</v>
      </c>
      <c r="D21" s="15" t="s">
        <v>66</v>
      </c>
      <c r="E21" s="15" t="s">
        <v>67</v>
      </c>
      <c r="F21" s="15" t="s">
        <v>68</v>
      </c>
      <c r="G21" s="22"/>
      <c r="H21" s="22"/>
      <c r="I21" s="15"/>
      <c r="J21" s="12"/>
      <c r="K21" s="24"/>
      <c r="L21" s="25"/>
      <c r="M21" s="25"/>
      <c r="N21" s="25"/>
      <c r="O21" s="1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8" x14ac:dyDescent="0.25">
      <c r="A22" s="2" t="s">
        <v>112</v>
      </c>
      <c r="B22" s="2">
        <v>8</v>
      </c>
      <c r="C22" s="15">
        <f>1/B22</f>
        <v>0.125</v>
      </c>
      <c r="D22" s="15">
        <v>0</v>
      </c>
      <c r="E22" s="27">
        <f>7/B22</f>
        <v>0.875</v>
      </c>
      <c r="F22" s="22">
        <f>0/B22</f>
        <v>0</v>
      </c>
      <c r="G22" s="22"/>
      <c r="H22" s="22"/>
      <c r="I22" s="15"/>
      <c r="J22" s="12"/>
      <c r="K22" s="24"/>
      <c r="L22" s="25"/>
      <c r="M22" s="25"/>
      <c r="N22" s="25"/>
      <c r="O22" s="1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8" x14ac:dyDescent="0.25">
      <c r="A23" s="2" t="s">
        <v>109</v>
      </c>
      <c r="B23" s="2">
        <v>42</v>
      </c>
      <c r="C23" s="2">
        <v>0</v>
      </c>
      <c r="D23" s="15">
        <f>1/B23</f>
        <v>2.3809523809523808E-2</v>
      </c>
      <c r="E23" s="27">
        <f>41/B23</f>
        <v>0.97619047619047616</v>
      </c>
      <c r="F23" s="22">
        <f>6/B23</f>
        <v>0.14285714285714285</v>
      </c>
      <c r="G23" s="25"/>
      <c r="H23" s="25"/>
      <c r="I23" s="12"/>
      <c r="J23" s="12"/>
      <c r="K23" s="24"/>
      <c r="L23" s="25"/>
      <c r="M23" s="25"/>
      <c r="N23" s="25"/>
      <c r="O23" s="1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8" ht="38.25" x14ac:dyDescent="0.25">
      <c r="A24" s="1" t="s">
        <v>69</v>
      </c>
      <c r="B24" s="2"/>
      <c r="C24" s="2" t="s">
        <v>70</v>
      </c>
      <c r="D24" s="12" t="s">
        <v>71</v>
      </c>
      <c r="E24" s="24" t="s">
        <v>72</v>
      </c>
      <c r="F24" s="25" t="s">
        <v>73</v>
      </c>
      <c r="G24" s="25" t="s">
        <v>74</v>
      </c>
      <c r="H24" s="25"/>
      <c r="I24" s="12"/>
      <c r="J24" s="12"/>
      <c r="K24" s="24"/>
      <c r="L24" s="25"/>
      <c r="M24" s="25"/>
      <c r="N24" s="25"/>
      <c r="O24" s="1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8" x14ac:dyDescent="0.25">
      <c r="A25" s="2" t="s">
        <v>112</v>
      </c>
      <c r="B25" s="2">
        <v>8</v>
      </c>
      <c r="C25" s="9">
        <f>1/B25</f>
        <v>0.125</v>
      </c>
      <c r="D25" s="5">
        <f>1/B25</f>
        <v>0.125</v>
      </c>
      <c r="E25" s="5">
        <f>1/B25</f>
        <v>0.125</v>
      </c>
      <c r="F25" s="28">
        <f>1/B25</f>
        <v>0.125</v>
      </c>
      <c r="G25" s="28">
        <f>1/B25</f>
        <v>0.125</v>
      </c>
      <c r="H25" s="25"/>
      <c r="I25" s="12"/>
      <c r="J25" s="12"/>
      <c r="K25" s="24"/>
      <c r="L25" s="25"/>
      <c r="M25" s="25"/>
      <c r="N25" s="25"/>
      <c r="O25" s="1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8" x14ac:dyDescent="0.25">
      <c r="A26" s="2" t="s">
        <v>109</v>
      </c>
      <c r="B26" s="2">
        <v>42</v>
      </c>
      <c r="C26" s="9">
        <f>6/B26</f>
        <v>0.14285714285714285</v>
      </c>
      <c r="D26" s="5">
        <f>8/B26</f>
        <v>0.19047619047619047</v>
      </c>
      <c r="E26" s="5">
        <f>8/B26</f>
        <v>0.19047619047619047</v>
      </c>
      <c r="F26" s="28">
        <f>7/B26</f>
        <v>0.16666666666666666</v>
      </c>
      <c r="G26" s="28">
        <f>8/B26</f>
        <v>0.19047619047619047</v>
      </c>
      <c r="H26" s="25"/>
      <c r="I26" s="12"/>
      <c r="J26" s="12"/>
      <c r="K26" s="24"/>
      <c r="L26" s="25"/>
      <c r="M26" s="25"/>
      <c r="N26" s="25"/>
      <c r="O26" s="1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8" ht="38.25" x14ac:dyDescent="0.25">
      <c r="A27" s="1" t="s">
        <v>75</v>
      </c>
      <c r="B27" s="2"/>
      <c r="C27" s="9" t="s">
        <v>76</v>
      </c>
      <c r="D27" s="5"/>
      <c r="E27" s="5"/>
      <c r="F27" s="5"/>
      <c r="G27" s="27" t="s">
        <v>132</v>
      </c>
      <c r="H27" s="27" t="s">
        <v>133</v>
      </c>
      <c r="I27" s="27" t="s">
        <v>134</v>
      </c>
      <c r="J27" s="32" t="s">
        <v>135</v>
      </c>
      <c r="K27" s="24" t="s">
        <v>136</v>
      </c>
      <c r="L27" s="12"/>
      <c r="M27" s="24"/>
      <c r="N27" s="25"/>
      <c r="O27" s="25"/>
      <c r="P27" s="25"/>
      <c r="Q27" s="1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51" x14ac:dyDescent="0.25">
      <c r="A28" s="2" t="s">
        <v>112</v>
      </c>
      <c r="B28" s="2">
        <v>8</v>
      </c>
      <c r="C28" s="7">
        <f>8/B28</f>
        <v>1</v>
      </c>
      <c r="D28" s="29"/>
      <c r="E28" s="29"/>
      <c r="F28" s="2" t="s">
        <v>112</v>
      </c>
      <c r="G28" s="33">
        <f>8/B28</f>
        <v>1</v>
      </c>
      <c r="H28" s="34">
        <f>0/B28</f>
        <v>0</v>
      </c>
      <c r="I28" s="34">
        <f>0/B28</f>
        <v>0</v>
      </c>
      <c r="J28" s="35">
        <f>0/B28</f>
        <v>0</v>
      </c>
      <c r="K28" s="36">
        <f>0/B28</f>
        <v>0</v>
      </c>
      <c r="M28" s="24"/>
      <c r="N28" s="25"/>
      <c r="O28" s="25"/>
      <c r="P28" s="25"/>
      <c r="Q28" s="1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51" x14ac:dyDescent="0.25">
      <c r="A29" s="2" t="s">
        <v>109</v>
      </c>
      <c r="B29" s="2">
        <v>42</v>
      </c>
      <c r="C29" s="9">
        <f>24/B29</f>
        <v>0.5714285714285714</v>
      </c>
      <c r="D29" s="5"/>
      <c r="E29" s="5"/>
      <c r="F29" s="2" t="s">
        <v>109</v>
      </c>
      <c r="G29" s="33">
        <f>23/B29</f>
        <v>0.54761904761904767</v>
      </c>
      <c r="H29" s="34">
        <f>6/B29</f>
        <v>0.14285714285714285</v>
      </c>
      <c r="I29" s="34">
        <f>1/B29</f>
        <v>2.3809523809523808E-2</v>
      </c>
      <c r="J29" s="35">
        <f>2/B29</f>
        <v>4.7619047619047616E-2</v>
      </c>
      <c r="K29" s="36">
        <f>18/B29</f>
        <v>0.42857142857142855</v>
      </c>
      <c r="M29" s="24"/>
      <c r="N29" s="25"/>
      <c r="O29" s="25"/>
      <c r="P29" s="25"/>
      <c r="Q29" s="1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25.5" x14ac:dyDescent="0.25">
      <c r="A30" s="1" t="s">
        <v>77</v>
      </c>
      <c r="B30" s="2"/>
      <c r="C30" s="12" t="s">
        <v>78</v>
      </c>
      <c r="D30" s="25" t="s">
        <v>79</v>
      </c>
      <c r="E30" s="25" t="s">
        <v>80</v>
      </c>
      <c r="F30" s="2"/>
      <c r="G30" s="25"/>
      <c r="H30" s="12"/>
      <c r="I30" s="12"/>
      <c r="J30" s="24"/>
      <c r="K30" s="25"/>
      <c r="L30" s="25"/>
      <c r="M30" s="25"/>
      <c r="N30" s="1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8" x14ac:dyDescent="0.25">
      <c r="A31" s="2" t="s">
        <v>112</v>
      </c>
      <c r="B31" s="2">
        <v>8</v>
      </c>
      <c r="C31" s="5">
        <f>6/B31</f>
        <v>0.75</v>
      </c>
      <c r="D31" s="28">
        <f>1/B31</f>
        <v>0.125</v>
      </c>
      <c r="E31" s="28">
        <f>1/B31</f>
        <v>0.125</v>
      </c>
      <c r="F31" s="2"/>
      <c r="G31" s="25"/>
      <c r="H31" s="12"/>
      <c r="I31" s="12"/>
      <c r="J31" s="24"/>
      <c r="K31" s="25"/>
      <c r="L31" s="25"/>
      <c r="M31" s="25"/>
      <c r="N31" s="1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8" x14ac:dyDescent="0.25">
      <c r="A32" s="2" t="s">
        <v>109</v>
      </c>
      <c r="B32" s="2">
        <v>42</v>
      </c>
      <c r="C32" s="5">
        <f>32/B32</f>
        <v>0.76190476190476186</v>
      </c>
      <c r="D32" s="28">
        <f>6/B32</f>
        <v>0.14285714285714285</v>
      </c>
      <c r="E32" s="28">
        <f>4/B32</f>
        <v>9.5238095238095233E-2</v>
      </c>
      <c r="F32" s="2"/>
      <c r="G32" s="25"/>
      <c r="H32" s="12"/>
      <c r="I32" s="12"/>
      <c r="J32" s="24"/>
      <c r="K32" s="25"/>
      <c r="L32" s="25"/>
      <c r="M32" s="25"/>
      <c r="N32" s="1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4.75" x14ac:dyDescent="0.25">
      <c r="A33" s="1" t="s">
        <v>81</v>
      </c>
      <c r="B33" s="2"/>
      <c r="C33" s="25" t="s">
        <v>82</v>
      </c>
      <c r="D33" s="12" t="s">
        <v>83</v>
      </c>
      <c r="E33" s="2" t="s">
        <v>84</v>
      </c>
      <c r="F33" s="2" t="s">
        <v>85</v>
      </c>
      <c r="G33" s="12" t="s">
        <v>86</v>
      </c>
      <c r="H33" s="25" t="s">
        <v>87</v>
      </c>
      <c r="I33" s="25" t="s">
        <v>88</v>
      </c>
      <c r="J33" s="25" t="s">
        <v>89</v>
      </c>
      <c r="K33" s="2" t="s">
        <v>90</v>
      </c>
      <c r="L33" s="25" t="s">
        <v>91</v>
      </c>
      <c r="M33" s="25" t="s">
        <v>92</v>
      </c>
      <c r="N33" s="25"/>
      <c r="O33" s="1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 t="s">
        <v>112</v>
      </c>
      <c r="B34" s="2">
        <v>8</v>
      </c>
      <c r="C34" s="30">
        <f>6/B34</f>
        <v>0.75</v>
      </c>
      <c r="D34" s="7">
        <f>5/B34</f>
        <v>0.625</v>
      </c>
      <c r="E34" s="7">
        <f>6/B34</f>
        <v>0.75</v>
      </c>
      <c r="F34" s="9">
        <f>1/B34</f>
        <v>0.125</v>
      </c>
      <c r="G34" s="7">
        <f>4/B34</f>
        <v>0.5</v>
      </c>
      <c r="H34" s="28">
        <v>0</v>
      </c>
      <c r="I34" s="28">
        <f>3/B34</f>
        <v>0.375</v>
      </c>
      <c r="J34" s="5">
        <f>3/B34</f>
        <v>0.375</v>
      </c>
      <c r="K34" s="9">
        <v>0</v>
      </c>
      <c r="L34" s="28">
        <f>0</f>
        <v>0</v>
      </c>
      <c r="M34" s="28">
        <v>0</v>
      </c>
      <c r="N34" s="25"/>
      <c r="O34" s="1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 t="s">
        <v>109</v>
      </c>
      <c r="B35" s="2">
        <v>42</v>
      </c>
      <c r="C35" s="28">
        <f>10/B35</f>
        <v>0.23809523809523808</v>
      </c>
      <c r="D35" s="5">
        <f>13/B35</f>
        <v>0.30952380952380953</v>
      </c>
      <c r="E35" s="9">
        <f>9/B35</f>
        <v>0.21428571428571427</v>
      </c>
      <c r="F35" s="9">
        <f>4/B35</f>
        <v>9.5238095238095233E-2</v>
      </c>
      <c r="G35" s="5">
        <f>13/B35</f>
        <v>0.30952380952380953</v>
      </c>
      <c r="H35" s="28">
        <f>2/B35</f>
        <v>4.7619047619047616E-2</v>
      </c>
      <c r="I35" s="28">
        <f>14/B35</f>
        <v>0.33333333333333331</v>
      </c>
      <c r="J35" s="5">
        <f>11/B35</f>
        <v>0.26190476190476192</v>
      </c>
      <c r="K35" s="9">
        <v>0</v>
      </c>
      <c r="L35" s="28">
        <f>1/B35</f>
        <v>2.3809523809523808E-2</v>
      </c>
      <c r="M35" s="28">
        <f>4/B35</f>
        <v>9.5238095238095233E-2</v>
      </c>
      <c r="N35" s="25"/>
      <c r="O35" s="1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1" t="s">
        <v>93</v>
      </c>
      <c r="B36" s="2"/>
      <c r="C36" s="2" t="s">
        <v>76</v>
      </c>
      <c r="D36" s="12"/>
      <c r="E36" s="12"/>
      <c r="F36" s="25"/>
      <c r="G36" s="25"/>
      <c r="H36" s="25"/>
      <c r="I36" s="12"/>
      <c r="J36" s="12"/>
      <c r="K36" s="24"/>
      <c r="L36" s="25"/>
      <c r="M36" s="25"/>
      <c r="N36" s="25"/>
      <c r="O36" s="1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 t="s">
        <v>112</v>
      </c>
      <c r="B37" s="2">
        <v>8</v>
      </c>
      <c r="C37" s="9">
        <f>3/B37</f>
        <v>0.375</v>
      </c>
      <c r="D37" s="29"/>
      <c r="E37" s="12"/>
      <c r="F37" s="25"/>
      <c r="G37" s="25"/>
      <c r="H37" s="25"/>
      <c r="I37" s="12"/>
      <c r="J37" s="12"/>
      <c r="K37" s="24"/>
      <c r="L37" s="25"/>
      <c r="M37" s="25"/>
      <c r="N37" s="25"/>
      <c r="O37" s="1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2" t="s">
        <v>109</v>
      </c>
      <c r="B38" s="2">
        <v>42</v>
      </c>
      <c r="C38" s="9">
        <f>15/B38</f>
        <v>0.35714285714285715</v>
      </c>
      <c r="D38" s="12"/>
      <c r="E38" s="12"/>
      <c r="F38" s="25"/>
      <c r="G38" s="25"/>
      <c r="H38" s="25"/>
      <c r="I38" s="12"/>
      <c r="J38" s="12"/>
      <c r="K38" s="24"/>
      <c r="L38" s="25"/>
      <c r="M38" s="25"/>
      <c r="N38" s="25"/>
      <c r="O38" s="1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4.75" x14ac:dyDescent="0.25">
      <c r="A39" s="1" t="s">
        <v>94</v>
      </c>
      <c r="B39" s="2"/>
      <c r="C39" s="2" t="s">
        <v>95</v>
      </c>
      <c r="D39" s="2" t="s">
        <v>96</v>
      </c>
      <c r="E39" s="2" t="s">
        <v>97</v>
      </c>
      <c r="F39" s="2" t="s">
        <v>98</v>
      </c>
      <c r="G39" s="2" t="s">
        <v>99</v>
      </c>
      <c r="H39" s="2" t="s">
        <v>100</v>
      </c>
      <c r="I39" s="2" t="s">
        <v>101</v>
      </c>
      <c r="J39" s="2" t="s">
        <v>102</v>
      </c>
      <c r="K39" s="2" t="s">
        <v>103</v>
      </c>
      <c r="L39" s="2" t="s">
        <v>104</v>
      </c>
      <c r="M39" s="2" t="s">
        <v>105</v>
      </c>
      <c r="N39" s="25"/>
      <c r="O39" s="1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 t="s">
        <v>112</v>
      </c>
      <c r="B40" s="2">
        <v>8</v>
      </c>
      <c r="C40" s="7">
        <f>7/B40</f>
        <v>0.875</v>
      </c>
      <c r="D40" s="7">
        <f>6/B40</f>
        <v>0.75</v>
      </c>
      <c r="E40" s="7">
        <f>4/B40</f>
        <v>0.5</v>
      </c>
      <c r="F40" s="7">
        <f>4/B40</f>
        <v>0.5</v>
      </c>
      <c r="G40" s="9">
        <f>0</f>
        <v>0</v>
      </c>
      <c r="H40" s="7">
        <f>1/B40</f>
        <v>0.125</v>
      </c>
      <c r="I40" s="9">
        <f>0</f>
        <v>0</v>
      </c>
      <c r="J40" s="9">
        <v>0</v>
      </c>
      <c r="K40" s="9">
        <v>0</v>
      </c>
      <c r="L40" s="9">
        <v>0</v>
      </c>
      <c r="M40" s="9">
        <v>0</v>
      </c>
      <c r="N40" s="25"/>
      <c r="O40" s="1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 t="s">
        <v>109</v>
      </c>
      <c r="B41" s="2">
        <v>42</v>
      </c>
      <c r="C41" s="9">
        <f>11/B41</f>
        <v>0.26190476190476192</v>
      </c>
      <c r="D41" s="9">
        <f>10/B41</f>
        <v>0.23809523809523808</v>
      </c>
      <c r="E41" s="9">
        <f>8/B41</f>
        <v>0.19047619047619047</v>
      </c>
      <c r="F41" s="9">
        <f>4/B41</f>
        <v>9.5238095238095233E-2</v>
      </c>
      <c r="G41" s="9">
        <f>1/B41</f>
        <v>2.3809523809523808E-2</v>
      </c>
      <c r="H41" s="9">
        <f>2/B41</f>
        <v>4.7619047619047616E-2</v>
      </c>
      <c r="I41" s="9">
        <f>2/B41</f>
        <v>4.7619047619047616E-2</v>
      </c>
      <c r="J41" s="9">
        <f>1/B41</f>
        <v>2.3809523809523808E-2</v>
      </c>
      <c r="K41" s="9">
        <v>0</v>
      </c>
      <c r="L41" s="9">
        <v>0</v>
      </c>
      <c r="M41" s="9">
        <v>0</v>
      </c>
      <c r="N41" s="25"/>
      <c r="O41" s="1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51" x14ac:dyDescent="0.25">
      <c r="A42" s="1" t="s">
        <v>106</v>
      </c>
      <c r="B42" s="2"/>
      <c r="C42" s="2" t="s">
        <v>125</v>
      </c>
      <c r="D42" s="12"/>
      <c r="E42" s="12"/>
      <c r="F42" s="31"/>
      <c r="G42" s="31"/>
      <c r="H42" s="31"/>
      <c r="I42" s="31"/>
      <c r="J42" s="31"/>
      <c r="K42" s="12"/>
      <c r="L42" s="3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 t="s">
        <v>112</v>
      </c>
      <c r="B43" s="2">
        <v>8</v>
      </c>
      <c r="C43" s="6">
        <f>4/B43</f>
        <v>0.5</v>
      </c>
      <c r="D43" s="12"/>
      <c r="E43" s="24"/>
      <c r="F43" s="25"/>
      <c r="G43" s="25"/>
      <c r="H43" s="25"/>
      <c r="I43" s="25"/>
      <c r="J43" s="25"/>
      <c r="K43" s="25"/>
      <c r="L43" s="3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 t="s">
        <v>113</v>
      </c>
      <c r="B44" s="2">
        <v>42</v>
      </c>
      <c r="C44" s="6">
        <f>17/B44</f>
        <v>0.40476190476190477</v>
      </c>
      <c r="D44" s="12"/>
      <c r="E44" s="24"/>
      <c r="F44" s="25"/>
      <c r="G44" s="25"/>
      <c r="H44" s="25"/>
      <c r="I44" s="25"/>
      <c r="J44" s="25"/>
      <c r="K44" s="25"/>
      <c r="L44" s="3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51" x14ac:dyDescent="0.25">
      <c r="A45" s="1" t="s">
        <v>131</v>
      </c>
      <c r="B45" s="2"/>
      <c r="C45" s="2" t="s">
        <v>126</v>
      </c>
      <c r="D45" s="2" t="s">
        <v>127</v>
      </c>
      <c r="E45" s="2" t="s">
        <v>128</v>
      </c>
      <c r="F45" s="2" t="s">
        <v>129</v>
      </c>
      <c r="G45" s="2" t="s">
        <v>130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 t="s">
        <v>112</v>
      </c>
      <c r="B46" s="2">
        <v>8</v>
      </c>
      <c r="C46" s="6">
        <f>1/B46</f>
        <v>0.125</v>
      </c>
      <c r="D46" s="6">
        <f>2/B46</f>
        <v>0.25</v>
      </c>
      <c r="E46" s="6">
        <f>0/B46</f>
        <v>0</v>
      </c>
      <c r="F46" s="6">
        <f>1/B46</f>
        <v>0.125</v>
      </c>
      <c r="G46" s="6">
        <f>3/B46</f>
        <v>0.375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 t="s">
        <v>113</v>
      </c>
      <c r="B47" s="2">
        <v>42</v>
      </c>
      <c r="C47" s="6">
        <f>1/B47</f>
        <v>2.3809523809523808E-2</v>
      </c>
      <c r="D47" s="6">
        <f>4/B47</f>
        <v>9.5238095238095233E-2</v>
      </c>
      <c r="E47" s="6">
        <f>2/B47</f>
        <v>4.7619047619047616E-2</v>
      </c>
      <c r="F47" s="6">
        <f>1/B47</f>
        <v>2.3809523809523808E-2</v>
      </c>
      <c r="G47" s="6">
        <f>5/B47</f>
        <v>0.11904761904761904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51" x14ac:dyDescent="0.25">
      <c r="A48" s="1" t="s">
        <v>107</v>
      </c>
      <c r="B48" s="2"/>
      <c r="C48" s="2" t="s">
        <v>115</v>
      </c>
      <c r="D48" s="2" t="s">
        <v>116</v>
      </c>
      <c r="E48" s="2" t="s">
        <v>117</v>
      </c>
      <c r="F48" s="2" t="s">
        <v>118</v>
      </c>
      <c r="G48" s="2" t="s">
        <v>119</v>
      </c>
      <c r="H48" s="2" t="s">
        <v>120</v>
      </c>
      <c r="I48" s="2" t="s">
        <v>121</v>
      </c>
      <c r="J48" s="2" t="s">
        <v>122</v>
      </c>
      <c r="K48" s="2" t="s">
        <v>123</v>
      </c>
      <c r="L48" s="2" t="s">
        <v>124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 t="s">
        <v>112</v>
      </c>
      <c r="B49" s="2">
        <v>8</v>
      </c>
      <c r="C49" s="6">
        <f>0/B49</f>
        <v>0</v>
      </c>
      <c r="D49" s="6">
        <f>0/B49</f>
        <v>0</v>
      </c>
      <c r="E49" s="6">
        <f>0/B49</f>
        <v>0</v>
      </c>
      <c r="F49" s="6">
        <f>0/B49</f>
        <v>0</v>
      </c>
      <c r="G49" s="6">
        <f>0/B49</f>
        <v>0</v>
      </c>
      <c r="H49" s="6">
        <f>0/B49</f>
        <v>0</v>
      </c>
      <c r="I49" s="6">
        <f>0/B49</f>
        <v>0</v>
      </c>
      <c r="J49" s="6">
        <f>0/B49</f>
        <v>0</v>
      </c>
      <c r="K49" s="6">
        <f>0/B49</f>
        <v>0</v>
      </c>
      <c r="L49" s="6">
        <f>0/B49</f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 t="s">
        <v>113</v>
      </c>
      <c r="B50" s="2">
        <v>42</v>
      </c>
      <c r="C50" s="6">
        <f>0/B50</f>
        <v>0</v>
      </c>
      <c r="D50" s="6">
        <f>0/B50</f>
        <v>0</v>
      </c>
      <c r="E50" s="6">
        <f>0/B50</f>
        <v>0</v>
      </c>
      <c r="F50" s="6">
        <f>0/B50</f>
        <v>0</v>
      </c>
      <c r="G50" s="6">
        <f>0/B50</f>
        <v>0</v>
      </c>
      <c r="H50" s="6">
        <f>0/B50</f>
        <v>0</v>
      </c>
      <c r="I50" s="6">
        <f>0/B50</f>
        <v>0</v>
      </c>
      <c r="J50" s="6">
        <f>0/B50</f>
        <v>0</v>
      </c>
      <c r="K50" s="6">
        <f>0/B50</f>
        <v>0</v>
      </c>
      <c r="L50" s="6">
        <f>0/B50</f>
        <v>0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hyperlinks>
    <hyperlink ref="J7" r:id="rId1" xr:uid="{00000000-0004-0000-0000-000000000000}"/>
  </hyperlinks>
  <pageMargins left="0.7" right="0.7" top="0.75" bottom="0.75" header="0.3" footer="0.3"/>
  <pageSetup paperSize="9" orientation="portrait" horizontalDpi="1200" verticalDpi="120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topLeftCell="A6" workbookViewId="0">
      <selection activeCell="F12" sqref="F12"/>
    </sheetView>
  </sheetViews>
  <sheetFormatPr baseColWidth="10" defaultRowHeight="15" x14ac:dyDescent="0.25"/>
  <sheetData>
    <row r="1" spans="1:7" x14ac:dyDescent="0.25">
      <c r="A1" s="40" t="s">
        <v>137</v>
      </c>
      <c r="B1" s="40"/>
      <c r="C1" s="40"/>
      <c r="D1" s="40"/>
      <c r="E1" s="40"/>
    </row>
    <row r="3" spans="1:7" ht="105" x14ac:dyDescent="0.25">
      <c r="A3" s="38" t="s">
        <v>138</v>
      </c>
      <c r="B3" s="38" t="s">
        <v>139</v>
      </c>
      <c r="C3" s="38" t="s">
        <v>140</v>
      </c>
      <c r="D3" s="38" t="s">
        <v>141</v>
      </c>
      <c r="E3" s="38" t="s">
        <v>142</v>
      </c>
      <c r="F3" s="38" t="s">
        <v>143</v>
      </c>
      <c r="G3" s="38" t="s">
        <v>144</v>
      </c>
    </row>
    <row r="4" spans="1:7" ht="90" x14ac:dyDescent="0.25">
      <c r="A4" s="39" t="s">
        <v>110</v>
      </c>
      <c r="B4" s="39">
        <v>8</v>
      </c>
      <c r="C4" s="39">
        <v>15</v>
      </c>
      <c r="D4" s="39">
        <v>1</v>
      </c>
      <c r="E4" s="39">
        <v>1</v>
      </c>
      <c r="F4" s="39">
        <f t="shared" ref="F4:F14" si="0">(B4+C4)*D4*E4</f>
        <v>23</v>
      </c>
    </row>
    <row r="5" spans="1:7" ht="51" x14ac:dyDescent="0.25">
      <c r="A5" s="2" t="s">
        <v>2</v>
      </c>
      <c r="B5" s="39">
        <v>8</v>
      </c>
      <c r="C5" s="39">
        <v>16</v>
      </c>
      <c r="D5" s="39">
        <v>5</v>
      </c>
      <c r="E5" s="39">
        <v>1</v>
      </c>
      <c r="F5" s="39">
        <f t="shared" si="0"/>
        <v>120</v>
      </c>
    </row>
    <row r="6" spans="1:7" ht="30" x14ac:dyDescent="0.25">
      <c r="A6" s="39" t="s">
        <v>3</v>
      </c>
      <c r="B6" s="39">
        <v>2</v>
      </c>
      <c r="C6" s="39">
        <v>1</v>
      </c>
      <c r="D6" s="39">
        <v>1</v>
      </c>
      <c r="E6" s="39">
        <v>1</v>
      </c>
      <c r="F6" s="39">
        <f t="shared" si="0"/>
        <v>3</v>
      </c>
    </row>
    <row r="7" spans="1:7" ht="38.25" x14ac:dyDescent="0.25">
      <c r="A7" s="2" t="s">
        <v>4</v>
      </c>
      <c r="B7" s="39">
        <v>10</v>
      </c>
      <c r="C7" s="39">
        <v>14</v>
      </c>
      <c r="D7" s="39">
        <v>8</v>
      </c>
      <c r="E7" s="39">
        <v>1</v>
      </c>
      <c r="F7" s="39">
        <f t="shared" si="0"/>
        <v>192</v>
      </c>
    </row>
    <row r="8" spans="1:7" ht="38.25" x14ac:dyDescent="0.25">
      <c r="A8" s="2" t="s">
        <v>5</v>
      </c>
      <c r="B8" s="39">
        <v>10</v>
      </c>
      <c r="C8" s="39">
        <v>12</v>
      </c>
      <c r="D8" s="39">
        <v>8</v>
      </c>
      <c r="E8" s="39">
        <v>1</v>
      </c>
      <c r="F8" s="39">
        <f t="shared" si="0"/>
        <v>176</v>
      </c>
    </row>
    <row r="9" spans="1:7" x14ac:dyDescent="0.25">
      <c r="A9" s="2" t="s">
        <v>6</v>
      </c>
      <c r="B9" s="39">
        <v>9</v>
      </c>
      <c r="C9" s="39">
        <v>15</v>
      </c>
      <c r="D9" s="39">
        <v>7</v>
      </c>
      <c r="E9" s="39">
        <v>1</v>
      </c>
      <c r="F9" s="39">
        <f t="shared" si="0"/>
        <v>168</v>
      </c>
    </row>
    <row r="10" spans="1:7" ht="25.5" x14ac:dyDescent="0.25">
      <c r="A10" s="2" t="s">
        <v>114</v>
      </c>
      <c r="B10" s="39">
        <v>10</v>
      </c>
      <c r="C10" s="39">
        <v>20</v>
      </c>
      <c r="D10" s="39">
        <v>3</v>
      </c>
      <c r="E10" s="39">
        <v>1</v>
      </c>
      <c r="F10" s="39">
        <f t="shared" si="0"/>
        <v>90</v>
      </c>
    </row>
    <row r="11" spans="1:7" ht="51" x14ac:dyDescent="0.25">
      <c r="A11" s="2" t="s">
        <v>69</v>
      </c>
      <c r="B11" s="39">
        <v>8</v>
      </c>
      <c r="C11" s="39">
        <v>20</v>
      </c>
      <c r="D11" s="39">
        <v>3</v>
      </c>
      <c r="E11" s="39">
        <v>1</v>
      </c>
      <c r="F11" s="39">
        <f t="shared" si="0"/>
        <v>84</v>
      </c>
    </row>
    <row r="12" spans="1:7" ht="51" x14ac:dyDescent="0.25">
      <c r="A12" s="2" t="s">
        <v>75</v>
      </c>
      <c r="B12" s="39">
        <v>8</v>
      </c>
      <c r="C12" s="39">
        <v>14</v>
      </c>
      <c r="D12" s="39">
        <v>1</v>
      </c>
      <c r="E12" s="39">
        <v>1</v>
      </c>
      <c r="F12" s="39">
        <f t="shared" si="0"/>
        <v>22</v>
      </c>
    </row>
    <row r="13" spans="1:7" ht="25.5" x14ac:dyDescent="0.25">
      <c r="A13" s="2" t="s">
        <v>94</v>
      </c>
      <c r="B13" s="39">
        <v>7</v>
      </c>
      <c r="C13" s="39">
        <v>17</v>
      </c>
      <c r="D13" s="39">
        <v>5</v>
      </c>
      <c r="E13" s="39">
        <v>1</v>
      </c>
      <c r="F13" s="39">
        <f t="shared" si="0"/>
        <v>120</v>
      </c>
    </row>
    <row r="14" spans="1:7" ht="51" x14ac:dyDescent="0.25">
      <c r="A14" s="2" t="s">
        <v>107</v>
      </c>
      <c r="B14" s="39">
        <v>5</v>
      </c>
      <c r="C14" s="39">
        <v>5</v>
      </c>
      <c r="D14" s="39">
        <v>0</v>
      </c>
      <c r="E14" s="39">
        <v>1</v>
      </c>
      <c r="F14" s="39">
        <f t="shared" si="0"/>
        <v>0</v>
      </c>
    </row>
    <row r="15" spans="1:7" x14ac:dyDescent="0.25">
      <c r="A15" s="37"/>
      <c r="B15" s="37"/>
      <c r="C15" s="37"/>
      <c r="D15" s="37"/>
      <c r="E15" s="37"/>
      <c r="F15" s="37"/>
    </row>
    <row r="16" spans="1:7" x14ac:dyDescent="0.25">
      <c r="A16" s="37"/>
      <c r="B16" s="37"/>
      <c r="C16" s="37"/>
      <c r="D16" s="37"/>
      <c r="E16" s="37"/>
      <c r="F16" s="37"/>
    </row>
    <row r="17" spans="1:6" x14ac:dyDescent="0.25">
      <c r="A17" s="37"/>
      <c r="B17" s="37"/>
      <c r="C17" s="37"/>
      <c r="D17" s="37"/>
      <c r="E17" s="37"/>
      <c r="F17" s="37"/>
    </row>
    <row r="18" spans="1:6" x14ac:dyDescent="0.25">
      <c r="A18" s="37"/>
      <c r="B18" s="37"/>
      <c r="C18" s="37"/>
      <c r="D18" s="37"/>
      <c r="E18" s="37"/>
      <c r="F18" s="37"/>
    </row>
    <row r="19" spans="1:6" x14ac:dyDescent="0.25">
      <c r="A19" s="37"/>
      <c r="B19" s="37"/>
      <c r="C19" s="37"/>
      <c r="D19" s="37"/>
      <c r="E19" s="37"/>
      <c r="F19" s="37"/>
    </row>
  </sheetData>
  <mergeCells count="1">
    <mergeCell ref="A1:E1"/>
  </mergeCells>
  <pageMargins left="0.7" right="0.7" top="0.75" bottom="0.75" header="0.3" footer="0.3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57311</dc:creator>
  <cp:lastModifiedBy>PAULA ANDREA RESTREPO MESA</cp:lastModifiedBy>
  <dcterms:created xsi:type="dcterms:W3CDTF">2021-04-18T06:48:37Z</dcterms:created>
  <dcterms:modified xsi:type="dcterms:W3CDTF">2022-06-08T18:38:33Z</dcterms:modified>
</cp:coreProperties>
</file>