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mc:AlternateContent xmlns:mc="http://schemas.openxmlformats.org/markup-compatibility/2006">
    <mc:Choice Requires="x15">
      <x15ac:absPath xmlns:x15ac="http://schemas.microsoft.com/office/spreadsheetml/2010/11/ac" url="C:\Users\Andrea Bedoya\Documents\Carpeta UDEA\Practicas academicas\FINAL DE LO QUE ENTREGUE\excel\"/>
    </mc:Choice>
  </mc:AlternateContent>
  <xr:revisionPtr revIDLastSave="0" documentId="8_{B86774BF-1585-4BE9-B9FC-3DAF53DFE8BA}" xr6:coauthVersionLast="47" xr6:coauthVersionMax="47" xr10:uidLastSave="{00000000-0000-0000-0000-000000000000}"/>
  <bookViews>
    <workbookView xWindow="-108" yWindow="-108" windowWidth="23256" windowHeight="12576" firstSheet="1" activeTab="1" xr2:uid="{00000000-000D-0000-FFFF-FFFF00000000}"/>
  </bookViews>
  <sheets>
    <sheet name="INSTRUCTIVO" sheetId="9" r:id="rId1"/>
    <sheet name="FORMULARIO" sheetId="1" r:id="rId2"/>
    <sheet name="ET" sheetId="4" r:id="rId3"/>
    <sheet name="EC" sheetId="3" r:id="rId4"/>
    <sheet name="EF-MIN" sheetId="5" r:id="rId5"/>
    <sheet name="EF -MAX" sheetId="8" r:id="rId6"/>
    <sheet name="RESULTADOS" sheetId="6" r:id="rId7"/>
    <sheet name="INSTRUCTIVO AHP" sheetId="12" r:id="rId8"/>
    <sheet name="AHP" sheetId="10" r:id="rId9"/>
    <sheet name="FORMULAS" sheetId="7" r:id="rId10"/>
  </sheets>
  <definedNames>
    <definedName name="_xlnm.Print_Area" localSheetId="3">EC!$A$1:$AT$48</definedName>
    <definedName name="_xlnm.Print_Area" localSheetId="5">'EF -MAX'!$A$1:$AW$67</definedName>
    <definedName name="_xlnm.Print_Area" localSheetId="4">'EF-MIN'!$A$1:$AW$57</definedName>
    <definedName name="_xlnm.Print_Area" localSheetId="2">ET!$A$1:$AD$74</definedName>
    <definedName name="_xlnm.Print_Area" localSheetId="1">FORMULARIO!$B$2:$Z$51</definedName>
    <definedName name="_xlnm.Print_Area" localSheetId="0">INSTRUCTIVO!$B$2:$J$45</definedName>
    <definedName name="_xlnm.Print_Area" localSheetId="7">'INSTRUCTIVO AHP'!$B$2:$J$39</definedName>
    <definedName name="_xlnm.Print_Area" localSheetId="6">RESULTADOS!$A$1:$Y$17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6" i="5" l="1"/>
  <c r="K16" i="5"/>
  <c r="Z20" i="4"/>
  <c r="K26" i="8"/>
  <c r="K25" i="8"/>
  <c r="S18" i="8"/>
  <c r="P36" i="5"/>
  <c r="AR16" i="5"/>
  <c r="AR17" i="5" s="1"/>
  <c r="AR18" i="5" s="1"/>
  <c r="AR19" i="5" s="1"/>
  <c r="AR20" i="5" s="1"/>
  <c r="AR21" i="5" s="1"/>
  <c r="AR22" i="5" s="1"/>
  <c r="AR23" i="5" s="1"/>
  <c r="AR24" i="5" s="1"/>
  <c r="AR25" i="5" s="1"/>
  <c r="AL15" i="5"/>
  <c r="AI16" i="5"/>
  <c r="AC18" i="5"/>
  <c r="AC17" i="5"/>
  <c r="S15" i="8" s="1"/>
  <c r="Z15" i="5"/>
  <c r="W16" i="5"/>
  <c r="Q16" i="5"/>
  <c r="N15" i="5"/>
  <c r="K17" i="5"/>
  <c r="K18" i="5" s="1"/>
  <c r="K19" i="5" s="1"/>
  <c r="K20" i="5" s="1"/>
  <c r="K21" i="5" s="1"/>
  <c r="K22" i="5" s="1"/>
  <c r="K23" i="5" s="1"/>
  <c r="K24" i="5" s="1"/>
  <c r="K25" i="5" s="1"/>
  <c r="E16" i="5"/>
  <c r="B15" i="5"/>
  <c r="U57" i="4"/>
  <c r="P57" i="4"/>
  <c r="K57" i="4"/>
  <c r="U54" i="4"/>
  <c r="P54" i="4"/>
  <c r="K54" i="4"/>
  <c r="U53" i="4"/>
  <c r="P53" i="4"/>
  <c r="K53" i="4"/>
  <c r="K51" i="4"/>
  <c r="AC44" i="8" l="1"/>
  <c r="AC45" i="8"/>
  <c r="AC46" i="8"/>
  <c r="AC47" i="8"/>
  <c r="AC48" i="8"/>
  <c r="AC49" i="8"/>
  <c r="AC50" i="8"/>
  <c r="AC51" i="8"/>
  <c r="AC52" i="8"/>
  <c r="AC43" i="8"/>
  <c r="Z41" i="5"/>
  <c r="Z37" i="5"/>
  <c r="U38" i="5"/>
  <c r="P41" i="5"/>
  <c r="K41" i="5"/>
  <c r="AL26" i="5"/>
  <c r="Z26" i="5"/>
  <c r="N26" i="5"/>
  <c r="K26" i="5"/>
  <c r="H26" i="5"/>
  <c r="H16" i="5"/>
  <c r="H17" i="5" s="1"/>
  <c r="H18" i="5" s="1"/>
  <c r="H19" i="5" s="1"/>
  <c r="H20" i="5" s="1"/>
  <c r="H21" i="5" s="1"/>
  <c r="H22" i="5" s="1"/>
  <c r="H23" i="5" s="1"/>
  <c r="H24" i="5" s="1"/>
  <c r="H25" i="5" s="1"/>
  <c r="AF16" i="5"/>
  <c r="AF17" i="5" s="1"/>
  <c r="AF18" i="5" s="1"/>
  <c r="AF19" i="5" s="1"/>
  <c r="T16" i="5"/>
  <c r="T17" i="5" s="1"/>
  <c r="T18" i="5" s="1"/>
  <c r="T19" i="5" s="1"/>
  <c r="T20" i="5" s="1"/>
  <c r="T21" i="5" s="1"/>
  <c r="T22" i="5" s="1"/>
  <c r="T23" i="5" s="1"/>
  <c r="T24" i="5" s="1"/>
  <c r="T25" i="5" s="1"/>
  <c r="AI17" i="5"/>
  <c r="Q17" i="5"/>
  <c r="E17" i="5"/>
  <c r="O26" i="8"/>
  <c r="S26" i="8" s="1"/>
  <c r="O25" i="8"/>
  <c r="S25" i="8" s="1"/>
  <c r="Z38" i="5"/>
  <c r="K37" i="5"/>
  <c r="Z32" i="3"/>
  <c r="U32" i="3"/>
  <c r="P32" i="3"/>
  <c r="K32" i="3"/>
  <c r="Z31" i="3"/>
  <c r="U31" i="3"/>
  <c r="P31" i="3"/>
  <c r="K31" i="3"/>
  <c r="Z30" i="3"/>
  <c r="U30" i="3"/>
  <c r="P30" i="3"/>
  <c r="K30" i="3"/>
  <c r="Z29" i="3"/>
  <c r="U29" i="3"/>
  <c r="P29" i="3"/>
  <c r="K29" i="3"/>
  <c r="Z28" i="3"/>
  <c r="U28" i="3"/>
  <c r="P28" i="3"/>
  <c r="K28" i="3"/>
  <c r="Z27" i="3"/>
  <c r="K39" i="3" s="1"/>
  <c r="K27" i="3"/>
  <c r="P27" i="3"/>
  <c r="U27" i="3"/>
  <c r="K38" i="3" s="1"/>
  <c r="U56" i="4"/>
  <c r="U55" i="4"/>
  <c r="U52" i="4"/>
  <c r="K64" i="4" s="1"/>
  <c r="Z52" i="4"/>
  <c r="P52" i="4"/>
  <c r="K52" i="4"/>
  <c r="Z51" i="4"/>
  <c r="U51" i="4"/>
  <c r="P51" i="4"/>
  <c r="V51" i="10"/>
  <c r="V92" i="10"/>
  <c r="B113" i="10"/>
  <c r="B122" i="10" s="1"/>
  <c r="B106" i="10"/>
  <c r="V102" i="10" s="1"/>
  <c r="V76" i="10"/>
  <c r="V67" i="10"/>
  <c r="B62" i="10"/>
  <c r="E45" i="10"/>
  <c r="U42" i="10" s="1"/>
  <c r="E54" i="10" s="1"/>
  <c r="V42" i="10"/>
  <c r="E46" i="10"/>
  <c r="E55" i="10" s="1"/>
  <c r="Y51" i="10" s="1"/>
  <c r="Z50" i="4"/>
  <c r="T9" i="6" s="1"/>
  <c r="S14" i="8"/>
  <c r="W14" i="8"/>
  <c r="P38" i="5"/>
  <c r="U37" i="5"/>
  <c r="P37" i="5"/>
  <c r="K46" i="5" s="1"/>
  <c r="Z40" i="5"/>
  <c r="Z39" i="5"/>
  <c r="U39" i="5"/>
  <c r="U40" i="5"/>
  <c r="U41" i="5"/>
  <c r="P39" i="5"/>
  <c r="P40" i="5"/>
  <c r="K38" i="5"/>
  <c r="K39" i="5"/>
  <c r="K40" i="5"/>
  <c r="Z36" i="5"/>
  <c r="U36" i="5"/>
  <c r="Z57" i="4"/>
  <c r="Z56" i="4"/>
  <c r="Z55" i="4"/>
  <c r="P56" i="4"/>
  <c r="K56" i="4"/>
  <c r="P55" i="4"/>
  <c r="K55" i="4"/>
  <c r="Z54" i="4"/>
  <c r="Z53" i="4"/>
  <c r="A58" i="8"/>
  <c r="AL42" i="8"/>
  <c r="Z42" i="8"/>
  <c r="W13" i="8"/>
  <c r="W24" i="8" s="1"/>
  <c r="AL13" i="5"/>
  <c r="Z35" i="5" s="1"/>
  <c r="Z13" i="5"/>
  <c r="U35" i="5" s="1"/>
  <c r="AU16" i="5"/>
  <c r="W18" i="8" s="1"/>
  <c r="AO16" i="5"/>
  <c r="AC16" i="5"/>
  <c r="AC19" i="5" s="1"/>
  <c r="AC20" i="5" s="1"/>
  <c r="AC21" i="5" s="1"/>
  <c r="AC22" i="5" s="1"/>
  <c r="AC23" i="5" s="1"/>
  <c r="AC24" i="5" s="1"/>
  <c r="AC25" i="5" s="1"/>
  <c r="B47" i="5"/>
  <c r="B48" i="5"/>
  <c r="U20" i="4"/>
  <c r="AM8" i="3"/>
  <c r="AE8" i="3"/>
  <c r="U26" i="3" s="1"/>
  <c r="B38" i="3" s="1"/>
  <c r="K20" i="4"/>
  <c r="P20" i="4"/>
  <c r="Z26" i="3" l="1"/>
  <c r="B39" i="3"/>
  <c r="U59" i="8"/>
  <c r="R59" i="8"/>
  <c r="O59" i="8"/>
  <c r="K59" i="8"/>
  <c r="T26" i="5"/>
  <c r="AU17" i="5"/>
  <c r="AU18" i="5" s="1"/>
  <c r="K45" i="5"/>
  <c r="K49" i="5" s="1"/>
  <c r="AO17" i="5"/>
  <c r="AO18" i="5" s="1"/>
  <c r="AO19" i="5" s="1"/>
  <c r="AO20" i="5" s="1"/>
  <c r="AO21" i="5" s="1"/>
  <c r="AO22" i="5" s="1"/>
  <c r="AO23" i="5" s="1"/>
  <c r="AO24" i="5" s="1"/>
  <c r="AO25" i="5" s="1"/>
  <c r="W15" i="8"/>
  <c r="K37" i="3"/>
  <c r="K62" i="4"/>
  <c r="K36" i="3"/>
  <c r="K63" i="4"/>
  <c r="K65" i="4"/>
  <c r="W33" i="8"/>
  <c r="AL43" i="8" s="1"/>
  <c r="AL44" i="8" s="1"/>
  <c r="K48" i="5"/>
  <c r="K47" i="5"/>
  <c r="AC26" i="5"/>
  <c r="E18" i="5"/>
  <c r="B65" i="4"/>
  <c r="AF20" i="5"/>
  <c r="AL40" i="8"/>
  <c r="P51" i="10"/>
  <c r="B132" i="10"/>
  <c r="V118" i="10"/>
  <c r="U51" i="10"/>
  <c r="E62" i="10"/>
  <c r="E71" i="10" s="1"/>
  <c r="Y42" i="10"/>
  <c r="W23" i="8"/>
  <c r="AO42" i="8" s="1"/>
  <c r="AR42" i="8" s="1"/>
  <c r="AU19" i="5"/>
  <c r="AU20" i="5" s="1"/>
  <c r="AU21" i="5" s="1"/>
  <c r="AU22" i="5" s="1"/>
  <c r="AU23" i="5" s="1"/>
  <c r="AU24" i="5" s="1"/>
  <c r="AU25" i="5" s="1"/>
  <c r="AI18" i="5"/>
  <c r="AF21" i="5" l="1"/>
  <c r="AF22" i="5" s="1"/>
  <c r="AF23" i="5" s="1"/>
  <c r="AF24" i="5" s="1"/>
  <c r="AF25" i="5" s="1"/>
  <c r="P37" i="3"/>
  <c r="AU26" i="5"/>
  <c r="AO44" i="8"/>
  <c r="AR44" i="8" s="1"/>
  <c r="AO52" i="8"/>
  <c r="AO45" i="8"/>
  <c r="AO43" i="8"/>
  <c r="AO46" i="8"/>
  <c r="AO47" i="8"/>
  <c r="AO48" i="8"/>
  <c r="AO49" i="8"/>
  <c r="AO50" i="8"/>
  <c r="AO51" i="8"/>
  <c r="AO26" i="5"/>
  <c r="K40" i="3"/>
  <c r="AL45" i="8"/>
  <c r="AR43" i="8"/>
  <c r="AI19" i="5"/>
  <c r="AI20" i="5" s="1"/>
  <c r="AI21" i="5" s="1"/>
  <c r="AI22" i="5" s="1"/>
  <c r="AI23" i="5" s="1"/>
  <c r="AI24" i="5" s="1"/>
  <c r="AI25" i="5" s="1"/>
  <c r="P46" i="5"/>
  <c r="K66" i="4"/>
  <c r="P63" i="4" s="1"/>
  <c r="AU42" i="8"/>
  <c r="B139" i="10"/>
  <c r="V128" i="10"/>
  <c r="E80" i="10"/>
  <c r="E87" i="10" s="1"/>
  <c r="E96" i="10" s="1"/>
  <c r="Y67" i="10"/>
  <c r="Y76" i="10" s="1"/>
  <c r="AL46" i="8"/>
  <c r="AF26" i="5" l="1"/>
  <c r="P36" i="3"/>
  <c r="P38" i="3"/>
  <c r="P39" i="3"/>
  <c r="P40" i="3" s="1"/>
  <c r="AU43" i="8"/>
  <c r="P65" i="4"/>
  <c r="P64" i="4"/>
  <c r="P62" i="4"/>
  <c r="AI26" i="5"/>
  <c r="Z28" i="5" s="1"/>
  <c r="P45" i="5"/>
  <c r="P47" i="5"/>
  <c r="Q13" i="6" s="1"/>
  <c r="P48" i="5"/>
  <c r="E106" i="10"/>
  <c r="Y92" i="10"/>
  <c r="AL47" i="8"/>
  <c r="P49" i="5" l="1"/>
  <c r="R95" i="10"/>
  <c r="Y102" i="10"/>
  <c r="E113" i="10"/>
  <c r="E122" i="10" s="1"/>
  <c r="AL48" i="8"/>
  <c r="E132" i="10" l="1"/>
  <c r="Y118" i="10"/>
  <c r="AL49" i="8"/>
  <c r="E139" i="10" l="1"/>
  <c r="Y150" i="10" s="1"/>
  <c r="D164" i="10" s="1"/>
  <c r="Y128" i="10"/>
  <c r="AL50" i="8"/>
  <c r="AL51" i="8" l="1"/>
  <c r="AL52" i="8" l="1"/>
  <c r="K33" i="8" l="1"/>
  <c r="B43" i="8" s="1"/>
  <c r="S33" i="8"/>
  <c r="Z43" i="8" s="1"/>
  <c r="O33" i="8"/>
  <c r="N43" i="8" s="1"/>
  <c r="B42" i="8"/>
  <c r="N42" i="8"/>
  <c r="W17" i="5"/>
  <c r="Q18" i="5"/>
  <c r="K18" i="8"/>
  <c r="B26" i="5"/>
  <c r="W8" i="3"/>
  <c r="O8" i="3"/>
  <c r="E44" i="10"/>
  <c r="P42" i="10" s="1"/>
  <c r="E43" i="10"/>
  <c r="E52" i="10" s="1"/>
  <c r="B54" i="10"/>
  <c r="B61" i="10" s="1"/>
  <c r="B70" i="10" s="1"/>
  <c r="R67" i="10" s="1"/>
  <c r="B53" i="10"/>
  <c r="B60" i="10" s="1"/>
  <c r="B69" i="10" s="1"/>
  <c r="B52" i="10"/>
  <c r="B59" i="10" s="1"/>
  <c r="B68" i="10" s="1"/>
  <c r="R42" i="10"/>
  <c r="M42" i="10"/>
  <c r="H42" i="10"/>
  <c r="K176" i="10"/>
  <c r="B20" i="10"/>
  <c r="S16" i="10" s="1"/>
  <c r="B19" i="10"/>
  <c r="B27" i="10" s="1"/>
  <c r="N24" i="10" s="1"/>
  <c r="B18" i="10"/>
  <c r="B26" i="10" s="1"/>
  <c r="B32" i="10" s="1"/>
  <c r="B17" i="10"/>
  <c r="B25" i="10" s="1"/>
  <c r="K26" i="3" l="1"/>
  <c r="B36" i="3"/>
  <c r="P26" i="3"/>
  <c r="B37" i="3"/>
  <c r="Z44" i="8"/>
  <c r="AF43" i="8"/>
  <c r="W18" i="5"/>
  <c r="W19" i="5" s="1"/>
  <c r="W20" i="5" s="1"/>
  <c r="W21" i="5" s="1"/>
  <c r="W22" i="5" s="1"/>
  <c r="W23" i="5" s="1"/>
  <c r="W24" i="5" s="1"/>
  <c r="W25" i="5" s="1"/>
  <c r="Q19" i="5"/>
  <c r="Q20" i="5" s="1"/>
  <c r="Q21" i="5" s="1"/>
  <c r="Q22" i="5" s="1"/>
  <c r="Q23" i="5" s="1"/>
  <c r="Q24" i="5" s="1"/>
  <c r="Q25" i="5" s="1"/>
  <c r="E19" i="5"/>
  <c r="R51" i="10"/>
  <c r="M51" i="10"/>
  <c r="J16" i="10"/>
  <c r="N16" i="10"/>
  <c r="H51" i="10"/>
  <c r="H67" i="10"/>
  <c r="B77" i="10"/>
  <c r="M67" i="10"/>
  <c r="B78" i="10"/>
  <c r="B28" i="10"/>
  <c r="S24" i="10" s="1"/>
  <c r="B79" i="10"/>
  <c r="K15" i="8"/>
  <c r="O15" i="8"/>
  <c r="K14" i="8"/>
  <c r="O18" i="8"/>
  <c r="O14" i="8"/>
  <c r="E53" i="10"/>
  <c r="T12" i="6"/>
  <c r="E61" i="10"/>
  <c r="E70" i="10" s="1"/>
  <c r="U67" i="10" s="1"/>
  <c r="N44" i="8"/>
  <c r="N45" i="8" s="1"/>
  <c r="N46" i="8" s="1"/>
  <c r="N47" i="8" s="1"/>
  <c r="N48" i="8" s="1"/>
  <c r="N49" i="8" s="1"/>
  <c r="N50" i="8" s="1"/>
  <c r="N51" i="8" s="1"/>
  <c r="N52" i="8" s="1"/>
  <c r="B44" i="8"/>
  <c r="B45" i="8" s="1"/>
  <c r="J51" i="10"/>
  <c r="E59" i="10"/>
  <c r="E68" i="10" s="1"/>
  <c r="J42" i="10"/>
  <c r="G24" i="10"/>
  <c r="B31" i="10"/>
  <c r="G16" i="10"/>
  <c r="J24" i="10"/>
  <c r="B33" i="10"/>
  <c r="AF44" i="8" l="1"/>
  <c r="Z45" i="8"/>
  <c r="Z46" i="8" s="1"/>
  <c r="Z47" i="8" s="1"/>
  <c r="Z48" i="8" s="1"/>
  <c r="Z49" i="8" s="1"/>
  <c r="Z50" i="8" s="1"/>
  <c r="Z51" i="8" s="1"/>
  <c r="Z52" i="8" s="1"/>
  <c r="W26" i="5"/>
  <c r="Q49" i="8"/>
  <c r="Q43" i="8"/>
  <c r="T43" i="8" s="1"/>
  <c r="Q26" i="5"/>
  <c r="N28" i="5" s="1"/>
  <c r="E20" i="5"/>
  <c r="E21" i="5" s="1"/>
  <c r="E22" i="5" s="1"/>
  <c r="E23" i="5" s="1"/>
  <c r="E24" i="5" s="1"/>
  <c r="E25" i="5" s="1"/>
  <c r="E26" i="5" s="1"/>
  <c r="B28" i="5" s="1"/>
  <c r="E48" i="8"/>
  <c r="E44" i="8"/>
  <c r="H44" i="8" s="1"/>
  <c r="E45" i="8"/>
  <c r="H45" i="8" s="1"/>
  <c r="E43" i="8"/>
  <c r="H43" i="8" s="1"/>
  <c r="E49" i="8"/>
  <c r="V46" i="10"/>
  <c r="B34" i="10"/>
  <c r="B85" i="10"/>
  <c r="B94" i="10" s="1"/>
  <c r="M76" i="10"/>
  <c r="R76" i="10"/>
  <c r="B86" i="10"/>
  <c r="B95" i="10" s="1"/>
  <c r="H76" i="10"/>
  <c r="B84" i="10"/>
  <c r="B93" i="10" s="1"/>
  <c r="K11" i="6"/>
  <c r="E50" i="8"/>
  <c r="AR50" i="8"/>
  <c r="AR46" i="8"/>
  <c r="AF51" i="8"/>
  <c r="AF47" i="8"/>
  <c r="AR49" i="8"/>
  <c r="AR45" i="8"/>
  <c r="AF50" i="8"/>
  <c r="AF46" i="8"/>
  <c r="AR47" i="8"/>
  <c r="AF52" i="8"/>
  <c r="AR52" i="8"/>
  <c r="AR48" i="8"/>
  <c r="AF49" i="8"/>
  <c r="AF45" i="8"/>
  <c r="AR51" i="8"/>
  <c r="AF48" i="8"/>
  <c r="E47" i="8"/>
  <c r="S23" i="8"/>
  <c r="AC42" i="8" s="1"/>
  <c r="AF42" i="8" s="1"/>
  <c r="Q51" i="8"/>
  <c r="E52" i="8"/>
  <c r="Q48" i="8"/>
  <c r="T48" i="8" s="1"/>
  <c r="E46" i="8"/>
  <c r="E51" i="8"/>
  <c r="K23" i="8"/>
  <c r="E42" i="8" s="1"/>
  <c r="H42" i="8" s="1"/>
  <c r="Q45" i="8"/>
  <c r="T45" i="8" s="1"/>
  <c r="Q44" i="8"/>
  <c r="T44" i="8" s="1"/>
  <c r="Q50" i="8"/>
  <c r="Q52" i="8"/>
  <c r="O23" i="8"/>
  <c r="Q47" i="8"/>
  <c r="Q46" i="8"/>
  <c r="T46" i="8" s="1"/>
  <c r="Q12" i="6"/>
  <c r="E60" i="10"/>
  <c r="E69" i="10" s="1"/>
  <c r="E78" i="10" s="1"/>
  <c r="E79" i="10"/>
  <c r="U76" i="10" s="1"/>
  <c r="B46" i="8"/>
  <c r="J67" i="10"/>
  <c r="E77" i="10"/>
  <c r="R58" i="8" l="1"/>
  <c r="R46" i="10"/>
  <c r="H68" i="10"/>
  <c r="K42" i="8"/>
  <c r="K43" i="8" s="1"/>
  <c r="K44" i="8" s="1"/>
  <c r="Q42" i="8"/>
  <c r="T42" i="8" s="1"/>
  <c r="V45" i="10"/>
  <c r="R45" i="10"/>
  <c r="P66" i="4"/>
  <c r="AI42" i="8"/>
  <c r="AI43" i="8" s="1"/>
  <c r="O58" i="8"/>
  <c r="E86" i="10"/>
  <c r="E95" i="10" s="1"/>
  <c r="U92" i="10" s="1"/>
  <c r="B105" i="10"/>
  <c r="R92" i="10"/>
  <c r="H92" i="10"/>
  <c r="B103" i="10"/>
  <c r="M92" i="10"/>
  <c r="B104" i="10"/>
  <c r="Q11" i="6"/>
  <c r="N11" i="6"/>
  <c r="T11" i="6"/>
  <c r="P67" i="10"/>
  <c r="K12" i="6"/>
  <c r="B47" i="8"/>
  <c r="H46" i="8"/>
  <c r="E84" i="10"/>
  <c r="E93" i="10" s="1"/>
  <c r="J76" i="10"/>
  <c r="P76" i="10"/>
  <c r="E85" i="10"/>
  <c r="E94" i="10" s="1"/>
  <c r="H14" i="6"/>
  <c r="T14" i="6" s="1"/>
  <c r="B14" i="6"/>
  <c r="W15" i="6"/>
  <c r="B15" i="6"/>
  <c r="H12" i="6"/>
  <c r="G17" i="10" s="1"/>
  <c r="H13" i="6"/>
  <c r="H15" i="6"/>
  <c r="H11" i="6"/>
  <c r="B13" i="6"/>
  <c r="B12" i="6"/>
  <c r="B11" i="6"/>
  <c r="N9" i="6"/>
  <c r="K9" i="6"/>
  <c r="M122" i="10" l="1"/>
  <c r="R122" i="10"/>
  <c r="R43" i="10"/>
  <c r="AR26" i="5"/>
  <c r="AL28" i="5" s="1"/>
  <c r="V71" i="10"/>
  <c r="M71" i="10"/>
  <c r="H71" i="10"/>
  <c r="H69" i="10"/>
  <c r="H45" i="10"/>
  <c r="R70" i="10"/>
  <c r="AI44" i="8"/>
  <c r="AI45" i="8" s="1"/>
  <c r="AI46" i="8" s="1"/>
  <c r="R68" i="10"/>
  <c r="H70" i="10"/>
  <c r="R69" i="10"/>
  <c r="M69" i="10"/>
  <c r="M70" i="10"/>
  <c r="M68" i="10"/>
  <c r="V70" i="10"/>
  <c r="V69" i="10"/>
  <c r="V68" i="10"/>
  <c r="R71" i="10"/>
  <c r="W42" i="8"/>
  <c r="V43" i="10"/>
  <c r="H43" i="10"/>
  <c r="H46" i="10"/>
  <c r="Q14" i="6"/>
  <c r="K56" i="8"/>
  <c r="K58" i="8"/>
  <c r="W11" i="6"/>
  <c r="AU44" i="8"/>
  <c r="E105" i="10"/>
  <c r="U102" i="10" s="1"/>
  <c r="B110" i="10"/>
  <c r="B119" i="10" s="1"/>
  <c r="H102" i="10"/>
  <c r="M102" i="10"/>
  <c r="B111" i="10"/>
  <c r="B120" i="10" s="1"/>
  <c r="R102" i="10"/>
  <c r="B112" i="10"/>
  <c r="B121" i="10" s="1"/>
  <c r="K45" i="8"/>
  <c r="K46" i="8" s="1"/>
  <c r="B48" i="8"/>
  <c r="H47" i="8"/>
  <c r="T47" i="8"/>
  <c r="J92" i="10"/>
  <c r="E103" i="10"/>
  <c r="P92" i="10"/>
  <c r="E104" i="10"/>
  <c r="J17" i="10"/>
  <c r="J18" i="10"/>
  <c r="G18" i="10"/>
  <c r="S20" i="10"/>
  <c r="J20" i="10"/>
  <c r="S18" i="10"/>
  <c r="G20" i="10"/>
  <c r="S17" i="10"/>
  <c r="N20" i="10"/>
  <c r="N18" i="10"/>
  <c r="S19" i="10"/>
  <c r="N19" i="10"/>
  <c r="N17" i="10"/>
  <c r="J19" i="10"/>
  <c r="G19" i="10"/>
  <c r="A59" i="8"/>
  <c r="N40" i="8"/>
  <c r="A57" i="8" s="1"/>
  <c r="B40" i="8"/>
  <c r="A56" i="8" s="1"/>
  <c r="B46" i="5"/>
  <c r="B45" i="5"/>
  <c r="M45" i="1"/>
  <c r="R121" i="10" l="1"/>
  <c r="V121" i="10"/>
  <c r="H72" i="10"/>
  <c r="H77" i="10" s="1"/>
  <c r="V72" i="10"/>
  <c r="V79" i="10" s="1"/>
  <c r="R72" i="10"/>
  <c r="R79" i="10" s="1"/>
  <c r="M72" i="10"/>
  <c r="M79" i="10" s="1"/>
  <c r="AU45" i="8"/>
  <c r="AU46" i="8" s="1"/>
  <c r="AI47" i="8"/>
  <c r="AI48" i="8" s="1"/>
  <c r="AI49" i="8" s="1"/>
  <c r="AI50" i="8" s="1"/>
  <c r="AI51" i="8" s="1"/>
  <c r="AI52" i="8" s="1"/>
  <c r="U58" i="8" s="1"/>
  <c r="H139" i="10"/>
  <c r="H132" i="10"/>
  <c r="H122" i="10"/>
  <c r="V132" i="10"/>
  <c r="V122" i="10"/>
  <c r="M132" i="10"/>
  <c r="R132" i="10"/>
  <c r="V131" i="10"/>
  <c r="W43" i="8"/>
  <c r="E112" i="10"/>
  <c r="E121" i="10" s="1"/>
  <c r="E131" i="10" s="1"/>
  <c r="M118" i="10"/>
  <c r="B130" i="10"/>
  <c r="R118" i="10"/>
  <c r="B131" i="10"/>
  <c r="R128" i="10" s="1"/>
  <c r="H118" i="10"/>
  <c r="B129" i="10"/>
  <c r="K47" i="8"/>
  <c r="B49" i="8"/>
  <c r="H48" i="8"/>
  <c r="P102" i="10"/>
  <c r="E111" i="10"/>
  <c r="E110" i="10"/>
  <c r="J102" i="10"/>
  <c r="S21" i="10"/>
  <c r="S27" i="10" s="1"/>
  <c r="G21" i="10"/>
  <c r="G27" i="10" s="1"/>
  <c r="N21" i="10"/>
  <c r="N28" i="10" s="1"/>
  <c r="J21" i="10"/>
  <c r="J27" i="10" s="1"/>
  <c r="N13" i="5"/>
  <c r="P35" i="5" s="1"/>
  <c r="H78" i="10" l="1"/>
  <c r="H80" i="10"/>
  <c r="H79" i="10"/>
  <c r="V80" i="10"/>
  <c r="M77" i="10"/>
  <c r="R80" i="10"/>
  <c r="V77" i="10"/>
  <c r="V78" i="10"/>
  <c r="M80" i="10"/>
  <c r="R77" i="10"/>
  <c r="H86" i="10"/>
  <c r="R78" i="10"/>
  <c r="AU47" i="8"/>
  <c r="AU48" i="8" s="1"/>
  <c r="AU49" i="8" s="1"/>
  <c r="AU50" i="8" s="1"/>
  <c r="AU51" i="8" s="1"/>
  <c r="AU52" i="8" s="1"/>
  <c r="W44" i="8"/>
  <c r="W45" i="8" s="1"/>
  <c r="W46" i="8" s="1"/>
  <c r="W47" i="8" s="1"/>
  <c r="W48" i="8" s="1"/>
  <c r="K57" i="8"/>
  <c r="M150" i="10"/>
  <c r="U118" i="10"/>
  <c r="B138" i="10"/>
  <c r="H128" i="10"/>
  <c r="B136" i="10"/>
  <c r="B137" i="10"/>
  <c r="M128" i="10"/>
  <c r="K48" i="8"/>
  <c r="B50" i="8"/>
  <c r="H49" i="8"/>
  <c r="T49" i="8"/>
  <c r="P118" i="10"/>
  <c r="E120" i="10"/>
  <c r="E130" i="10" s="1"/>
  <c r="J118" i="10"/>
  <c r="E119" i="10"/>
  <c r="E129" i="10" s="1"/>
  <c r="E138" i="10"/>
  <c r="Y149" i="10" s="1"/>
  <c r="D163" i="10" s="1"/>
  <c r="U128" i="10"/>
  <c r="N26" i="10"/>
  <c r="N25" i="10"/>
  <c r="N27" i="10"/>
  <c r="G33" i="10" s="1"/>
  <c r="Q149" i="10" s="1"/>
  <c r="J26" i="10"/>
  <c r="J28" i="10"/>
  <c r="J25" i="10"/>
  <c r="G26" i="10"/>
  <c r="G25" i="10"/>
  <c r="G28" i="10"/>
  <c r="S26" i="10"/>
  <c r="S28" i="10"/>
  <c r="S25" i="10"/>
  <c r="H84" i="10" l="1"/>
  <c r="H87" i="10"/>
  <c r="K49" i="8"/>
  <c r="W49" i="8"/>
  <c r="B51" i="8"/>
  <c r="H51" i="8" s="1"/>
  <c r="H50" i="8"/>
  <c r="T50" i="8"/>
  <c r="E136" i="10"/>
  <c r="Y147" i="10" s="1"/>
  <c r="D161" i="10" s="1"/>
  <c r="J128" i="10"/>
  <c r="E137" i="10"/>
  <c r="Y148" i="10" s="1"/>
  <c r="D162" i="10" s="1"/>
  <c r="P128" i="10"/>
  <c r="G34" i="10"/>
  <c r="Q150" i="10" s="1"/>
  <c r="G31" i="10"/>
  <c r="Q147" i="10" s="1"/>
  <c r="G32" i="10"/>
  <c r="Q148" i="10" s="1"/>
  <c r="U50" i="4"/>
  <c r="S13" i="8"/>
  <c r="K50" i="4"/>
  <c r="B13" i="5"/>
  <c r="K35" i="5" s="1"/>
  <c r="K13" i="8"/>
  <c r="K24" i="8" s="1"/>
  <c r="P50" i="4"/>
  <c r="B63" i="4" s="1"/>
  <c r="O13" i="8"/>
  <c r="O24" i="8" s="1"/>
  <c r="B64" i="4" l="1"/>
  <c r="Q9" i="6"/>
  <c r="S24" i="8"/>
  <c r="Z40" i="8"/>
  <c r="K50" i="8"/>
  <c r="K51" i="8" s="1"/>
  <c r="K13" i="6"/>
  <c r="W50" i="8"/>
  <c r="B52" i="8"/>
  <c r="H52" i="8" s="1"/>
  <c r="R56" i="8" s="1"/>
  <c r="K14" i="6" s="1"/>
  <c r="H121" i="10" s="1"/>
  <c r="T52" i="8"/>
  <c r="T51" i="8"/>
  <c r="C177" i="10"/>
  <c r="C175" i="10"/>
  <c r="C176" i="10"/>
  <c r="C178" i="10"/>
  <c r="T13" i="6"/>
  <c r="N13" i="6"/>
  <c r="B62" i="4"/>
  <c r="M94" i="10" l="1"/>
  <c r="R94" i="10"/>
  <c r="H94" i="10"/>
  <c r="M96" i="10"/>
  <c r="H96" i="10"/>
  <c r="V103" i="10"/>
  <c r="M93" i="10"/>
  <c r="V129" i="10"/>
  <c r="R119" i="10"/>
  <c r="H119" i="10"/>
  <c r="V119" i="10"/>
  <c r="R57" i="8"/>
  <c r="N14" i="6" s="1"/>
  <c r="V94" i="10"/>
  <c r="M95" i="10"/>
  <c r="V96" i="10"/>
  <c r="R96" i="10"/>
  <c r="V95" i="10"/>
  <c r="H93" i="10"/>
  <c r="R93" i="10"/>
  <c r="V93" i="10"/>
  <c r="H95" i="10"/>
  <c r="O56" i="8"/>
  <c r="O57" i="8"/>
  <c r="W13" i="6"/>
  <c r="G150" i="10"/>
  <c r="K16" i="6"/>
  <c r="K52" i="8"/>
  <c r="U56" i="8" s="1"/>
  <c r="W51" i="8"/>
  <c r="W52" i="8" s="1"/>
  <c r="U57" i="8" s="1"/>
  <c r="E179" i="10"/>
  <c r="R120" i="10" l="1"/>
  <c r="V120" i="10"/>
  <c r="M121" i="10"/>
  <c r="W14" i="6"/>
  <c r="M119" i="10"/>
  <c r="V123" i="10"/>
  <c r="H120" i="10"/>
  <c r="H123" i="10" s="1"/>
  <c r="R123" i="10"/>
  <c r="R129" i="10" s="1"/>
  <c r="M120" i="10"/>
  <c r="V130" i="10"/>
  <c r="R97" i="10"/>
  <c r="R105" i="10" s="1"/>
  <c r="V97" i="10"/>
  <c r="V105" i="10" s="1"/>
  <c r="M97" i="10"/>
  <c r="M105" i="10" s="1"/>
  <c r="H97" i="10"/>
  <c r="H105" i="10" s="1"/>
  <c r="K175" i="10"/>
  <c r="K177" i="10" s="1"/>
  <c r="G147" i="10"/>
  <c r="G149" i="10"/>
  <c r="Q16" i="6"/>
  <c r="T16" i="6"/>
  <c r="N12" i="6"/>
  <c r="R44" i="10" l="1"/>
  <c r="M43" i="10"/>
  <c r="R131" i="10"/>
  <c r="H129" i="10"/>
  <c r="H131" i="10"/>
  <c r="R130" i="10"/>
  <c r="M123" i="10"/>
  <c r="M129" i="10" s="1"/>
  <c r="H130" i="10"/>
  <c r="R103" i="10"/>
  <c r="R104" i="10"/>
  <c r="R106" i="10"/>
  <c r="M103" i="10"/>
  <c r="V106" i="10"/>
  <c r="M78" i="10"/>
  <c r="H85" i="10" s="1"/>
  <c r="G148" i="10" s="1"/>
  <c r="M46" i="10"/>
  <c r="V104" i="10"/>
  <c r="M104" i="10"/>
  <c r="M106" i="10"/>
  <c r="H104" i="10"/>
  <c r="H106" i="10"/>
  <c r="H103" i="10"/>
  <c r="H112" i="10"/>
  <c r="N177" i="10"/>
  <c r="P177" i="10"/>
  <c r="H44" i="10"/>
  <c r="V44" i="10"/>
  <c r="V47" i="10" s="1"/>
  <c r="M44" i="10"/>
  <c r="M45" i="10"/>
  <c r="W12" i="6"/>
  <c r="N16" i="6"/>
  <c r="K17" i="6" s="1"/>
  <c r="H136" i="10" l="1"/>
  <c r="M147" i="10" s="1"/>
  <c r="M130" i="10"/>
  <c r="H137" i="10" s="1"/>
  <c r="M148" i="10" s="1"/>
  <c r="M131" i="10"/>
  <c r="H138" i="10" s="1"/>
  <c r="M149" i="10" s="1"/>
  <c r="H110" i="10"/>
  <c r="J147" i="10" s="1"/>
  <c r="V55" i="10"/>
  <c r="V54" i="10"/>
  <c r="V52" i="10"/>
  <c r="V53" i="10"/>
  <c r="H111" i="10"/>
  <c r="J148" i="10" s="1"/>
  <c r="H113" i="10"/>
  <c r="J150" i="10" s="1"/>
  <c r="J149" i="10"/>
  <c r="M47" i="10" l="1"/>
  <c r="R47" i="10"/>
  <c r="H47" i="10"/>
  <c r="H54" i="10" l="1"/>
  <c r="H55" i="10"/>
  <c r="H52" i="10"/>
  <c r="H53" i="10"/>
  <c r="R54" i="10"/>
  <c r="R55" i="10"/>
  <c r="R52" i="10"/>
  <c r="H59" i="10" s="1"/>
  <c r="B147" i="10" s="1"/>
  <c r="R53" i="10"/>
  <c r="M55" i="10"/>
  <c r="M54" i="10"/>
  <c r="M53" i="10"/>
  <c r="M52" i="10"/>
  <c r="H62" i="10" l="1"/>
  <c r="B150" i="10" s="1"/>
  <c r="W150" i="10" s="1"/>
  <c r="H164" i="10" s="1"/>
  <c r="H61" i="10"/>
  <c r="B149" i="10" s="1"/>
  <c r="W149" i="10" s="1"/>
  <c r="H163" i="10" s="1"/>
  <c r="W147" i="10"/>
  <c r="H161" i="10" s="1"/>
  <c r="H60" i="10"/>
  <c r="B148" i="10" l="1"/>
  <c r="W148" i="10" s="1"/>
  <c r="H162" i="10" s="1"/>
  <c r="B162" i="10" l="1"/>
  <c r="B161" i="10"/>
  <c r="B164" i="10"/>
  <c r="B16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CLINICANU-705</author>
  </authors>
  <commentList>
    <comment ref="A37" authorId="0" shapeId="0" xr:uid="{00000000-0006-0000-0500-000001000000}">
      <text>
        <r>
          <rPr>
            <b/>
            <sz val="9"/>
            <color indexed="81"/>
            <rFont val="Tahoma"/>
            <family val="2"/>
          </rPr>
          <t>CLINICANU-705:</t>
        </r>
        <r>
          <rPr>
            <sz val="9"/>
            <color indexed="81"/>
            <rFont val="Tahoma"/>
            <family val="2"/>
          </rPr>
          <t xml:space="preserve">
Flujo de Caja coo resultado de los ingresos derivados del uso del equipo.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77" authorId="0" shapeId="0" xr:uid="{337A21E8-B0BB-4E2C-AAA9-644FD33C6F3B}">
      <text>
        <r>
          <rPr>
            <sz val="11"/>
            <color theme="1"/>
            <rFont val="Calibri"/>
            <family val="2"/>
          </rPr>
          <t>Si el valor es menor que 0,1 entonces los valores ingresados son coherentes y por tanto es confiable. En caso contrario, se recomienda cambiar el % de importancia de cada criterio.</t>
        </r>
      </text>
    </comment>
  </commentList>
</comments>
</file>

<file path=xl/sharedStrings.xml><?xml version="1.0" encoding="utf-8"?>
<sst xmlns="http://schemas.openxmlformats.org/spreadsheetml/2006/main" count="718" uniqueCount="380">
  <si>
    <t>Código:
F-GAD-IC-GT-030</t>
  </si>
  <si>
    <t>Versión:
001</t>
  </si>
  <si>
    <t>Fecha de aprobación:
29-04-2021</t>
  </si>
  <si>
    <t>ITEM</t>
  </si>
  <si>
    <t xml:space="preserve">ESPECIFICACIONES </t>
  </si>
  <si>
    <t>ENCARGADO</t>
  </si>
  <si>
    <t>FORMULARIO</t>
  </si>
  <si>
    <t>Servicio / Departamento</t>
  </si>
  <si>
    <t xml:space="preserve">Proceso </t>
  </si>
  <si>
    <t>Indique el costo inicial del equipo</t>
  </si>
  <si>
    <t>EGRESOS</t>
  </si>
  <si>
    <t>TOTAL EGRESOS</t>
  </si>
  <si>
    <t xml:space="preserve">Procedimientos por años </t>
  </si>
  <si>
    <t xml:space="preserve">RESULTADOS FINALES </t>
  </si>
  <si>
    <t>Servicio / Departamento:</t>
  </si>
  <si>
    <t>$</t>
  </si>
  <si>
    <t>PORCENTAJE DE IMPORTANCIA</t>
  </si>
  <si>
    <t xml:space="preserve">TOTAL PORCENTAJE EVALUADO </t>
  </si>
  <si>
    <t>ID</t>
  </si>
  <si>
    <t>NOMBRE</t>
  </si>
  <si>
    <t xml:space="preserve">Observaciones </t>
  </si>
  <si>
    <t xml:space="preserve">PUNTUACION </t>
  </si>
  <si>
    <t xml:space="preserve">CRITERIO </t>
  </si>
  <si>
    <t xml:space="preserve">No Aplica </t>
  </si>
  <si>
    <t xml:space="preserve">Muy Alta </t>
  </si>
  <si>
    <t>Alta</t>
  </si>
  <si>
    <t>Moderada</t>
  </si>
  <si>
    <t xml:space="preserve">Mala </t>
  </si>
  <si>
    <t xml:space="preserve">Deficiente </t>
  </si>
  <si>
    <t xml:space="preserve">% </t>
  </si>
  <si>
    <t xml:space="preserve">PROVEEDOR </t>
  </si>
  <si>
    <t>%</t>
  </si>
  <si>
    <t xml:space="preserve">TOTAL </t>
  </si>
  <si>
    <t>ITM</t>
  </si>
  <si>
    <t xml:space="preserve">EGRESOS </t>
  </si>
  <si>
    <t xml:space="preserve">INGRESOS </t>
  </si>
  <si>
    <t>Procedimientos por años (L/min)</t>
  </si>
  <si>
    <t xml:space="preserve">TOTAL INGRESOR  </t>
  </si>
  <si>
    <t xml:space="preserve">FLUJO DE CAJA PROYECTO </t>
  </si>
  <si>
    <t xml:space="preserve">FLUJOS NETOS </t>
  </si>
  <si>
    <t xml:space="preserve">AÑO </t>
  </si>
  <si>
    <t xml:space="preserve">INGREOS </t>
  </si>
  <si>
    <t>NETO</t>
  </si>
  <si>
    <t xml:space="preserve">PB 
(Sin T Oportunidad) </t>
  </si>
  <si>
    <t xml:space="preserve">EQUIPOS EVALUADOS </t>
  </si>
  <si>
    <t xml:space="preserve">VAN </t>
  </si>
  <si>
    <t>TIR</t>
  </si>
  <si>
    <t xml:space="preserve">% 
DE IMPORTANCIA </t>
  </si>
  <si>
    <t xml:space="preserve">TOTAL % </t>
  </si>
  <si>
    <t>PANTALLA</t>
  </si>
  <si>
    <t>DIMENSIONES</t>
  </si>
  <si>
    <t>PESO</t>
  </si>
  <si>
    <t>MODOS DE USO</t>
  </si>
  <si>
    <t>CAPACITACIONES Y ACOMPAÑAMIENTO</t>
  </si>
  <si>
    <t>MÉTODO AHP PARA LA TOMA DE DESICIÓN CON RESPECTO AL PROVEEDOR</t>
  </si>
  <si>
    <t xml:space="preserve">Método originario por el profesor Thomas Saaty, el cual contribuye con la toma de decisiones en las empresas. </t>
  </si>
  <si>
    <t>COMPARACIÓN ENTRE CRITERIOS</t>
  </si>
  <si>
    <t>Total suma columnas</t>
  </si>
  <si>
    <t>Criterio</t>
  </si>
  <si>
    <t>Vector de prioridad</t>
  </si>
  <si>
    <t>Matríz de criterios normalizada</t>
  </si>
  <si>
    <t>su vector prioridad.</t>
  </si>
  <si>
    <t>Total suma columnas:</t>
  </si>
  <si>
    <t>Proveedor</t>
  </si>
  <si>
    <t>Vector prioridad</t>
  </si>
  <si>
    <t>Matriz alternativa en función del la evaluación técnica (Criterio 1)</t>
  </si>
  <si>
    <t>Matriz alternativa en función del la evaluación técnica (Criterio 1) normalizada</t>
  </si>
  <si>
    <t>Matriz alternativa en función del la evaluación clínica (Criterio 2)</t>
  </si>
  <si>
    <t>Matriz alternativa en función del la evaluación clínica (Criterio 2) normalizada</t>
  </si>
  <si>
    <t>Matriz alternativa en función del la evaluación económica por minimización (Criterio 3)</t>
  </si>
  <si>
    <t>Matriz alternativa en función del la evaluación económica por minimización (Criterio 3) normalizada</t>
  </si>
  <si>
    <t>Matriz alternativa en función del la evaluación económica por maximización (Criterio 4)</t>
  </si>
  <si>
    <t>Matriz alternativa en función del la evaluación económica por maximización (Criterio 4) normalizada</t>
  </si>
  <si>
    <t>MULTIPLICACIÓN DE LA MATRIZ DE LOS VECTORES PRIORIDAD CON LA PONDERACIÓN DE CRITERIOS</t>
  </si>
  <si>
    <t>Matriz de vectores prioridad de las matrices alternativas</t>
  </si>
  <si>
    <t>Vector prioridad de la matriz de los criterios</t>
  </si>
  <si>
    <t>Resultados</t>
  </si>
  <si>
    <t>Como se desea tomar una desición en función a los 4 criterios y en función a la importancia de los criterios, para ello se multiplican la matriz de vectores propios de las altertanivas</t>
  </si>
  <si>
    <t xml:space="preserve"> y el vector prioridad de la matriz de los criterios. La matriz de resultados indica el peso de cada alternativa y por tanto permite elegir la mejor en función de los 4 criterios.</t>
  </si>
  <si>
    <t>RANKING  DE MEJOR A LA NO MEJOR OPCIÓN</t>
  </si>
  <si>
    <t>Ranking</t>
  </si>
  <si>
    <t>Ponderación</t>
  </si>
  <si>
    <t>Permite conocer si la información que se esta introduciendo es coherente o no.</t>
  </si>
  <si>
    <t>Mcriteros * ponderación</t>
  </si>
  <si>
    <t>CI=(nmax-n)/(n-1)</t>
  </si>
  <si>
    <t>RI=1,98*(n-2)/n</t>
  </si>
  <si>
    <t>CR=CI/RI</t>
  </si>
  <si>
    <t>nmax:</t>
  </si>
  <si>
    <t>Tecnología</t>
  </si>
  <si>
    <t>Tecnología 1:</t>
  </si>
  <si>
    <t>Tecnología 2:</t>
  </si>
  <si>
    <t>Tecnología 3:</t>
  </si>
  <si>
    <t>Con la función JERARQUIA.EQV, permite elegir de mayor a menor valor en la ponderación, con lo cual es posible indicar cual es el mejor tecnología, indicando ser en número 1 en el ranking.</t>
  </si>
  <si>
    <t>Código:</t>
  </si>
  <si>
    <t xml:space="preserve">Versión:
</t>
  </si>
  <si>
    <t xml:space="preserve">Fecha de aprobación:
</t>
  </si>
  <si>
    <t>Posteriormente, se encuentra el vector prioridad, el cúal se utiliza para la respuesta final.</t>
  </si>
  <si>
    <t>EVALUACIÓN PARA LA ADQUSICIÓN DE TECNOLOGÍAS EN SALUD</t>
  </si>
  <si>
    <t>Fecha de solicitud (DD/MM/AAA)</t>
  </si>
  <si>
    <t xml:space="preserve">Necesidad de la tecnología requerida </t>
  </si>
  <si>
    <t xml:space="preserve">Marque la tecnología solicitada </t>
  </si>
  <si>
    <t>Nombre de la tecnologia solicitada</t>
  </si>
  <si>
    <t>Características de la tecnología requerida</t>
  </si>
  <si>
    <t>Requierimientos específicos de la tecnología</t>
  </si>
  <si>
    <t>Necesidad de la adquisición</t>
  </si>
  <si>
    <t>Uso que se le dara a la tecnología</t>
  </si>
  <si>
    <t>¿La tecnología requerida es para cumplimiento de estándares de dotación?</t>
  </si>
  <si>
    <t>¿En caso de que la respuesta anterior sea sí, explique cúales ?</t>
  </si>
  <si>
    <t>Nombre del proyecto con que pretende adquirir la tecnología</t>
  </si>
  <si>
    <t>Servicio para el que se destinará la tecnología</t>
  </si>
  <si>
    <t>¿Presupuesto aprobado?</t>
  </si>
  <si>
    <t xml:space="preserve">Indique los porcentajes de importancia que le dará a cada tipo de evaluación </t>
  </si>
  <si>
    <t xml:space="preserve">EVALUACIÓN ECONÓMICA METODO DE MINIMIZACIÓN </t>
  </si>
  <si>
    <t>Año</t>
  </si>
  <si>
    <t>Costo del equipo</t>
  </si>
  <si>
    <t>Costo de mantenimiento</t>
  </si>
  <si>
    <t>Costo calibración</t>
  </si>
  <si>
    <t>Costo consumibles</t>
  </si>
  <si>
    <t xml:space="preserve">EVALUACIÓN TÉCNICA </t>
  </si>
  <si>
    <t>NOMBRE DE LA TECNOLOGÍA</t>
  </si>
  <si>
    <t xml:space="preserve">MARCA DE LA TECNOLOGÍA </t>
  </si>
  <si>
    <t xml:space="preserve">MODELO DE LA TECNOLOGÍA </t>
  </si>
  <si>
    <t xml:space="preserve">ESPECIFICACIONES TÉCNICAS / SERVICIOS COMPLEMENTARIO </t>
  </si>
  <si>
    <t>EVALUACIÓN ECONÓMICA METODO DE MAXIMIXACIÓN</t>
  </si>
  <si>
    <t xml:space="preserve">Inversion inicial </t>
  </si>
  <si>
    <t xml:space="preserve">Costos de mantenimino (anual) </t>
  </si>
  <si>
    <t>Costos de poliza de seguro (anual)</t>
  </si>
  <si>
    <t xml:space="preserve">Costo metrología (Anual) </t>
  </si>
  <si>
    <t>Costo consumibles por procediminto (año)</t>
  </si>
  <si>
    <t xml:space="preserve">Precio del procedimiento </t>
  </si>
  <si>
    <t>Ingresar la fecha de la evaluación</t>
  </si>
  <si>
    <t>Ingresar el servicio o departamento que requiere la tecnología</t>
  </si>
  <si>
    <t>Ingresar el proceso en el cúal se requiere la tecnología</t>
  </si>
  <si>
    <t>Marque con una X si es un dispositivo médico, equipo biomédico, equipo quirúrgico, telecomunicaciones e informática, infraestructura u otros.</t>
  </si>
  <si>
    <t>Marque con una X si es apertura de servicios, renovacion por obsolescencia, renovación por daño parcial o total u otros.</t>
  </si>
  <si>
    <t>Indique las características principales de la tecnología a adquirir.</t>
  </si>
  <si>
    <t>Indique cual es el nombre de la tecnología a adquirir (se debe nombrar bajo la denominación internacional).</t>
  </si>
  <si>
    <t>Indique los requerimientos específicos de la tecnología o características de la tecnología a adquirir.</t>
  </si>
  <si>
    <t>Indique que necesidad se va suplir con la tecnología a adquirir.</t>
  </si>
  <si>
    <t>Describa el uso y la aplicación que se le dará a la tecnología.</t>
  </si>
  <si>
    <t>Marque con una X, si la tecnología es para cumplimiento de normatividad o no.</t>
  </si>
  <si>
    <t xml:space="preserve">Indique la norma en la cúal solicitan la tecnología. </t>
  </si>
  <si>
    <t>Indique el nombre del proyecto con el cúal desea adquirir la tecnología.</t>
  </si>
  <si>
    <t>Ingresar el servicio o departamento que requiere la tecnología.</t>
  </si>
  <si>
    <t>Marque con una X, si la tecnología tiene un presupuesto aprobado o no, de ser así indique el monto.</t>
  </si>
  <si>
    <t>Indique los porcentajes de importancia que le dará a la evaluación clínica, técnica, económica por minimización o maximización.</t>
  </si>
  <si>
    <t>Indique en cada una de las casillas las evaluaciones realizadas por el personal clínico, indicando si esta se acoge o no a cada item a evaluar, teniendo en cuenta que: 0 no aplica, 5 muy alta, 4 alta, 3 moderada, 2 mala, 1 deficiente.</t>
  </si>
  <si>
    <t xml:space="preserve">En estas etapa se contempla el valor de la compra del equipo, depreciación, valorización y mantenimiento, esto con el fin de realizar una evaluación económica, con pautas que permitan elegir objetiva y sistemáticamente la mejor opción de un grupo de soluciones a cierta necesidad.  </t>
  </si>
  <si>
    <t>Indique los años de vida útil del equipo en la columna.</t>
  </si>
  <si>
    <t>Indique el costo inicial del equipo.</t>
  </si>
  <si>
    <t>Indique el costo de mantenimiento preventivo y correctivo anual del equipo.</t>
  </si>
  <si>
    <t>Indique el costo de metrología anual.</t>
  </si>
  <si>
    <t>Indique los costos de los consumibles en los procedimientos por año.</t>
  </si>
  <si>
    <t>Indique la marca de la tecnología.</t>
  </si>
  <si>
    <t>Indique el nombre de la tecnología.</t>
  </si>
  <si>
    <t xml:space="preserve">Indique el modelo de la tecnología. </t>
  </si>
  <si>
    <t>Indique en cada una de las casillas las evaluaciones realizadas por el personal técnico, indicando si las características técnicas son recomendadas o no a cada item a evaluar, teniendo en cuenta que: 0 no aplica, 5 muy alta, 4 alta, 3 moderada, 2 mala, 1 deficiente.</t>
  </si>
  <si>
    <t>Indique los gastos que genera la adquisión del equipo.</t>
  </si>
  <si>
    <t>Indique el costo de la poliza del seguro anual.</t>
  </si>
  <si>
    <t>Indique el costo de metrologia anual.</t>
  </si>
  <si>
    <t>Indique el costo total de los egresos generados en la tecnología.</t>
  </si>
  <si>
    <t>Indique cuantos procedimientos se realizan por año con la tecnología a adquirir.</t>
  </si>
  <si>
    <t>Indique el precio del procedimiento.</t>
  </si>
  <si>
    <t>En esta etapa se puede observar los resultados de la tecnologías con sus respectivos puntajes para toma de decisiones.</t>
  </si>
  <si>
    <t xml:space="preserve">DATOS DEL ÁREA QUE SOLICITA </t>
  </si>
  <si>
    <t>Proceso:</t>
  </si>
  <si>
    <r>
      <rPr>
        <b/>
        <sz val="11"/>
        <color theme="1"/>
        <rFont val="Calibri"/>
        <family val="2"/>
        <scheme val="minor"/>
      </rPr>
      <t xml:space="preserve">Marque la necesidad de la tecnología requerida </t>
    </r>
    <r>
      <rPr>
        <sz val="11"/>
        <color theme="1"/>
        <rFont val="Calibri"/>
        <family val="2"/>
        <scheme val="minor"/>
      </rPr>
      <t xml:space="preserve">
</t>
    </r>
    <r>
      <rPr>
        <i/>
        <sz val="10"/>
        <color theme="1"/>
        <rFont val="Calibri"/>
        <family val="2"/>
        <scheme val="minor"/>
      </rPr>
      <t xml:space="preserve">( En caso de ser renovación por daño parcial o total, anexar acta de baja ) </t>
    </r>
  </si>
  <si>
    <t>En caso de seleccionar la casilla "otros", describa por que motivo se genera la necesidad:</t>
  </si>
  <si>
    <r>
      <t>Nombre de la tecnología solicitada.</t>
    </r>
    <r>
      <rPr>
        <i/>
        <sz val="11"/>
        <color theme="1"/>
        <rFont val="Calibri"/>
        <family val="2"/>
        <scheme val="minor"/>
      </rPr>
      <t xml:space="preserve"> </t>
    </r>
    <r>
      <rPr>
        <i/>
        <sz val="9"/>
        <color theme="1"/>
        <rFont val="Calibri"/>
        <family val="2"/>
        <scheme val="minor"/>
      </rPr>
      <t>(Se debe nombrar bajo la denominación internacional)</t>
    </r>
    <r>
      <rPr>
        <b/>
        <sz val="11"/>
        <color theme="1"/>
        <rFont val="Calibri"/>
        <family val="2"/>
        <scheme val="minor"/>
      </rPr>
      <t>.</t>
    </r>
  </si>
  <si>
    <r>
      <t xml:space="preserve">Caracteristicas de la tecnología requerida: </t>
    </r>
    <r>
      <rPr>
        <i/>
        <sz val="9"/>
        <color theme="1"/>
        <rFont val="Calibri"/>
        <family val="2"/>
        <scheme val="minor"/>
      </rPr>
      <t>(Describa las características especificas de la tecnología).</t>
    </r>
  </si>
  <si>
    <r>
      <t xml:space="preserve">Requierimientos especificos de la tecnología: </t>
    </r>
    <r>
      <rPr>
        <sz val="9"/>
        <color theme="1"/>
        <rFont val="Calibri"/>
        <family val="2"/>
        <scheme val="minor"/>
      </rPr>
      <t>(</t>
    </r>
    <r>
      <rPr>
        <i/>
        <sz val="9"/>
        <color theme="1"/>
        <rFont val="Calibri"/>
        <family val="2"/>
        <scheme val="minor"/>
      </rPr>
      <t>Describa requerimintos específicos de la tecnología es deicr: software, hardware, aplicaciones y funciones).</t>
    </r>
  </si>
  <si>
    <r>
      <t>Necesidad de la adquisición :</t>
    </r>
    <r>
      <rPr>
        <b/>
        <sz val="9"/>
        <color theme="1"/>
        <rFont val="Calibri"/>
        <family val="2"/>
        <scheme val="minor"/>
      </rPr>
      <t xml:space="preserve"> </t>
    </r>
    <r>
      <rPr>
        <sz val="9"/>
        <color theme="1"/>
        <rFont val="Calibri"/>
        <family val="2"/>
        <scheme val="minor"/>
      </rPr>
      <t>(</t>
    </r>
    <r>
      <rPr>
        <i/>
        <sz val="9"/>
        <color theme="1"/>
        <rFont val="Calibri"/>
        <family val="2"/>
        <scheme val="minor"/>
      </rPr>
      <t>Describa la necesidad que se pretende satisfacer teniendo en cuenta que tan importante es para la prestación del servicio).</t>
    </r>
  </si>
  <si>
    <t xml:space="preserve">INFORMACIÓN DEL PROYECTO </t>
  </si>
  <si>
    <t xml:space="preserve">Nombre del proyecto con que pretende adquirir la tecnologÍa: </t>
  </si>
  <si>
    <r>
      <t xml:space="preserve">¿Presupuesto aprobado? </t>
    </r>
    <r>
      <rPr>
        <sz val="11"/>
        <color theme="1"/>
        <rFont val="Calibri"/>
        <family val="2"/>
        <scheme val="minor"/>
      </rPr>
      <t>(En caso de contar con presupuesto para el proyecto indique el valor):</t>
    </r>
  </si>
  <si>
    <t xml:space="preserve">TIPO DE EVALUACIÓN </t>
  </si>
  <si>
    <t xml:space="preserve">Evaluación clínica </t>
  </si>
  <si>
    <t xml:space="preserve">Evaluación técnica </t>
  </si>
  <si>
    <t xml:space="preserve">Evaluación económica por minimización </t>
  </si>
  <si>
    <t xml:space="preserve">Evaluación económica por maximización </t>
  </si>
  <si>
    <t xml:space="preserve">Evaluación ética, social y organizacional </t>
  </si>
  <si>
    <t xml:space="preserve">EVALUACIÓN CLÍNICA </t>
  </si>
  <si>
    <t xml:space="preserve">TECNOLOGÍA EVALUADA </t>
  </si>
  <si>
    <t>Facilidad de limpieza para futuros usos.</t>
  </si>
  <si>
    <t>Cumplimiento de la necesidad.</t>
  </si>
  <si>
    <t xml:space="preserve">Visibilidad de controles. </t>
  </si>
  <si>
    <t>Facilidad para comprender y escuchas señales de alarma.</t>
  </si>
  <si>
    <t xml:space="preserve">Calidad de la capacitación por parte del proveedor. </t>
  </si>
  <si>
    <t xml:space="preserve">Posibilidad de interoperabilidad. </t>
  </si>
  <si>
    <t xml:space="preserve">Accesorios de facil conexión, reconocimineto y manejo. </t>
  </si>
  <si>
    <t xml:space="preserve">Facilidad de uso y manejo. </t>
  </si>
  <si>
    <t># de criterios con calificación "muy alta"</t>
  </si>
  <si>
    <t># de criterios con calificación "no aplica"</t>
  </si>
  <si>
    <t># de criterios con calificación "alta"</t>
  </si>
  <si>
    <t># de criterios con calificación "moderara"</t>
  </si>
  <si>
    <t># de criterios con calificación "mala"</t>
  </si>
  <si>
    <t># de criterios con calificación "deficiente"</t>
  </si>
  <si>
    <t xml:space="preserve">TECNOLOGÍA EVALUADA  </t>
  </si>
  <si>
    <t xml:space="preserve">PUNTUACIÓN EVALUACIÓN ECONÓMICA </t>
  </si>
  <si>
    <t>BATERÍA</t>
  </si>
  <si>
    <t>MODO DE VISUALIZACIÓN Y MANDO</t>
  </si>
  <si>
    <t>VIDA ÚTIL</t>
  </si>
  <si>
    <t>GARANTÍA</t>
  </si>
  <si>
    <t>DISPONIBILIDAD DE SOPORTE TÉCNICO EN LA CIUDAD</t>
  </si>
  <si>
    <t>PRESIÓN MÁXIMA DE OPERACIÓN</t>
  </si>
  <si>
    <t>VALIDACIÓN DE DATOS</t>
  </si>
  <si>
    <t xml:space="preserve"># de criterios evaluados </t>
  </si>
  <si>
    <t xml:space="preserve"># de criterios con calificación "no aplica" </t>
  </si>
  <si>
    <t xml:space="preserve">EVALUACIÓN ECONÓMICA MÉTODO DE MINIMIZACIÓN </t>
  </si>
  <si>
    <t xml:space="preserve">Año </t>
  </si>
  <si>
    <t xml:space="preserve">Costo de mantenimiento </t>
  </si>
  <si>
    <t xml:space="preserve">Costo calibración </t>
  </si>
  <si>
    <t xml:space="preserve">Costo consumibles </t>
  </si>
  <si>
    <t xml:space="preserve">Costo del equipo </t>
  </si>
  <si>
    <t xml:space="preserve">PUNTUACIÓN EVALUACIÓN ECÓNOMICA </t>
  </si>
  <si>
    <t xml:space="preserve">CALIFICACIÓN </t>
  </si>
  <si>
    <t xml:space="preserve">EVALUACIÓN ECONÓMICA MÉTODO DE MAXIMIZACIÓN </t>
  </si>
  <si>
    <t xml:space="preserve">TECNOLOGíA EVALUADA </t>
  </si>
  <si>
    <t>Lider de operaciones y analistas de bioingenierÍa / mantenimiento.</t>
  </si>
  <si>
    <t>Fecha de solicitud (DD/MM/AAA):</t>
  </si>
  <si>
    <t xml:space="preserve">DESCRIPCIÓN DE LA TECNOLOGÍA SOLICITADA </t>
  </si>
  <si>
    <t xml:space="preserve">TECNOLOGíA EVALUADA  </t>
  </si>
  <si>
    <t xml:space="preserve">PUNTUACIÓN EVALUACIÓN TÉCNICA </t>
  </si>
  <si>
    <t xml:space="preserve">FORMULARIO DE ANÁLSIS FINANCIERO PARA LA ADQUISICIÓN DE TECNOLOGÍA POR MÉTODO DE MINIMIZACIÓN  </t>
  </si>
  <si>
    <t xml:space="preserve">PUNTUACIÓN </t>
  </si>
  <si>
    <t>PERIODO DE RECUPERACIÓN  (años)</t>
  </si>
  <si>
    <t>En este caso contribuye con la evaluación de la coherencia de los porcentajes de importancia, con respecto a la elección de tecnología biomédica.</t>
  </si>
  <si>
    <t>En el cuadro anterior "Resultados", se tiene la importancia para cada criterio, basado en eso se tiene entonces la comparación entre cada criterio.</t>
  </si>
  <si>
    <t xml:space="preserve">Para la comparación de las alternativas con cada criterio, se realiza una matriz de comparación, se normaliza la matriz y finalmente se encuentra </t>
  </si>
  <si>
    <t xml:space="preserve">Código:
</t>
  </si>
  <si>
    <t>MÉTODO AHP</t>
  </si>
  <si>
    <t>VECTOR PRIORIDAD DE LA MATRIZ DE CRITERIOS</t>
  </si>
  <si>
    <t>Como la toma de desicisión de basa en la función de criterios, entonces en esta etapa es importante realizar una comparación de la importancia entre criterios y así obtener el vector de ponderación, el cúal se utiliza para la respuesta final. En esta etapa se utiiza la tabla de "Resultados" que se encuentra anteriormente.</t>
  </si>
  <si>
    <t>Indica que los 4 criterios tienen su importancia, siendo diferente entre sí, entre mayor sea el valor, mayor es su importancia.</t>
  </si>
  <si>
    <t>MATRIZ DE CRITERIOS NORMALIZADA</t>
  </si>
  <si>
    <t>Matriz de comparación de criterios</t>
  </si>
  <si>
    <t>MATRIZ COMPARACIÓN ENTRE CRITERIOS</t>
  </si>
  <si>
    <t>COMPARACIÓN DE LAS ALTERNATIVAS EN FUNCIÓN DE LOS CRITERIOS</t>
  </si>
  <si>
    <t xml:space="preserve">MATRIZ ALTERNATIVA EN FUNCIÓN DE LA EVALUACIÓN TÉCNICA (CRITERIO 1) </t>
  </si>
  <si>
    <t>MATRIZ ALTERNATIVA EN FUNCIÓN DE LA EVALUACIÓN TÉCNICA (CRITERIO 1) NORMALIZADA</t>
  </si>
  <si>
    <t>Para la normalización se realiza una suma de los valores en cada columna de la matriz de criterios, para luego sacar un promedio de cada fila de esta matríz y así obtener el vector prioridad.</t>
  </si>
  <si>
    <t xml:space="preserve">VECTOR PRIORIDAD DE LA MATRIZ ALTERNATIVA EN FUNCIÓN DE LA EVALUACIÓN TÉCNICA (CRITERIO 1) </t>
  </si>
  <si>
    <t xml:space="preserve">MATRIZ ALTERNATIVA EN FUNCIÓN DE LA EVALUACIÓN CLÍNICA (CRITERIO 2) </t>
  </si>
  <si>
    <t>Se realiza una comparación de la importancia entre las alternativas, en este caso hace referencia a las tecnologías a evaluar respecto al primer criterio 2 (evaluación clínica).</t>
  </si>
  <si>
    <t xml:space="preserve"> Se realiza una comparación de la importancia entre las alternativas, en este caso hace referencia a las tecnologías a evaluar respecto al primer criterio 1 (evaluación técnica).</t>
  </si>
  <si>
    <t>MATRIZ ALTERNATIVA EN FUNCIÓN DE LA EVALUACIÓN CLÍNICA (CRITERIO 2) NORMALIZADA</t>
  </si>
  <si>
    <t xml:space="preserve">VECTOR PRIORIDAD DE LA MATRIZ ALTERNATIVA EN FUNCIÓN DE LA EVALUACIÓN CLÍNICA (CRITERIO 2) </t>
  </si>
  <si>
    <t>Indica que las 4 alternativas, es decir, las tecnologías a evaluar, tienen su importancia respecto al criterio 1 (evaluación técnica) , siendo diferente entre sí, entre mayor sea el valor, mayor es su importancia.</t>
  </si>
  <si>
    <t>Indica que las 4 alternativas, es decir, las tecnologías a evaluar, tienen su importancia respecto al criterio 2 (evaluación clínica) , siendo diferente entre sí, entre mayor sea el valor, mayor es su importancia.</t>
  </si>
  <si>
    <t xml:space="preserve">MATRIZ ALTERNATIVA EN FUNCIÓN DE LA EVALUACIÓN ECONÓMICA POR MINIMIZACIÓN (CRITERIO 3) </t>
  </si>
  <si>
    <t xml:space="preserve"> Se realiza una comparación de la importancia entre las alternativas, en este caso hace referencia a las tecnologías a evaluar respecto al primer criterio 3 (evaluación económica por minimización).</t>
  </si>
  <si>
    <t>MATRIZ ALTERNATIVA EN FUNCIÓN DE LA EVALUACIÓN ECONÓMICA POR MINIMIZACIÓN (CRITERIO 3) NORMALIZADA</t>
  </si>
  <si>
    <t>VECTOR PRIORIDAD DE LA MATRIZ ALTERNATIVA EN FUNCIÓN DE LA EVALUACIÓN ECONÓMICA POR MINIMIZACIÓN (CRITERIO 3)</t>
  </si>
  <si>
    <t>Indica que las 4 alternativas, es decir, las tecnologías a evaluar, tienen su importancia respecto al criterio 3 (evaluación económica por minimización) , siendo diferente entre sí, entre mayor sea el valor, mayor es su importancia.</t>
  </si>
  <si>
    <t xml:space="preserve">MATRIZ ALTERNATIVA EN FUNCIÓN DE LA EVALUACIÓN ECONÓMICA POR MAXIMIZACIÓN (CRITERIO 4) </t>
  </si>
  <si>
    <t>MATRIZ ALTERNATIVA EN FUNCIÓN DE LA EVALUACIÓN ECONÓMICA POR MAXIMIZACIÓN (CRITERIO 4) NORMALIZADA</t>
  </si>
  <si>
    <t>VECTOR PRIORIDAD DE LA MATRIZ ALTERNATIVA EN FUNCIÓN DE LA EVALUACIÓN ECONÓMICA POR MAXIMIZACIÓN (CRITERIO 4)</t>
  </si>
  <si>
    <t xml:space="preserve"> Se realiza una comparación de la importancia entre las alternativas, en este caso hace referencia a las tecnologías a evaluar respecto al primer criterio 4 (evaluación económica por maximización).</t>
  </si>
  <si>
    <t>Indica que las 4 alternativas, es decir, las tecnologías a evaluar, tienen su importancia respecto al criterio 4 (evaluación económica por maximización) , siendo diferente entre sí, entre mayor sea el valor, mayor es su importancia.</t>
  </si>
  <si>
    <t>MATRIZ DE VECTORES PRIORIDAD DE LAS MATRICES ALTERNATIVAS.</t>
  </si>
  <si>
    <t>Se realiza una matriz con los vectores propios de cada alternativa, ya que más adelante se multiplicaran con la ponderación de criterios, con el fin de obtener el resultado esperado.</t>
  </si>
  <si>
    <t>MULTIPICACIÓN CON EL VECTOR PRIORIDAD DE LA MATRIZ DE CRITERIOS</t>
  </si>
  <si>
    <t>Como se desea tomar una desición en función a los 4 criterios y en función a la importancia de los criterios, para ello se multiplican la matriz de vectores propios de las altertanivas y la ponderación de criterios.</t>
  </si>
  <si>
    <t xml:space="preserve">El proceso analítico jerárquico, conocido por sus siglas en ingles AHP (analytic hierarchy process), fue originario por el profesor Thomas Saaty, el cúal permite contribuir con la toma de decisiones en las empresas, basandose en los fundamentos psicológicos, matemáticos y contrastes empíricos. </t>
  </si>
  <si>
    <t>MARIZ DE RESULTADOS</t>
  </si>
  <si>
    <t>Indica el peso de cada alternativa (tecnologías a evaluar) y por tanto permite elegir la mejor en función de los 4 criterios (evaluación técnica, clínica, económica por manimización y maximización),  entre mayor sea el valor, mayor es su importancia y mejor es la alternativa (tecnoogía a evaluar).</t>
  </si>
  <si>
    <t>Matriz que permite vizualizar el ranking</t>
  </si>
  <si>
    <t xml:space="preserve">MATRIZ QUE PERMITE VIZUALIZAR EL RANKING </t>
  </si>
  <si>
    <t>Se realiza el ranking con los valores obtenidos de la matriz de resultados, el cúal permite elegir de mayor a menor valor en la ponderación indicando cúal es el mejor tecnología, siendo el número 1 en el ranking. Adicionalmente, es posible observarlos datos anteriores en la gráfica del ranking.</t>
  </si>
  <si>
    <t>RAZÓN DE CONSISTENCIA (CR)</t>
  </si>
  <si>
    <t>Se basa en la relación entre el indice de consistencia (CI) y el indice de consistencia aleatorio (RI), el cúal permite conocer si los porcentajes de importancia elegidos y obtenidos en la matriz de comparación de criterios son coherentes o no. Para que sea choerente, como se evalua una matriz 4*4, el CR debe se menor que 0,1 (CR&lt;0,1) por lo tanto los valores ingresados son confiables, en caso contrario, se recomienda cambiar en la tabla de "Resultados" los porcentajes obtenidos y/o ingresados.</t>
  </si>
  <si>
    <t>Procedimientos por año:</t>
  </si>
  <si>
    <t>% RETORNO DE INVERSIÓN</t>
  </si>
  <si>
    <t>¿La tecnología requerida es para cumplimiento de estandares de dotación? :</t>
  </si>
  <si>
    <t>En caso de que la respuesta anterior sea sí, explique cúales:</t>
  </si>
  <si>
    <t>Servicio para el que se destinará la tecnología:</t>
  </si>
  <si>
    <t xml:space="preserve">CONCLUSIONES GENERALES - EVALUACIÓN TÉCNICA </t>
  </si>
  <si>
    <t xml:space="preserve">CONCLUSIONES GENERALES - EVALUACIÓN CLÍNICA </t>
  </si>
  <si>
    <t>Observaciones</t>
  </si>
  <si>
    <t>FLUJOS NETOS</t>
  </si>
  <si>
    <t xml:space="preserve">CONCLUSIONES GENERALES - EVALUACIÓN ECONÓMICA </t>
  </si>
  <si>
    <t>12 meses (1 año)</t>
  </si>
  <si>
    <t>No se menciona</t>
  </si>
  <si>
    <t>24 meses (2 años)</t>
  </si>
  <si>
    <t>Tecnología 4:</t>
  </si>
  <si>
    <t xml:space="preserve">Costos de mantenimiento (anual) </t>
  </si>
  <si>
    <t>Costo consumibles por procedimiento (año)</t>
  </si>
  <si>
    <t>Cardiocirugía.</t>
  </si>
  <si>
    <t>Cirugía.</t>
  </si>
  <si>
    <t>Máquina de circulación extracorpórea</t>
  </si>
  <si>
    <t>Máquina de circulación extracorpórea HL20</t>
  </si>
  <si>
    <t>Máquina de circulación extracorpórea Stockert S5</t>
  </si>
  <si>
    <t>Terumo</t>
  </si>
  <si>
    <t>Maquet</t>
  </si>
  <si>
    <t>Stockert</t>
  </si>
  <si>
    <t>System 1</t>
  </si>
  <si>
    <t>HL20</t>
  </si>
  <si>
    <t>S5 PRO</t>
  </si>
  <si>
    <t>ARROW</t>
  </si>
  <si>
    <t>LivaNova</t>
  </si>
  <si>
    <t>SISTEMA DE CONTROL</t>
  </si>
  <si>
    <t>GIROS</t>
  </si>
  <si>
    <t>FLUJO</t>
  </si>
  <si>
    <t>CALIBRACIÓN</t>
  </si>
  <si>
    <t>MÓDULOS</t>
  </si>
  <si>
    <t>CONTROL DE PRESIÓN</t>
  </si>
  <si>
    <t>ALARMAS</t>
  </si>
  <si>
    <t>SENSOR DE NIVEL</t>
  </si>
  <si>
    <t>CONTROL DE CARDIOPLEJIA</t>
  </si>
  <si>
    <t>SENSOR B CARE 5</t>
  </si>
  <si>
    <t>MEZCLADOR DE GAS</t>
  </si>
  <si>
    <t>SISTEMA CENTRIFUGA</t>
  </si>
  <si>
    <t>MANTENIMIENTOS INCLUIDOS</t>
  </si>
  <si>
    <t>ACCESORIOS INCLUIDOS</t>
  </si>
  <si>
    <t>Mediante la pantalla táctil.</t>
  </si>
  <si>
    <t>Touch Screen, alta resolución, se pueden crear hasta 12 pantallas de perfusión personalizadas. Alto: 34,8 cm, ancho: 39,9 cm, profundidad: 8,6 cm, peso: 6.8 kg</t>
  </si>
  <si>
    <t>180°</t>
  </si>
  <si>
    <t>Alto: 81,3 cm, ancho:55,9 cm, largo: 55,9 cm</t>
  </si>
  <si>
    <t>89,8 kg</t>
  </si>
  <si>
    <t>Operación On Line (garantiza que el equipo continúa operando y el operario no se percata de la falla de la red eléctrica), modo de calentamiento y el modo de enfriamiento son independientes lo que permite un gran ahorro de energía.</t>
  </si>
  <si>
    <t>Junto con los mantenimientos preventivos durante la garantía.</t>
  </si>
  <si>
    <t>60 min mínimo</t>
  </si>
  <si>
    <t>Hasta 18 módulos de seguriad y monitoreo.</t>
  </si>
  <si>
    <t>No encontrado</t>
  </si>
  <si>
    <t>Alarmas visual, auditiva, de supervicion, disminución de velocidad y parada de la bomba.</t>
  </si>
  <si>
    <t>Sensor en circuito oscilante, sensor sobre el reservorio</t>
  </si>
  <si>
    <t>La función Master/Follower de la bomba</t>
  </si>
  <si>
    <t>El mezclador electrónico de gases integrado puede ser</t>
  </si>
  <si>
    <t>El Sistema admite hasta ocho bombas, incluidas</t>
  </si>
  <si>
    <t>10 años</t>
  </si>
  <si>
    <t xml:space="preserve"> 1 cada 6 meses, durante la garantía.</t>
  </si>
  <si>
    <t>Acoplamiento para barra transversal, Barra de 2’ (0.6 m), Barra de 3’ (0.9 m),  Barra de 4’ (1.2 m), Repisa,  Kit de paneles metálicos deslizantes de cubierta posterior.</t>
  </si>
  <si>
    <t>1 vez</t>
  </si>
  <si>
    <t>Rango: (-250) mmHg – 900 mmHg</t>
  </si>
  <si>
    <t>Medición precisa de hasta cuatro presiones y cuatro temperaturas.</t>
  </si>
  <si>
    <t>Una pantalla plana proporciona información gráfica y del estado funcional a la vista, además, un único panel recoge todas las funciones de supervisión y aviso</t>
  </si>
  <si>
    <t>250°</t>
  </si>
  <si>
    <t>Sistema automático de batería de reserva.</t>
  </si>
  <si>
    <t>Los errores se indican de forma acústica y visual y se usa un único botón para silenciar todas las alarmas.</t>
  </si>
  <si>
    <t>El sistema de bomba centrífuga ROTAFLOW, una parte natural de la HL 20, puede utilizarse también como unidad totalmente independiente.</t>
  </si>
  <si>
    <t>2 visitas durante la garantía</t>
  </si>
  <si>
    <t>RESOLUCIÓN No. 2016013320 del 19 de Abril de 2016</t>
  </si>
  <si>
    <t xml:space="preserve"> Kit de paneles metálicos deslizantes de cubierta posterior.</t>
  </si>
  <si>
    <t>Por 1 día</t>
  </si>
  <si>
    <t>Módulos de visualización y de mando de todos los dispositivos de supervisión, de control y de medición.</t>
  </si>
  <si>
    <t>5 pantallas</t>
  </si>
  <si>
    <t>180° y 240°</t>
  </si>
  <si>
    <t>Altura: 64 cm, ancho 107,3 cm, largo 60cm</t>
  </si>
  <si>
    <t>89.5 kg</t>
  </si>
  <si>
    <t>Asegura una bateria durante 3 horas.</t>
  </si>
  <si>
    <t>Panel con 3, 4 o 6 módulos de visualización</t>
  </si>
  <si>
    <t>Controlado por un microprocesador independiente.</t>
  </si>
  <si>
    <t>Transductor Medex con doble sistema de calibración. Logical</t>
  </si>
  <si>
    <t>Alarmas los eventos que ponen en riesgo la integridad del paciente</t>
  </si>
  <si>
    <t>Sensor basado en ondas electromagneticas de alta frecuencia en un circuito oscilante. Regula la velocidad de la bomba supervizada.</t>
  </si>
  <si>
    <t>Rango de medición de la presión -200 mmHg a +800 mmHg. Sensor de burbuja, control de presión, temperatura, tiempo, dosis.</t>
  </si>
  <si>
    <t>Sensor en linea</t>
  </si>
  <si>
    <t>Permite la utilizacion de CO2, como estrategia de manejo de gases PH STAT</t>
  </si>
  <si>
    <t>Cono pequeño, seguro, eje central en plastico, purga reducida. Control de temperatura</t>
  </si>
  <si>
    <t>3 Mantenimientos preventivos Anuales</t>
  </si>
  <si>
    <t>RESOLUCIÓN No. 2020009118 DE 9 de Marzo de 2020</t>
  </si>
  <si>
    <t xml:space="preserve">Los tiempos de respuesta del servicio técnico son inmediatos para consultas
telefónicas y en caso de necesidad de asistencia en terreno máximo 24 horas hábiles.
 </t>
  </si>
  <si>
    <t>Mínimo de 3 hasta 5 días . 3 visitas de seguimiento post instalación</t>
  </si>
  <si>
    <t>Rango: -200 mmHg a +800 mmHg</t>
  </si>
  <si>
    <t>Cuenta con bombas de tipo rodillo y centrífuga para lograr la circulación extracorporal.</t>
  </si>
  <si>
    <t>Tienen funciones que monitorean la temperatura y la presión del flujo de sangre y ayudan al control del flujo.</t>
  </si>
  <si>
    <t>Cuenta con configuraciones básicas a complejas, evoluciona a medida que cambian las necesidades del uso.</t>
  </si>
  <si>
    <t>Medición y cálculo preciso en tiempo real del consumo de oxígeno.</t>
  </si>
  <si>
    <t xml:space="preserve">FORMULARIO DE ANÁLSIS FINANCIERO PARA LA ADQUISICIÓN DE TECNOLOGÍA POR MÉTODO DE MAXIMIZACIÓN </t>
  </si>
  <si>
    <t xml:space="preserve">Costo metrología (anual) </t>
  </si>
  <si>
    <r>
      <t xml:space="preserve">Uso que se le dará a la tecnología : </t>
    </r>
    <r>
      <rPr>
        <sz val="9"/>
        <color theme="1"/>
        <rFont val="Calibri"/>
        <family val="2"/>
        <scheme val="minor"/>
      </rPr>
      <t>(</t>
    </r>
    <r>
      <rPr>
        <i/>
        <sz val="9"/>
        <color theme="1"/>
        <rFont val="Calibri"/>
        <family val="2"/>
        <scheme val="minor"/>
      </rPr>
      <t>Describa el uso y la aplicación que se le dará a la tecnología).</t>
    </r>
  </si>
  <si>
    <t>La tecnología adquirida cuenta con evidencia científica o estudios de seguridad.</t>
  </si>
  <si>
    <t xml:space="preserve">Facilidad de adaptación de la tecnología en el proceso clínico. </t>
  </si>
  <si>
    <t>Según los criterios de la persona profesional a manejar la máquina, se evalua cada ítem de la evaluación clínica, en el que se observa una similitud en todas las tecnologías evaluadas de casi del 10%, pero S5 PRO de LivaNova presenta un cumplimiento del 11%, por lo que es la ganadora de este ítem.</t>
  </si>
  <si>
    <t>CONCLUSIONES GENERALES - EVALUACIÓN ECONÓMICA POR MINIMIZACIÓN</t>
  </si>
  <si>
    <t>Se observa que la tecnología S5 PRO del proveedor LivaNova presenta una calificación mayor en la evaluación económica  por minimización, dado que el costo total del equipo es menor que el del resto ($ 723.484.639), adicionalmente, los costos de los consumibles (562.799.926) son menores en comparación a los otros dos proveedores (Arrow y Biomedco).</t>
  </si>
  <si>
    <t>REGISTRO INVIMA</t>
  </si>
  <si>
    <t>Teniendo en cuenta que algunos de los proveedores no envían las especificaciones ténicas completas, o las que se necesitan para evaluar este item, se califica como deficiente. La tecnología S5 PRO de LivaNova, es una de las que más información dío a conocer y la cúal se ajustó más a las necesidades técnicas especificadas en el cuadro anterior, por lo tanto es quien gana este item con un 20.2247 % y quien más acompañamiento realizó, adicionalmente, se tiene en cuenta que en caso de emergencia, el proveedor suple rápidamente la máquina por otra.</t>
  </si>
  <si>
    <t>La tecnología S5 PRO de LivaNova es con quíen se recupera más rápido la inversión en 1.15 años, es decir en aproximadamente 1 año y un mes, teniendo en cuenta que se realizan acerca de 12 procedimientos por mes, adicionalmente, se tiene una ganancia de $52.280.547.308 en la vida útil del equipo que son 10 años, lo que indica que posee una mayor rentabilidad que las demás tecnologías evaluadas, luego, posee una tasa interna de los recursos invertidos en el proyecto  de 6,65%, la cual es mayor que las demás, lo que reafirma que el proyecto es rentable y, finalmente, posee un retorno de inversión del 66.54%, como el porcentaje es positivo, indica que se generó ganancias de aproximadamente 66 veces la inversión, siendo esta, mayor que las demás tecnologías evaluadas.</t>
  </si>
  <si>
    <t>BIMEDCO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</si>
</sst>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 #,##0.00_-;\-&quot;$&quot;\ * #,##0.00_-;_-&quot;$&quot;\ * &quot;-&quot;??_-;_-@_-"/>
    <numFmt numFmtId="165" formatCode="0.000"/>
    <numFmt numFmtId="166" formatCode="_-&quot;$&quot;\ * #,##0_-;\-&quot;$&quot;\ * #,##0_-;_-&quot;$&quot;\ * &quot;-&quot;??_-;_-@_-"/>
    <numFmt numFmtId="167" formatCode="&quot;$&quot;\ #,##0.00;[Red]&quot;$&quot;\ #,##0.00"/>
    <numFmt numFmtId="168" formatCode="&quot;$&quot;\ #,##0;[Red]&quot;$&quot;\ #,##0"/>
    <numFmt numFmtId="169" formatCode="0.0000"/>
    <numFmt numFmtId="170" formatCode="#,##0.0000"/>
    <numFmt numFmtId="171" formatCode="0.0000%"/>
    <numFmt numFmtId="172" formatCode="&quot;$&quot;#,##0.00"/>
    <numFmt numFmtId="173" formatCode="0.0%"/>
    <numFmt numFmtId="174" formatCode="0.00000"/>
    <numFmt numFmtId="175" formatCode="[$$-240A]\ #,##0.00"/>
  </numFmts>
  <fonts count="34">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sz val="11"/>
      <color theme="1"/>
      <name val="Arial"/>
      <family val="2"/>
    </font>
    <font>
      <i/>
      <sz val="11"/>
      <color theme="1"/>
      <name val="Calibri"/>
      <family val="2"/>
      <scheme val="minor"/>
    </font>
    <font>
      <i/>
      <sz val="10"/>
      <color theme="1"/>
      <name val="Calibri"/>
      <family val="2"/>
      <scheme val="minor"/>
    </font>
    <font>
      <sz val="9"/>
      <color theme="1"/>
      <name val="Calibri"/>
      <family val="2"/>
      <scheme val="minor"/>
    </font>
    <font>
      <i/>
      <sz val="9"/>
      <color theme="1"/>
      <name val="Calibri"/>
      <family val="2"/>
      <scheme val="minor"/>
    </font>
    <font>
      <b/>
      <sz val="9"/>
      <color theme="1"/>
      <name val="Calibri"/>
      <family val="2"/>
      <scheme val="minor"/>
    </font>
    <font>
      <sz val="11"/>
      <color theme="1"/>
      <name val="Calibri"/>
      <family val="2"/>
      <scheme val="minor"/>
    </font>
    <font>
      <sz val="11"/>
      <name val="Calibri"/>
      <family val="2"/>
      <scheme val="minor"/>
    </font>
    <font>
      <b/>
      <sz val="11"/>
      <name val="Calibri"/>
      <family val="2"/>
      <scheme val="minor"/>
    </font>
    <font>
      <sz val="8"/>
      <name val="Calibri"/>
      <family val="2"/>
      <scheme val="minor"/>
    </font>
    <font>
      <sz val="11"/>
      <color theme="0"/>
      <name val="Calibri"/>
      <family val="2"/>
      <scheme val="minor"/>
    </font>
    <font>
      <b/>
      <sz val="18"/>
      <color theme="1"/>
      <name val="Calibri"/>
      <family val="2"/>
      <scheme val="minor"/>
    </font>
    <font>
      <b/>
      <sz val="20"/>
      <color theme="1"/>
      <name val="Calibri"/>
      <family val="2"/>
      <scheme val="minor"/>
    </font>
    <font>
      <sz val="9"/>
      <color indexed="81"/>
      <name val="Tahoma"/>
      <family val="2"/>
    </font>
    <font>
      <b/>
      <sz val="9"/>
      <color indexed="81"/>
      <name val="Tahoma"/>
      <family val="2"/>
    </font>
    <font>
      <b/>
      <sz val="14"/>
      <color theme="5" tint="0.39997558519241921"/>
      <name val="Calibri"/>
      <family val="2"/>
      <scheme val="minor"/>
    </font>
    <font>
      <sz val="11"/>
      <color theme="2" tint="-0.249977111117893"/>
      <name val="Calibri"/>
      <family val="2"/>
      <scheme val="minor"/>
    </font>
    <font>
      <b/>
      <sz val="11"/>
      <color theme="2" tint="-0.249977111117893"/>
      <name val="Calibri"/>
      <family val="2"/>
      <scheme val="minor"/>
    </font>
    <font>
      <b/>
      <sz val="11"/>
      <color theme="5" tint="0.39997558519241921"/>
      <name val="Calibri"/>
      <family val="2"/>
      <scheme val="minor"/>
    </font>
    <font>
      <sz val="8"/>
      <color rgb="FF000000"/>
      <name val="Segoe UI"/>
      <family val="2"/>
    </font>
    <font>
      <sz val="11"/>
      <color rgb="FF000000"/>
      <name val="Calibri"/>
      <family val="2"/>
      <scheme val="minor"/>
    </font>
    <font>
      <b/>
      <sz val="11"/>
      <color theme="1"/>
      <name val="Calibri"/>
      <family val="2"/>
    </font>
    <font>
      <sz val="11"/>
      <name val="Calibri"/>
      <family val="2"/>
    </font>
    <font>
      <sz val="11"/>
      <color theme="1"/>
      <name val="Calibri"/>
      <family val="2"/>
    </font>
    <font>
      <b/>
      <sz val="11"/>
      <color rgb="FF000000"/>
      <name val="Calibri"/>
      <family val="2"/>
    </font>
    <font>
      <b/>
      <sz val="11"/>
      <color rgb="FF000000"/>
      <name val="Arial"/>
      <family val="2"/>
    </font>
    <font>
      <b/>
      <sz val="11"/>
      <color rgb="FF000000"/>
      <name val="Calibri"/>
      <family val="2"/>
      <scheme val="minor"/>
    </font>
    <font>
      <b/>
      <sz val="9"/>
      <color rgb="FF000000"/>
      <name val="Docs-Calibri"/>
    </font>
    <font>
      <sz val="11"/>
      <color theme="2"/>
      <name val="Calibri"/>
      <family val="2"/>
      <scheme val="minor"/>
    </font>
    <font>
      <b/>
      <sz val="16"/>
      <color theme="1"/>
      <name val="Calibri"/>
      <family val="2"/>
      <scheme val="minor"/>
    </font>
  </fonts>
  <fills count="5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B4C6E7"/>
        <bgColor indexed="64"/>
      </patternFill>
    </fill>
    <fill>
      <patternFill patternType="solid">
        <fgColor theme="6" tint="0.39997558519241921"/>
        <bgColor indexed="64"/>
      </patternFill>
    </fill>
    <fill>
      <patternFill patternType="solid">
        <fgColor rgb="FFFFFFFF"/>
        <bgColor indexed="64"/>
      </patternFill>
    </fill>
    <fill>
      <patternFill patternType="solid">
        <fgColor rgb="FF13C7C3"/>
        <bgColor indexed="64"/>
      </patternFill>
    </fill>
    <fill>
      <patternFill patternType="solid">
        <fgColor rgb="FFBEF2FE"/>
        <bgColor indexed="64"/>
      </patternFill>
    </fill>
    <fill>
      <patternFill patternType="solid">
        <fgColor rgb="FFD6DCE4"/>
        <bgColor rgb="FFD6DCE4"/>
      </patternFill>
    </fill>
    <fill>
      <patternFill patternType="solid">
        <fgColor rgb="FFFFFFFF"/>
        <bgColor rgb="FFFFFFFF"/>
      </patternFill>
    </fill>
    <fill>
      <patternFill patternType="solid">
        <fgColor theme="7" tint="0.39997558519241921"/>
        <bgColor rgb="FF4DD0E1"/>
      </patternFill>
    </fill>
    <fill>
      <patternFill patternType="solid">
        <fgColor theme="7" tint="0.79998168889431442"/>
        <bgColor rgb="FFE0F7FA"/>
      </patternFill>
    </fill>
    <fill>
      <patternFill patternType="solid">
        <fgColor theme="7" tint="0.39997558519241921"/>
        <bgColor rgb="FF63D297"/>
      </patternFill>
    </fill>
    <fill>
      <patternFill patternType="solid">
        <fgColor theme="7" tint="0.79998168889431442"/>
        <bgColor rgb="FFE7F9EF"/>
      </patternFill>
    </fill>
    <fill>
      <patternFill patternType="solid">
        <fgColor theme="9"/>
        <bgColor rgb="FF4DD0E1"/>
      </patternFill>
    </fill>
    <fill>
      <patternFill patternType="solid">
        <fgColor theme="9" tint="0.79998168889431442"/>
        <bgColor rgb="FFE0F7FA"/>
      </patternFill>
    </fill>
    <fill>
      <patternFill patternType="solid">
        <fgColor theme="9"/>
        <bgColor rgb="FF63D297"/>
      </patternFill>
    </fill>
    <fill>
      <patternFill patternType="solid">
        <fgColor theme="9" tint="0.79998168889431442"/>
        <bgColor rgb="FFE7F9EF"/>
      </patternFill>
    </fill>
    <fill>
      <patternFill patternType="solid">
        <fgColor theme="5"/>
        <bgColor rgb="FF4DD0E1"/>
      </patternFill>
    </fill>
    <fill>
      <patternFill patternType="solid">
        <fgColor theme="5" tint="0.79998168889431442"/>
        <bgColor rgb="FFE0F7FA"/>
      </patternFill>
    </fill>
    <fill>
      <patternFill patternType="solid">
        <fgColor theme="5" tint="0.79998168889431442"/>
        <bgColor rgb="FFE7F9EF"/>
      </patternFill>
    </fill>
    <fill>
      <patternFill patternType="solid">
        <fgColor theme="5"/>
        <bgColor rgb="FF63D297"/>
      </patternFill>
    </fill>
    <fill>
      <patternFill patternType="solid">
        <fgColor theme="8"/>
        <bgColor rgb="FF4DD0E1"/>
      </patternFill>
    </fill>
    <fill>
      <patternFill patternType="solid">
        <fgColor theme="8" tint="0.79998168889431442"/>
        <bgColor rgb="FFE0F7FA"/>
      </patternFill>
    </fill>
    <fill>
      <patternFill patternType="solid">
        <fgColor theme="8" tint="0.79998168889431442"/>
        <bgColor rgb="FFE7F9EF"/>
      </patternFill>
    </fill>
    <fill>
      <patternFill patternType="solid">
        <fgColor theme="8"/>
        <bgColor rgb="FF63D297"/>
      </patternFill>
    </fill>
    <fill>
      <patternFill patternType="solid">
        <fgColor rgb="FFF7CB4D"/>
        <bgColor rgb="FFF7CB4D"/>
      </patternFill>
    </fill>
    <fill>
      <patternFill patternType="solid">
        <fgColor rgb="FF8989EB"/>
        <bgColor rgb="FF8989EB"/>
      </patternFill>
    </fill>
    <fill>
      <patternFill patternType="solid">
        <fgColor rgb="FFF46524"/>
        <bgColor rgb="FFF46524"/>
      </patternFill>
    </fill>
    <fill>
      <patternFill patternType="solid">
        <fgColor rgb="FFFEF8E3"/>
        <bgColor rgb="FFFEF8E3"/>
      </patternFill>
    </fill>
    <fill>
      <patternFill patternType="solid">
        <fgColor rgb="FFE8E7FC"/>
        <bgColor rgb="FFE8E7FC"/>
      </patternFill>
    </fill>
    <fill>
      <patternFill patternType="solid">
        <fgColor rgb="FFFFE6DD"/>
        <bgColor rgb="FFFFE6DD"/>
      </patternFill>
    </fill>
    <fill>
      <patternFill patternType="solid">
        <fgColor rgb="FF66FFCC"/>
        <bgColor indexed="64"/>
      </patternFill>
    </fill>
    <fill>
      <patternFill patternType="solid">
        <fgColor rgb="FFB8FADE"/>
        <bgColor indexed="64"/>
      </patternFill>
    </fill>
    <fill>
      <patternFill patternType="solid">
        <fgColor rgb="FFC27BA0"/>
        <bgColor rgb="FFC27BA0"/>
      </patternFill>
    </fill>
    <fill>
      <patternFill patternType="solid">
        <fgColor rgb="FFEAD1DC"/>
        <bgColor rgb="FFEAD1DC"/>
      </patternFill>
    </fill>
    <fill>
      <patternFill patternType="solid">
        <fgColor theme="9" tint="0.79998168889431442"/>
        <bgColor indexed="64"/>
      </patternFill>
    </fill>
    <fill>
      <patternFill patternType="solid">
        <fgColor theme="7" tint="0.79998168889431442"/>
        <bgColor rgb="FFFFFFFF"/>
      </patternFill>
    </fill>
    <fill>
      <patternFill patternType="solid">
        <fgColor theme="0"/>
        <bgColor rgb="FFE0F7FA"/>
      </patternFill>
    </fill>
    <fill>
      <patternFill patternType="solid">
        <fgColor theme="0"/>
        <bgColor rgb="FFFFFFFF"/>
      </patternFill>
    </fill>
    <fill>
      <patternFill patternType="solid">
        <fgColor theme="9" tint="0.79998168889431442"/>
        <bgColor rgb="FFFFFFFF"/>
      </patternFill>
    </fill>
    <fill>
      <patternFill patternType="solid">
        <fgColor theme="5" tint="0.79998168889431442"/>
        <bgColor rgb="FFFFFFFF"/>
      </patternFill>
    </fill>
    <fill>
      <patternFill patternType="solid">
        <fgColor theme="8" tint="0.79998168889431442"/>
        <bgColor rgb="FFFFFFFF"/>
      </patternFill>
    </fill>
    <fill>
      <patternFill patternType="solid">
        <fgColor theme="2" tint="-9.9978637043366805E-2"/>
        <bgColor indexed="64"/>
      </patternFill>
    </fill>
    <fill>
      <patternFill patternType="solid">
        <fgColor theme="2" tint="-9.9978637043366805E-2"/>
        <bgColor rgb="FFE0F7FA"/>
      </patternFill>
    </fill>
    <fill>
      <patternFill patternType="solid">
        <fgColor theme="2" tint="-9.9978637043366805E-2"/>
        <bgColor rgb="FFFFFFFF"/>
      </patternFill>
    </fill>
    <fill>
      <patternFill patternType="solid">
        <fgColor theme="6"/>
        <bgColor rgb="FFE0F7FA"/>
      </patternFill>
    </fill>
    <fill>
      <patternFill patternType="solid">
        <fgColor theme="6"/>
        <bgColor rgb="FFFFFFFF"/>
      </patternFill>
    </fill>
    <fill>
      <patternFill patternType="solid">
        <fgColor theme="6"/>
        <bgColor indexed="64"/>
      </patternFill>
    </fill>
    <fill>
      <patternFill patternType="solid">
        <fgColor theme="9" tint="0.59999389629810485"/>
        <bgColor indexed="64"/>
      </patternFill>
    </fill>
    <fill>
      <patternFill patternType="solid">
        <fgColor theme="0"/>
        <bgColor rgb="FFFEF8E3"/>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1014">
    <xf numFmtId="0" fontId="0" fillId="0" borderId="0" xfId="0"/>
    <xf numFmtId="0" fontId="0" fillId="0" borderId="12" xfId="0" applyBorder="1"/>
    <xf numFmtId="0" fontId="0" fillId="0" borderId="9" xfId="0" applyBorder="1"/>
    <xf numFmtId="0" fontId="0" fillId="0" borderId="11" xfId="0" applyBorder="1"/>
    <xf numFmtId="0" fontId="1" fillId="0" borderId="12" xfId="0" applyFont="1" applyBorder="1" applyAlignment="1">
      <alignment vertical="top"/>
    </xf>
    <xf numFmtId="0" fontId="1" fillId="0" borderId="9" xfId="0" applyFont="1" applyBorder="1" applyAlignment="1">
      <alignment vertical="top"/>
    </xf>
    <xf numFmtId="0" fontId="1" fillId="0" borderId="10" xfId="0" applyFont="1" applyBorder="1" applyAlignment="1">
      <alignment horizontal="center" vertical="center"/>
    </xf>
    <xf numFmtId="0" fontId="0" fillId="0" borderId="10" xfId="0"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1" fillId="0" borderId="0" xfId="0" applyFont="1"/>
    <xf numFmtId="0" fontId="1" fillId="0" borderId="0" xfId="0" applyFont="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1" fillId="0" borderId="27" xfId="0" applyFont="1" applyBorder="1" applyAlignment="1">
      <alignment horizontal="center" vertical="center"/>
    </xf>
    <xf numFmtId="0" fontId="14" fillId="0" borderId="0" xfId="0" applyFont="1"/>
    <xf numFmtId="0" fontId="1" fillId="0" borderId="10" xfId="0" applyFont="1" applyBorder="1" applyAlignment="1">
      <alignment vertical="center"/>
    </xf>
    <xf numFmtId="1" fontId="0" fillId="0" borderId="0" xfId="2" applyNumberFormat="1" applyFont="1" applyAlignment="1">
      <alignment horizontal="center"/>
    </xf>
    <xf numFmtId="166" fontId="0" fillId="0" borderId="0" xfId="0" applyNumberFormat="1"/>
    <xf numFmtId="0" fontId="1" fillId="0" borderId="0" xfId="0" applyFont="1"/>
    <xf numFmtId="0" fontId="1" fillId="2" borderId="0" xfId="0" applyFont="1" applyFill="1" applyAlignment="1">
      <alignment horizontal="center"/>
    </xf>
    <xf numFmtId="0" fontId="1" fillId="2" borderId="0" xfId="0" applyFont="1" applyFill="1"/>
    <xf numFmtId="0" fontId="0" fillId="0" borderId="0" xfId="0" applyAlignment="1">
      <alignment horizontal="center"/>
    </xf>
    <xf numFmtId="0" fontId="1" fillId="2" borderId="0" xfId="0" applyFont="1" applyFill="1" applyAlignment="1">
      <alignment horizontal="center" vertical="center"/>
    </xf>
    <xf numFmtId="0" fontId="2" fillId="2" borderId="0" xfId="0" applyFont="1" applyFill="1" applyAlignment="1">
      <alignment horizontal="center"/>
    </xf>
    <xf numFmtId="0" fontId="0" fillId="2" borderId="0" xfId="0" applyFill="1" applyAlignment="1">
      <alignment horizontal="center"/>
    </xf>
    <xf numFmtId="0" fontId="1" fillId="3" borderId="14" xfId="0" applyFont="1" applyFill="1" applyBorder="1" applyAlignment="1">
      <alignment horizontal="center" vertical="center"/>
    </xf>
    <xf numFmtId="0" fontId="0" fillId="0" borderId="29" xfId="0" applyBorder="1"/>
    <xf numFmtId="0" fontId="0" fillId="0" borderId="55" xfId="0" applyBorder="1"/>
    <xf numFmtId="0" fontId="1" fillId="2" borderId="55" xfId="0" applyFont="1" applyFill="1" applyBorder="1"/>
    <xf numFmtId="0" fontId="1" fillId="0" borderId="32" xfId="0" applyFont="1" applyBorder="1" applyAlignment="1">
      <alignment vertical="center" textRotation="255" wrapText="1"/>
    </xf>
    <xf numFmtId="0" fontId="1" fillId="2" borderId="35" xfId="0" applyFont="1" applyFill="1" applyBorder="1" applyAlignment="1">
      <alignment horizontal="center" vertical="center"/>
    </xf>
    <xf numFmtId="0" fontId="2" fillId="2" borderId="55" xfId="0" applyFont="1" applyFill="1" applyBorder="1" applyAlignment="1">
      <alignment horizontal="center"/>
    </xf>
    <xf numFmtId="0" fontId="1" fillId="2" borderId="32" xfId="0" applyFont="1" applyFill="1" applyBorder="1" applyAlignment="1">
      <alignment horizontal="center"/>
    </xf>
    <xf numFmtId="0" fontId="1" fillId="0" borderId="56" xfId="0" applyFont="1" applyBorder="1"/>
    <xf numFmtId="0" fontId="1" fillId="0" borderId="52" xfId="0" applyFont="1" applyBorder="1"/>
    <xf numFmtId="0" fontId="1" fillId="2" borderId="55" xfId="0" applyFont="1" applyFill="1" applyBorder="1" applyAlignment="1">
      <alignment horizontal="center"/>
    </xf>
    <xf numFmtId="0" fontId="1" fillId="0" borderId="55" xfId="0" applyFont="1" applyBorder="1"/>
    <xf numFmtId="0" fontId="0" fillId="0" borderId="30" xfId="0" applyBorder="1"/>
    <xf numFmtId="0" fontId="0" fillId="0" borderId="60" xfId="0" applyBorder="1"/>
    <xf numFmtId="0" fontId="0" fillId="0" borderId="61" xfId="0" applyBorder="1"/>
    <xf numFmtId="0" fontId="1" fillId="3" borderId="60" xfId="0" applyFont="1" applyFill="1" applyBorder="1" applyAlignment="1">
      <alignment horizontal="center" vertical="center"/>
    </xf>
    <xf numFmtId="0" fontId="1" fillId="0" borderId="63"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top"/>
    </xf>
    <xf numFmtId="0" fontId="1" fillId="0" borderId="0" xfId="0" applyFont="1" applyAlignment="1">
      <alignment vertical="top"/>
    </xf>
    <xf numFmtId="0" fontId="1" fillId="0" borderId="2" xfId="0" applyFont="1" applyBorder="1" applyAlignment="1">
      <alignment horizontal="left" vertical="top" wrapText="1"/>
    </xf>
    <xf numFmtId="0" fontId="1" fillId="0" borderId="0" xfId="0" applyFont="1" applyAlignment="1">
      <alignment vertical="center"/>
    </xf>
    <xf numFmtId="0" fontId="0" fillId="0" borderId="0" xfId="0" applyAlignment="1">
      <alignment horizontal="left"/>
    </xf>
    <xf numFmtId="0" fontId="0" fillId="0" borderId="23" xfId="0" applyBorder="1"/>
    <xf numFmtId="0" fontId="12" fillId="0" borderId="23" xfId="0" applyFont="1" applyBorder="1" applyAlignment="1">
      <alignment horizontal="center" vertical="center"/>
    </xf>
    <xf numFmtId="0" fontId="11" fillId="0" borderId="0" xfId="0" applyFont="1" applyAlignment="1">
      <alignment horizontal="left" vertical="center"/>
    </xf>
    <xf numFmtId="0" fontId="20" fillId="0" borderId="0" xfId="0" applyFont="1"/>
    <xf numFmtId="0" fontId="21" fillId="0" borderId="0" xfId="0" applyFont="1" applyAlignment="1">
      <alignment horizontal="center" vertical="center"/>
    </xf>
    <xf numFmtId="0" fontId="20" fillId="0" borderId="0" xfId="0" applyFont="1" applyAlignment="1">
      <alignment horizontal="center" vertical="center"/>
    </xf>
    <xf numFmtId="0" fontId="1" fillId="0" borderId="66" xfId="0" applyFont="1" applyBorder="1" applyAlignment="1">
      <alignment horizontal="center" vertical="center"/>
    </xf>
    <xf numFmtId="0" fontId="1" fillId="0" borderId="56" xfId="0" applyFont="1" applyBorder="1" applyAlignment="1">
      <alignment horizontal="center" vertical="center"/>
    </xf>
    <xf numFmtId="0" fontId="0" fillId="0" borderId="66" xfId="0" applyBorder="1"/>
    <xf numFmtId="0" fontId="1" fillId="2" borderId="0" xfId="0" applyFont="1" applyFill="1" applyAlignment="1">
      <alignment vertical="center"/>
    </xf>
    <xf numFmtId="9" fontId="0" fillId="2" borderId="0" xfId="2" applyFont="1" applyFill="1" applyBorder="1" applyAlignment="1"/>
    <xf numFmtId="0" fontId="12" fillId="0" borderId="0" xfId="0" applyFont="1" applyAlignment="1">
      <alignment horizontal="center" vertical="center"/>
    </xf>
    <xf numFmtId="0" fontId="4" fillId="6"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7" xfId="0" applyBorder="1" applyAlignment="1">
      <alignment vertical="center"/>
    </xf>
    <xf numFmtId="0" fontId="0" fillId="0" borderId="0" xfId="0" applyFill="1" applyBorder="1" applyAlignment="1">
      <alignment horizontal="center" wrapText="1"/>
    </xf>
    <xf numFmtId="0" fontId="0" fillId="0" borderId="0" xfId="0" applyFill="1" applyBorder="1"/>
    <xf numFmtId="0" fontId="0" fillId="0" borderId="0" xfId="0" applyFont="1"/>
    <xf numFmtId="17" fontId="27" fillId="14" borderId="9" xfId="0" applyNumberFormat="1" applyFont="1" applyFill="1" applyBorder="1" applyAlignment="1"/>
    <xf numFmtId="49" fontId="27" fillId="14" borderId="9" xfId="0" applyNumberFormat="1" applyFont="1" applyFill="1" applyBorder="1" applyAlignment="1"/>
    <xf numFmtId="0" fontId="0" fillId="0" borderId="0" xfId="0" applyAlignment="1">
      <alignment horizontal="left"/>
    </xf>
    <xf numFmtId="0" fontId="0" fillId="0" borderId="0" xfId="0"/>
    <xf numFmtId="0" fontId="1" fillId="3" borderId="30" xfId="0" applyFont="1" applyFill="1" applyBorder="1" applyAlignment="1">
      <alignment horizontal="center" vertical="center"/>
    </xf>
    <xf numFmtId="0" fontId="1" fillId="0" borderId="52" xfId="0" applyFont="1" applyBorder="1" applyAlignment="1">
      <alignment horizontal="center" vertical="center"/>
    </xf>
    <xf numFmtId="0" fontId="0" fillId="0" borderId="0" xfId="0" applyAlignment="1">
      <alignment horizontal="center" wrapText="1"/>
    </xf>
    <xf numFmtId="0" fontId="0" fillId="0" borderId="0" xfId="2" applyNumberFormat="1" applyFont="1" applyBorder="1" applyAlignment="1">
      <alignment horizontal="center"/>
    </xf>
    <xf numFmtId="0" fontId="0" fillId="2" borderId="0" xfId="0" applyFill="1" applyAlignment="1">
      <alignment horizontal="center"/>
    </xf>
    <xf numFmtId="0" fontId="1" fillId="3" borderId="39" xfId="0" applyFont="1" applyFill="1" applyBorder="1" applyAlignment="1">
      <alignment horizontal="center" vertical="center"/>
    </xf>
    <xf numFmtId="9" fontId="20" fillId="0" borderId="0" xfId="2" applyFont="1" applyBorder="1" applyAlignment="1">
      <alignment horizontal="center"/>
    </xf>
    <xf numFmtId="0" fontId="1" fillId="0" borderId="0" xfId="0" applyFont="1" applyBorder="1" applyAlignment="1">
      <alignment horizontal="center" vertical="center"/>
    </xf>
    <xf numFmtId="0" fontId="0" fillId="0" borderId="0" xfId="0"/>
    <xf numFmtId="49" fontId="1" fillId="0" borderId="0" xfId="0" applyNumberFormat="1" applyFont="1" applyBorder="1" applyAlignment="1">
      <alignment horizontal="center"/>
    </xf>
    <xf numFmtId="0" fontId="1" fillId="0" borderId="53" xfId="0" applyFont="1" applyBorder="1" applyAlignment="1">
      <alignment horizontal="center" vertical="center"/>
    </xf>
    <xf numFmtId="0" fontId="1" fillId="0" borderId="10"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1" fillId="3" borderId="39" xfId="0" applyFont="1" applyFill="1" applyBorder="1" applyAlignment="1">
      <alignment horizontal="center" vertical="center"/>
    </xf>
    <xf numFmtId="1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xf>
    <xf numFmtId="0" fontId="1" fillId="0" borderId="52" xfId="0" applyFont="1" applyBorder="1" applyAlignment="1">
      <alignment horizontal="center" vertical="center"/>
    </xf>
    <xf numFmtId="0" fontId="0" fillId="0" borderId="10" xfId="0" applyBorder="1" applyAlignment="1">
      <alignment horizontal="center" vertical="center"/>
    </xf>
    <xf numFmtId="0" fontId="0" fillId="0" borderId="0" xfId="2" applyNumberFormat="1"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0" fontId="0" fillId="0" borderId="0" xfId="0"/>
    <xf numFmtId="0" fontId="0" fillId="0" borderId="0" xfId="0" applyBorder="1" applyAlignment="1">
      <alignment horizontal="center"/>
    </xf>
    <xf numFmtId="0" fontId="20" fillId="0" borderId="0" xfId="0" applyFont="1" applyBorder="1" applyAlignment="1">
      <alignment horizontal="center"/>
    </xf>
    <xf numFmtId="49" fontId="0" fillId="0" borderId="0" xfId="0" applyNumberFormat="1" applyBorder="1" applyAlignment="1">
      <alignment horizontal="center"/>
    </xf>
    <xf numFmtId="165" fontId="1" fillId="0" borderId="0" xfId="2" applyNumberFormat="1" applyFont="1" applyBorder="1" applyAlignment="1">
      <alignment horizontal="center"/>
    </xf>
    <xf numFmtId="169" fontId="1" fillId="0" borderId="0" xfId="0" applyNumberFormat="1" applyFont="1" applyBorder="1" applyAlignment="1">
      <alignment horizontal="center"/>
    </xf>
    <xf numFmtId="169" fontId="0" fillId="0" borderId="0" xfId="0" applyNumberFormat="1" applyBorder="1" applyAlignment="1">
      <alignment horizontal="center"/>
    </xf>
    <xf numFmtId="171" fontId="0" fillId="0" borderId="0" xfId="0" applyNumberFormat="1" applyBorder="1" applyAlignment="1">
      <alignment horizontal="center"/>
    </xf>
    <xf numFmtId="166" fontId="0" fillId="2" borderId="0" xfId="1" applyNumberFormat="1" applyFont="1" applyFill="1" applyBorder="1" applyAlignment="1"/>
    <xf numFmtId="166" fontId="2" fillId="2" borderId="0" xfId="1" applyNumberFormat="1" applyFont="1" applyFill="1" applyBorder="1" applyAlignment="1"/>
    <xf numFmtId="0" fontId="1" fillId="2" borderId="0" xfId="0" applyFont="1" applyFill="1" applyBorder="1" applyAlignment="1">
      <alignment wrapText="1"/>
    </xf>
    <xf numFmtId="171" fontId="0" fillId="2" borderId="0" xfId="0" applyNumberFormat="1" applyFill="1" applyBorder="1" applyAlignment="1"/>
    <xf numFmtId="171" fontId="0" fillId="2" borderId="0" xfId="0" applyNumberFormat="1" applyFill="1" applyBorder="1" applyAlignment="1">
      <alignment horizontal="center"/>
    </xf>
    <xf numFmtId="0" fontId="1" fillId="2" borderId="0" xfId="0" applyFont="1" applyFill="1" applyBorder="1" applyAlignment="1"/>
    <xf numFmtId="0" fontId="1" fillId="2" borderId="0" xfId="0" applyFont="1" applyFill="1" applyBorder="1" applyAlignment="1">
      <alignment vertical="center"/>
    </xf>
    <xf numFmtId="0" fontId="0" fillId="2" borderId="0" xfId="0" applyFill="1" applyBorder="1" applyAlignment="1">
      <alignment vertical="center"/>
    </xf>
    <xf numFmtId="166" fontId="0" fillId="2" borderId="0" xfId="1" applyNumberFormat="1" applyFont="1" applyFill="1" applyBorder="1" applyAlignment="1">
      <alignment vertical="center"/>
    </xf>
    <xf numFmtId="0" fontId="2" fillId="2" borderId="0" xfId="0" applyFont="1" applyFill="1" applyBorder="1" applyAlignment="1"/>
    <xf numFmtId="0" fontId="0" fillId="0" borderId="33" xfId="0" applyBorder="1" applyAlignment="1">
      <alignment vertical="top" wrapText="1"/>
    </xf>
    <xf numFmtId="0" fontId="0" fillId="0" borderId="0" xfId="0" applyFill="1"/>
    <xf numFmtId="0" fontId="11" fillId="0" borderId="0" xfId="0" applyFont="1" applyFill="1"/>
    <xf numFmtId="0" fontId="14" fillId="0" borderId="0" xfId="0" applyFont="1" applyFill="1"/>
    <xf numFmtId="0" fontId="20" fillId="0" borderId="0" xfId="0" applyFont="1" applyFill="1"/>
    <xf numFmtId="0" fontId="11" fillId="2" borderId="0" xfId="0" applyFont="1" applyFill="1" applyBorder="1" applyAlignment="1">
      <alignment vertical="center"/>
    </xf>
    <xf numFmtId="0" fontId="0" fillId="2" borderId="0" xfId="0" applyFill="1"/>
    <xf numFmtId="0" fontId="12" fillId="2" borderId="0" xfId="0" applyFont="1" applyFill="1" applyBorder="1" applyAlignment="1">
      <alignment vertical="center"/>
    </xf>
    <xf numFmtId="0" fontId="0" fillId="2" borderId="0" xfId="0" applyFill="1" applyBorder="1"/>
    <xf numFmtId="0" fontId="27" fillId="14" borderId="0" xfId="0" applyFont="1" applyFill="1" applyBorder="1"/>
    <xf numFmtId="0" fontId="26" fillId="14" borderId="0" xfId="0" applyFont="1" applyFill="1" applyBorder="1"/>
    <xf numFmtId="169" fontId="27" fillId="14" borderId="0" xfId="0" applyNumberFormat="1" applyFont="1" applyFill="1" applyBorder="1" applyAlignment="1">
      <alignment horizontal="center"/>
    </xf>
    <xf numFmtId="169" fontId="26" fillId="14" borderId="0" xfId="0" applyNumberFormat="1" applyFont="1" applyFill="1" applyBorder="1"/>
    <xf numFmtId="0" fontId="25" fillId="43" borderId="0" xfId="0" applyFont="1" applyFill="1" applyBorder="1" applyAlignment="1">
      <alignment horizontal="center"/>
    </xf>
    <xf numFmtId="17" fontId="27" fillId="43" borderId="0" xfId="0" applyNumberFormat="1" applyFont="1" applyFill="1" applyBorder="1" applyAlignment="1">
      <alignment horizontal="center"/>
    </xf>
    <xf numFmtId="0" fontId="27" fillId="43" borderId="0" xfId="0" applyFont="1" applyFill="1" applyBorder="1" applyAlignment="1">
      <alignment horizontal="center"/>
    </xf>
    <xf numFmtId="169" fontId="27" fillId="43" borderId="0" xfId="0" applyNumberFormat="1" applyFont="1" applyFill="1" applyBorder="1" applyAlignment="1">
      <alignment horizontal="center"/>
    </xf>
    <xf numFmtId="169" fontId="26" fillId="43" borderId="0" xfId="0" applyNumberFormat="1" applyFont="1" applyFill="1" applyBorder="1"/>
    <xf numFmtId="0" fontId="0" fillId="2" borderId="0" xfId="0" applyFill="1" applyBorder="1" applyAlignment="1">
      <alignment wrapText="1"/>
    </xf>
    <xf numFmtId="0" fontId="0" fillId="2" borderId="0" xfId="0" applyFill="1" applyBorder="1" applyAlignment="1">
      <alignment vertical="center" wrapText="1"/>
    </xf>
    <xf numFmtId="0" fontId="27" fillId="2" borderId="0" xfId="0" applyFont="1" applyFill="1"/>
    <xf numFmtId="169" fontId="26" fillId="44" borderId="0" xfId="0" applyNumberFormat="1" applyFont="1" applyFill="1" applyBorder="1"/>
    <xf numFmtId="0" fontId="27" fillId="44" borderId="0" xfId="0" applyFont="1" applyFill="1" applyBorder="1"/>
    <xf numFmtId="0" fontId="26" fillId="44" borderId="0" xfId="0" applyFont="1" applyFill="1" applyBorder="1"/>
    <xf numFmtId="169" fontId="27" fillId="44" borderId="0" xfId="0" applyNumberFormat="1" applyFont="1" applyFill="1" applyBorder="1" applyAlignment="1">
      <alignment horizontal="center"/>
    </xf>
    <xf numFmtId="49" fontId="27" fillId="43" borderId="0" xfId="0" applyNumberFormat="1" applyFont="1" applyFill="1" applyBorder="1" applyAlignment="1">
      <alignment horizontal="center"/>
    </xf>
    <xf numFmtId="0" fontId="0" fillId="2" borderId="0" xfId="0" applyFill="1" applyBorder="1" applyAlignment="1">
      <alignment horizontal="center" wrapText="1"/>
    </xf>
    <xf numFmtId="0" fontId="0" fillId="2" borderId="0" xfId="0" applyFont="1" applyFill="1"/>
    <xf numFmtId="0" fontId="27" fillId="2" borderId="0" xfId="0" applyFont="1" applyFill="1" applyAlignment="1">
      <alignment vertical="center"/>
    </xf>
    <xf numFmtId="0" fontId="27" fillId="44" borderId="0" xfId="0" applyFont="1" applyFill="1" applyBorder="1" applyAlignment="1"/>
    <xf numFmtId="0" fontId="27" fillId="14" borderId="0" xfId="0" applyFont="1" applyFill="1" applyBorder="1" applyAlignment="1"/>
    <xf numFmtId="49" fontId="27" fillId="43" borderId="9" xfId="0" applyNumberFormat="1" applyFont="1" applyFill="1" applyBorder="1" applyAlignment="1"/>
    <xf numFmtId="49" fontId="27" fillId="43" borderId="0" xfId="0" applyNumberFormat="1" applyFont="1" applyFill="1" applyBorder="1" applyAlignment="1"/>
    <xf numFmtId="0" fontId="0" fillId="2" borderId="0" xfId="0" applyFill="1" applyAlignment="1">
      <alignment horizontal="left"/>
    </xf>
    <xf numFmtId="0" fontId="0" fillId="2" borderId="0" xfId="0" applyFill="1" applyBorder="1" applyAlignment="1">
      <alignment horizontal="center" vertical="center"/>
    </xf>
    <xf numFmtId="49" fontId="0" fillId="2" borderId="0" xfId="0" applyNumberFormat="1" applyFill="1" applyBorder="1" applyAlignment="1">
      <alignment horizontal="center"/>
    </xf>
    <xf numFmtId="0" fontId="0" fillId="2" borderId="0" xfId="0" applyFill="1" applyBorder="1" applyAlignment="1">
      <alignment horizontal="center"/>
    </xf>
    <xf numFmtId="169" fontId="0" fillId="2" borderId="0" xfId="0" applyNumberFormat="1" applyFill="1" applyBorder="1" applyAlignment="1">
      <alignment horizontal="center"/>
    </xf>
    <xf numFmtId="0" fontId="0" fillId="0" borderId="0" xfId="0"/>
    <xf numFmtId="0" fontId="0" fillId="0" borderId="59" xfId="0" applyBorder="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1" fillId="2" borderId="0" xfId="0" applyFont="1" applyFill="1" applyAlignment="1">
      <alignment horizontal="center" vertical="top" wrapText="1"/>
    </xf>
    <xf numFmtId="0" fontId="0" fillId="2" borderId="0" xfId="0" applyFill="1" applyAlignment="1">
      <alignment horizontal="center" vertical="top" wrapText="1"/>
    </xf>
    <xf numFmtId="175" fontId="1" fillId="0" borderId="0" xfId="0" applyNumberFormat="1" applyFont="1" applyBorder="1" applyAlignment="1">
      <alignment horizontal="center" vertical="center"/>
    </xf>
    <xf numFmtId="175" fontId="1" fillId="0" borderId="7" xfId="0" applyNumberFormat="1" applyFont="1" applyBorder="1" applyAlignment="1">
      <alignment horizontal="center" vertical="center"/>
    </xf>
    <xf numFmtId="172" fontId="1" fillId="0" borderId="0" xfId="0" applyNumberFormat="1" applyFont="1" applyBorder="1" applyAlignment="1">
      <alignment horizontal="center" vertical="center"/>
    </xf>
    <xf numFmtId="0" fontId="1"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vertical="center"/>
    </xf>
    <xf numFmtId="0" fontId="0" fillId="0" borderId="0" xfId="0"/>
    <xf numFmtId="0" fontId="1" fillId="0" borderId="70" xfId="0" applyFont="1" applyBorder="1" applyAlignment="1">
      <alignment horizontal="center" vertical="center" wrapText="1"/>
    </xf>
    <xf numFmtId="0" fontId="1" fillId="0" borderId="74" xfId="0" applyFont="1" applyBorder="1" applyAlignment="1">
      <alignment horizontal="center" vertical="center" wrapText="1"/>
    </xf>
    <xf numFmtId="0" fontId="0" fillId="0" borderId="36" xfId="0" applyBorder="1" applyAlignment="1">
      <alignment vertical="center"/>
    </xf>
    <xf numFmtId="0" fontId="0" fillId="54" borderId="33" xfId="0" applyFill="1" applyBorder="1" applyAlignment="1">
      <alignment vertical="center"/>
    </xf>
    <xf numFmtId="0" fontId="0" fillId="2" borderId="54" xfId="0" applyFill="1" applyBorder="1" applyAlignment="1">
      <alignment vertical="center"/>
    </xf>
    <xf numFmtId="0" fontId="0" fillId="54" borderId="67" xfId="0" applyFill="1" applyBorder="1" applyAlignment="1">
      <alignment vertical="center"/>
    </xf>
    <xf numFmtId="0" fontId="0" fillId="54" borderId="34" xfId="0" applyFill="1" applyBorder="1" applyAlignment="1">
      <alignment vertical="center"/>
    </xf>
    <xf numFmtId="0" fontId="0" fillId="0" borderId="6" xfId="0" applyBorder="1" applyAlignment="1">
      <alignment vertical="center"/>
    </xf>
    <xf numFmtId="0" fontId="0" fillId="54" borderId="11" xfId="0"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9" xfId="0" applyBorder="1" applyAlignment="1">
      <alignment vertical="center"/>
    </xf>
    <xf numFmtId="0" fontId="1" fillId="3" borderId="47" xfId="0" applyFont="1" applyFill="1" applyBorder="1" applyAlignment="1">
      <alignment horizontal="center" vertical="top" wrapText="1"/>
    </xf>
    <xf numFmtId="0" fontId="0" fillId="0" borderId="34" xfId="0" applyBorder="1" applyAlignment="1">
      <alignment vertical="top"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9" xfId="0" applyFont="1" applyBorder="1" applyAlignment="1">
      <alignment horizont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center"/>
    </xf>
    <xf numFmtId="0" fontId="0" fillId="0" borderId="10" xfId="0" applyBorder="1" applyAlignment="1">
      <alignment horizontal="center" vertical="center" wrapText="1"/>
    </xf>
    <xf numFmtId="0" fontId="4" fillId="6" borderId="10" xfId="0" applyFont="1" applyFill="1" applyBorder="1" applyAlignment="1">
      <alignment horizontal="center" wrapText="1"/>
    </xf>
    <xf numFmtId="0" fontId="4" fillId="6" borderId="10" xfId="0" applyFont="1" applyFill="1" applyBorder="1" applyAlignment="1">
      <alignment horizontal="center"/>
    </xf>
    <xf numFmtId="0" fontId="0" fillId="0" borderId="10" xfId="0" applyBorder="1" applyAlignment="1">
      <alignment horizontal="center"/>
    </xf>
    <xf numFmtId="0" fontId="3" fillId="6" borderId="10"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left" vertical="center" wrapText="1"/>
    </xf>
    <xf numFmtId="0" fontId="0" fillId="0" borderId="10" xfId="0" applyBorder="1" applyAlignment="1">
      <alignment horizontal="left" vertical="top" wrapText="1"/>
    </xf>
    <xf numFmtId="0" fontId="0" fillId="0" borderId="10" xfId="0" applyBorder="1" applyAlignment="1">
      <alignment horizontal="left" vertical="center" wrapText="1"/>
    </xf>
    <xf numFmtId="0" fontId="1" fillId="7" borderId="10" xfId="0" applyFont="1" applyFill="1" applyBorder="1" applyAlignment="1">
      <alignment horizontal="center" vertical="top" wrapText="1"/>
    </xf>
    <xf numFmtId="9" fontId="1" fillId="7" borderId="10" xfId="0" applyNumberFormat="1" applyFont="1" applyFill="1" applyBorder="1" applyAlignment="1">
      <alignment horizontal="center" vertical="top"/>
    </xf>
    <xf numFmtId="0" fontId="1" fillId="7" borderId="10" xfId="0" applyFont="1" applyFill="1" applyBorder="1" applyAlignment="1">
      <alignment horizontal="center" vertical="top"/>
    </xf>
    <xf numFmtId="0" fontId="0" fillId="0" borderId="10" xfId="0" applyBorder="1" applyAlignment="1">
      <alignment vertical="top" wrapText="1"/>
    </xf>
    <xf numFmtId="9" fontId="1" fillId="0" borderId="11" xfId="2" applyFont="1" applyBorder="1" applyAlignment="1">
      <alignment horizontal="center" vertical="top"/>
    </xf>
    <xf numFmtId="9" fontId="1" fillId="0" borderId="12" xfId="2" applyFont="1" applyBorder="1" applyAlignment="1">
      <alignment horizontal="center" vertical="top"/>
    </xf>
    <xf numFmtId="9" fontId="1" fillId="0" borderId="9" xfId="2" applyFont="1" applyBorder="1" applyAlignment="1">
      <alignment horizontal="center" vertical="top"/>
    </xf>
    <xf numFmtId="9" fontId="1" fillId="0" borderId="10" xfId="2" applyFont="1" applyBorder="1" applyAlignment="1">
      <alignment horizontal="center" vertical="top"/>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top" wrapText="1"/>
    </xf>
    <xf numFmtId="0" fontId="1" fillId="0" borderId="10" xfId="0" applyFont="1" applyBorder="1" applyAlignment="1">
      <alignment horizontal="center" vertical="top"/>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9" xfId="0" applyFont="1" applyBorder="1" applyAlignment="1">
      <alignment horizontal="center" vertical="top"/>
    </xf>
    <xf numFmtId="0" fontId="0" fillId="0" borderId="11" xfId="0" applyBorder="1" applyAlignment="1">
      <alignment horizontal="center" wrapText="1"/>
    </xf>
    <xf numFmtId="0" fontId="0" fillId="0" borderId="12" xfId="0" applyBorder="1" applyAlignment="1">
      <alignment horizontal="center"/>
    </xf>
    <xf numFmtId="0" fontId="0" fillId="0" borderId="9" xfId="0"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0" borderId="11" xfId="0" applyBorder="1" applyAlignment="1">
      <alignment horizontal="center"/>
    </xf>
    <xf numFmtId="0" fontId="0" fillId="0" borderId="10" xfId="0" applyBorder="1" applyAlignment="1">
      <alignment horizontal="left"/>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6" borderId="3" xfId="0" applyNumberFormat="1" applyFont="1" applyFill="1" applyBorder="1" applyAlignment="1">
      <alignment horizontal="center" vertical="center" wrapText="1"/>
    </xf>
    <xf numFmtId="49" fontId="3" fillId="6" borderId="0" xfId="0" applyNumberFormat="1" applyFont="1" applyFill="1" applyAlignment="1">
      <alignment horizontal="center" vertical="center" wrapText="1"/>
    </xf>
    <xf numFmtId="49" fontId="3" fillId="6" borderId="5"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49" fontId="4" fillId="6" borderId="10" xfId="0" applyNumberFormat="1" applyFont="1" applyFill="1" applyBorder="1" applyAlignment="1">
      <alignment horizontal="center" vertical="center" wrapText="1"/>
    </xf>
    <xf numFmtId="0" fontId="1" fillId="0" borderId="32" xfId="0" applyFont="1" applyBorder="1" applyAlignment="1">
      <alignment horizontal="center" vertical="center"/>
    </xf>
    <xf numFmtId="0" fontId="1" fillId="0" borderId="75" xfId="0" applyFont="1" applyBorder="1" applyAlignment="1">
      <alignment horizontal="left" wrapText="1"/>
    </xf>
    <xf numFmtId="0" fontId="1" fillId="0" borderId="76" xfId="0" applyFont="1" applyBorder="1" applyAlignment="1">
      <alignment horizontal="left" wrapText="1"/>
    </xf>
    <xf numFmtId="0" fontId="1" fillId="0" borderId="77" xfId="0" applyFont="1" applyBorder="1" applyAlignment="1">
      <alignment horizontal="left" wrapText="1"/>
    </xf>
    <xf numFmtId="49" fontId="11" fillId="0" borderId="11" xfId="0" applyNumberFormat="1" applyFont="1" applyBorder="1" applyAlignment="1">
      <alignment horizontal="center"/>
    </xf>
    <xf numFmtId="49" fontId="11" fillId="0" borderId="12" xfId="0" applyNumberFormat="1" applyFont="1" applyBorder="1" applyAlignment="1">
      <alignment horizontal="center"/>
    </xf>
    <xf numFmtId="49" fontId="11" fillId="0" borderId="9" xfId="0" applyNumberFormat="1"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9" xfId="0" applyFont="1" applyBorder="1" applyAlignment="1">
      <alignment horizontal="center"/>
    </xf>
    <xf numFmtId="0" fontId="1" fillId="3" borderId="41" xfId="0" applyFont="1" applyFill="1" applyBorder="1" applyAlignment="1">
      <alignment horizontal="center"/>
    </xf>
    <xf numFmtId="0" fontId="1" fillId="3" borderId="42" xfId="0" applyFont="1" applyFill="1" applyBorder="1" applyAlignment="1">
      <alignment horizontal="center"/>
    </xf>
    <xf numFmtId="0" fontId="1" fillId="3" borderId="40" xfId="0" applyFont="1" applyFill="1" applyBorder="1" applyAlignment="1">
      <alignment horizont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0" xfId="0" applyFont="1" applyFill="1" applyBorder="1" applyAlignment="1">
      <alignment horizontal="center" vertical="center"/>
    </xf>
    <xf numFmtId="0" fontId="1" fillId="0" borderId="52"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3" borderId="10" xfId="0" applyFont="1" applyFill="1" applyBorder="1" applyAlignment="1">
      <alignment horizontal="center" vertical="center"/>
    </xf>
    <xf numFmtId="0" fontId="1" fillId="3" borderId="10" xfId="0" applyFont="1" applyFill="1" applyBorder="1" applyAlignment="1">
      <alignment horizontal="center" wrapText="1"/>
    </xf>
    <xf numFmtId="171" fontId="0" fillId="0" borderId="10" xfId="2" applyNumberFormat="1" applyFont="1" applyBorder="1" applyAlignment="1">
      <alignment horizontal="center"/>
    </xf>
    <xf numFmtId="0" fontId="0" fillId="0" borderId="49" xfId="0" applyBorder="1" applyAlignment="1">
      <alignment horizontal="center"/>
    </xf>
    <xf numFmtId="0" fontId="1" fillId="3" borderId="64"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4" xfId="0" applyBorder="1" applyAlignment="1">
      <alignment horizontal="left" wrapText="1"/>
    </xf>
    <xf numFmtId="0" fontId="0" fillId="0" borderId="0" xfId="0" applyAlignment="1">
      <alignment horizontal="left" wrapText="1"/>
    </xf>
    <xf numFmtId="0" fontId="1" fillId="3" borderId="37" xfId="0" applyFont="1" applyFill="1" applyBorder="1" applyAlignment="1">
      <alignment horizontal="center"/>
    </xf>
    <xf numFmtId="0" fontId="1" fillId="3" borderId="38" xfId="0" applyFont="1" applyFill="1" applyBorder="1" applyAlignment="1">
      <alignment horizontal="center"/>
    </xf>
    <xf numFmtId="0" fontId="1" fillId="3" borderId="39" xfId="0" applyFont="1" applyFill="1" applyBorder="1" applyAlignment="1">
      <alignment horizontal="center"/>
    </xf>
    <xf numFmtId="0" fontId="1" fillId="3" borderId="27"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51" xfId="0" applyFont="1" applyBorder="1" applyAlignment="1">
      <alignment horizontal="center" vertical="center"/>
    </xf>
    <xf numFmtId="0" fontId="1" fillId="0" borderId="16" xfId="0" applyFont="1" applyBorder="1" applyAlignment="1">
      <alignment horizontal="center" vertical="center"/>
    </xf>
    <xf numFmtId="0" fontId="1" fillId="0" borderId="25" xfId="0" applyFont="1" applyBorder="1" applyAlignment="1">
      <alignment horizontal="center" vertical="center"/>
    </xf>
    <xf numFmtId="0" fontId="1" fillId="0" borderId="71" xfId="0" applyFont="1" applyBorder="1" applyAlignment="1">
      <alignment horizontal="left" wrapText="1"/>
    </xf>
    <xf numFmtId="0" fontId="1" fillId="0" borderId="72" xfId="0" applyFont="1" applyBorder="1" applyAlignment="1">
      <alignment horizontal="left" wrapText="1"/>
    </xf>
    <xf numFmtId="0" fontId="1" fillId="0" borderId="73" xfId="0" applyFont="1" applyBorder="1" applyAlignment="1">
      <alignment horizontal="left" wrapText="1"/>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1" fillId="0" borderId="10" xfId="0" applyFont="1" applyBorder="1" applyAlignment="1">
      <alignment horizontal="center"/>
    </xf>
    <xf numFmtId="0" fontId="1" fillId="3" borderId="44" xfId="0" applyFont="1" applyFill="1" applyBorder="1" applyAlignment="1">
      <alignment horizontal="center" vertical="center"/>
    </xf>
    <xf numFmtId="0" fontId="1" fillId="3" borderId="18" xfId="0" applyFont="1" applyFill="1" applyBorder="1" applyAlignment="1">
      <alignment horizontal="center" vertical="center"/>
    </xf>
    <xf numFmtId="17" fontId="11" fillId="0" borderId="11" xfId="0" applyNumberFormat="1" applyFont="1" applyBorder="1" applyAlignment="1">
      <alignment horizontal="center"/>
    </xf>
    <xf numFmtId="17" fontId="11" fillId="0" borderId="12" xfId="0" applyNumberFormat="1" applyFont="1" applyBorder="1" applyAlignment="1">
      <alignment horizontal="center"/>
    </xf>
    <xf numFmtId="17" fontId="11" fillId="0" borderId="9" xfId="0" applyNumberFormat="1" applyFont="1" applyBorder="1" applyAlignment="1">
      <alignment horizontal="center"/>
    </xf>
    <xf numFmtId="0" fontId="1" fillId="3" borderId="45" xfId="0" applyFont="1" applyFill="1" applyBorder="1" applyAlignment="1">
      <alignment horizontal="center" vertical="center"/>
    </xf>
    <xf numFmtId="0" fontId="1" fillId="3" borderId="62" xfId="0" applyFont="1" applyFill="1" applyBorder="1" applyAlignment="1">
      <alignment horizontal="center" vertical="center"/>
    </xf>
    <xf numFmtId="49" fontId="1" fillId="3" borderId="24" xfId="0" applyNumberFormat="1" applyFont="1" applyFill="1" applyBorder="1" applyAlignment="1">
      <alignment horizontal="center" vertical="center"/>
    </xf>
    <xf numFmtId="49" fontId="1" fillId="3" borderId="46" xfId="0" applyNumberFormat="1" applyFont="1" applyFill="1" applyBorder="1" applyAlignment="1">
      <alignment horizontal="center" vertical="center"/>
    </xf>
    <xf numFmtId="49" fontId="1" fillId="3" borderId="37" xfId="0" applyNumberFormat="1" applyFont="1" applyFill="1" applyBorder="1" applyAlignment="1">
      <alignment horizontal="center" vertic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9" xfId="0" applyFont="1" applyBorder="1" applyAlignment="1">
      <alignment horizont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 fillId="0" borderId="11" xfId="0" applyFont="1" applyBorder="1" applyAlignment="1">
      <alignment horizontal="center" vertical="center"/>
    </xf>
    <xf numFmtId="0" fontId="0" fillId="0" borderId="0" xfId="0" applyAlignment="1">
      <alignment horizontal="center"/>
    </xf>
    <xf numFmtId="0" fontId="1" fillId="2" borderId="0" xfId="0" applyFont="1" applyFill="1" applyAlignment="1">
      <alignment horizontal="center" vertical="center"/>
    </xf>
    <xf numFmtId="0" fontId="0" fillId="2" borderId="0" xfId="0" applyFill="1" applyAlignment="1">
      <alignment horizontal="center"/>
    </xf>
    <xf numFmtId="1" fontId="0" fillId="0" borderId="0" xfId="2" applyNumberFormat="1" applyFont="1" applyAlignment="1">
      <alignment horizontal="center"/>
    </xf>
    <xf numFmtId="0" fontId="20" fillId="0" borderId="2" xfId="0" applyFont="1" applyBorder="1" applyAlignment="1">
      <alignment horizontal="center"/>
    </xf>
    <xf numFmtId="9" fontId="20" fillId="0" borderId="2" xfId="2"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30" fillId="0" borderId="9" xfId="0" applyFont="1" applyBorder="1" applyAlignment="1">
      <alignment horizontal="center"/>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1" fillId="0" borderId="53"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1" xfId="0" applyFont="1" applyBorder="1" applyAlignment="1">
      <alignment horizontal="center" vertical="center"/>
    </xf>
    <xf numFmtId="0" fontId="1" fillId="0" borderId="75" xfId="0" applyFont="1" applyBorder="1" applyAlignment="1">
      <alignment horizontal="left" vertical="top" wrapText="1"/>
    </xf>
    <xf numFmtId="0" fontId="1" fillId="0" borderId="76" xfId="0" applyFont="1" applyBorder="1" applyAlignment="1">
      <alignment horizontal="left" vertical="top" wrapText="1"/>
    </xf>
    <xf numFmtId="0" fontId="1" fillId="0" borderId="77" xfId="0" applyFont="1" applyBorder="1" applyAlignment="1">
      <alignment horizontal="left" vertical="top"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49" fontId="0" fillId="0" borderId="10" xfId="0" applyNumberFormat="1" applyBorder="1" applyAlignment="1">
      <alignment horizontal="center"/>
    </xf>
    <xf numFmtId="9" fontId="0" fillId="0" borderId="11" xfId="2" applyFont="1" applyBorder="1" applyAlignment="1">
      <alignment horizontal="center"/>
    </xf>
    <xf numFmtId="9" fontId="0" fillId="0" borderId="12" xfId="2" applyFont="1" applyBorder="1" applyAlignment="1">
      <alignment horizontal="center"/>
    </xf>
    <xf numFmtId="9" fontId="0" fillId="0" borderId="9" xfId="2" applyFont="1"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0" fontId="0" fillId="0" borderId="33" xfId="0" applyBorder="1" applyAlignment="1">
      <alignment horizontal="left"/>
    </xf>
    <xf numFmtId="0" fontId="0" fillId="0" borderId="13" xfId="0" applyBorder="1" applyAlignment="1">
      <alignment horizontal="left"/>
    </xf>
    <xf numFmtId="0" fontId="0" fillId="0" borderId="36" xfId="0" applyBorder="1" applyAlignment="1">
      <alignment horizontal="left"/>
    </xf>
    <xf numFmtId="9" fontId="0" fillId="0" borderId="10" xfId="2" applyFont="1" applyBorder="1" applyAlignment="1">
      <alignment horizontal="center"/>
    </xf>
    <xf numFmtId="0" fontId="0" fillId="0" borderId="0" xfId="2" applyNumberFormat="1" applyFont="1" applyBorder="1" applyAlignment="1">
      <alignment horizont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1" fillId="0" borderId="0" xfId="0" applyFont="1" applyBorder="1" applyAlignment="1">
      <alignment horizontal="center" vertical="center"/>
    </xf>
    <xf numFmtId="49" fontId="1" fillId="0" borderId="30" xfId="0" applyNumberFormat="1" applyFont="1" applyBorder="1" applyAlignment="1">
      <alignment horizontal="center" vertical="center"/>
    </xf>
    <xf numFmtId="49" fontId="1" fillId="0" borderId="60" xfId="0" applyNumberFormat="1" applyFont="1" applyBorder="1" applyAlignment="1">
      <alignment horizontal="center" vertical="center"/>
    </xf>
    <xf numFmtId="49" fontId="1" fillId="0" borderId="61" xfId="0" applyNumberFormat="1" applyFont="1" applyBorder="1" applyAlignment="1">
      <alignment horizontal="center" vertical="center"/>
    </xf>
    <xf numFmtId="0" fontId="0" fillId="0" borderId="51"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0" xfId="0" applyFont="1" applyBorder="1" applyAlignment="1">
      <alignment horizontal="center"/>
    </xf>
    <xf numFmtId="0" fontId="0" fillId="0" borderId="25" xfId="0" applyBorder="1" applyAlignment="1">
      <alignment horizont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49" fontId="1" fillId="0" borderId="11" xfId="0" applyNumberFormat="1" applyFont="1" applyBorder="1" applyAlignment="1">
      <alignment horizontal="center" vertical="center"/>
    </xf>
    <xf numFmtId="0" fontId="1" fillId="0" borderId="45" xfId="0" applyFont="1" applyBorder="1" applyAlignment="1">
      <alignment horizontal="center" vertical="center"/>
    </xf>
    <xf numFmtId="0" fontId="1" fillId="0" borderId="14" xfId="0" applyFont="1" applyBorder="1" applyAlignment="1">
      <alignment horizontal="center" vertical="center"/>
    </xf>
    <xf numFmtId="0" fontId="1" fillId="0" borderId="62"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3" borderId="10" xfId="0" applyFont="1" applyFill="1" applyBorder="1" applyAlignment="1">
      <alignment horizontal="center"/>
    </xf>
    <xf numFmtId="49" fontId="1" fillId="0" borderId="10" xfId="0" applyNumberFormat="1" applyFont="1" applyBorder="1" applyAlignment="1">
      <alignment horizontal="center" vertical="center"/>
    </xf>
    <xf numFmtId="0" fontId="0" fillId="0" borderId="31" xfId="0" applyBorder="1" applyAlignment="1">
      <alignment horizontal="left"/>
    </xf>
    <xf numFmtId="0" fontId="0" fillId="0" borderId="34" xfId="0" applyBorder="1" applyAlignment="1">
      <alignment horizontal="left"/>
    </xf>
    <xf numFmtId="0" fontId="0" fillId="0" borderId="69" xfId="0" applyBorder="1" applyAlignment="1">
      <alignment horizontal="center"/>
    </xf>
    <xf numFmtId="49" fontId="3" fillId="6" borderId="10" xfId="0" applyNumberFormat="1" applyFont="1" applyFill="1" applyBorder="1" applyAlignment="1">
      <alignment horizontal="center" vertical="center" wrapText="1"/>
    </xf>
    <xf numFmtId="0" fontId="1" fillId="0" borderId="30" xfId="0" applyFont="1" applyBorder="1" applyAlignment="1">
      <alignment horizontal="center" vertical="center"/>
    </xf>
    <xf numFmtId="0" fontId="1" fillId="3" borderId="10" xfId="0" applyFont="1" applyFill="1" applyBorder="1" applyAlignment="1">
      <alignment horizontal="left" vertical="center"/>
    </xf>
    <xf numFmtId="0" fontId="15" fillId="0" borderId="0" xfId="0" applyFont="1" applyAlignment="1">
      <alignment horizontal="center" vertical="center"/>
    </xf>
    <xf numFmtId="175" fontId="33" fillId="0" borderId="1" xfId="0" applyNumberFormat="1" applyFont="1" applyBorder="1" applyAlignment="1">
      <alignment horizontal="center" vertical="center"/>
    </xf>
    <xf numFmtId="175" fontId="33" fillId="0" borderId="2" xfId="0" applyNumberFormat="1" applyFont="1" applyBorder="1" applyAlignment="1">
      <alignment horizontal="center" vertical="center"/>
    </xf>
    <xf numFmtId="175" fontId="33" fillId="0" borderId="3" xfId="0" applyNumberFormat="1" applyFont="1" applyBorder="1" applyAlignment="1">
      <alignment horizontal="center" vertical="center"/>
    </xf>
    <xf numFmtId="175" fontId="33" fillId="0" borderId="6" xfId="0" applyNumberFormat="1" applyFont="1" applyBorder="1" applyAlignment="1">
      <alignment horizontal="center" vertical="center"/>
    </xf>
    <xf numFmtId="175" fontId="33" fillId="0" borderId="7" xfId="0" applyNumberFormat="1" applyFont="1" applyBorder="1" applyAlignment="1">
      <alignment horizontal="center" vertical="center"/>
    </xf>
    <xf numFmtId="175" fontId="33" fillId="0" borderId="8" xfId="0" applyNumberFormat="1" applyFont="1" applyBorder="1" applyAlignment="1">
      <alignment horizontal="center" vertical="center"/>
    </xf>
    <xf numFmtId="172" fontId="33" fillId="0" borderId="1" xfId="0" applyNumberFormat="1" applyFont="1" applyBorder="1" applyAlignment="1">
      <alignment horizontal="center" vertical="center"/>
    </xf>
    <xf numFmtId="172" fontId="33" fillId="0" borderId="2" xfId="0" applyNumberFormat="1" applyFont="1" applyBorder="1" applyAlignment="1">
      <alignment horizontal="center" vertical="center"/>
    </xf>
    <xf numFmtId="172" fontId="33" fillId="0" borderId="3" xfId="0" applyNumberFormat="1" applyFont="1" applyBorder="1" applyAlignment="1">
      <alignment horizontal="center" vertical="center"/>
    </xf>
    <xf numFmtId="172" fontId="33" fillId="0" borderId="6" xfId="0" applyNumberFormat="1" applyFont="1" applyBorder="1" applyAlignment="1">
      <alignment horizontal="center" vertical="center"/>
    </xf>
    <xf numFmtId="172" fontId="33" fillId="0" borderId="7" xfId="0" applyNumberFormat="1" applyFont="1" applyBorder="1" applyAlignment="1">
      <alignment horizontal="center" vertical="center"/>
    </xf>
    <xf numFmtId="172" fontId="33" fillId="0" borderId="8" xfId="0" applyNumberFormat="1" applyFont="1" applyBorder="1" applyAlignment="1">
      <alignment horizontal="center" vertical="center"/>
    </xf>
    <xf numFmtId="0" fontId="0" fillId="0" borderId="26"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171" fontId="0" fillId="0" borderId="11" xfId="2" applyNumberFormat="1" applyFont="1" applyBorder="1" applyAlignment="1">
      <alignment horizontal="center"/>
    </xf>
    <xf numFmtId="171" fontId="0" fillId="0" borderId="12" xfId="2" applyNumberFormat="1" applyFont="1" applyBorder="1" applyAlignment="1">
      <alignment horizontal="center"/>
    </xf>
    <xf numFmtId="171" fontId="0" fillId="0" borderId="9" xfId="2" applyNumberFormat="1" applyFont="1" applyBorder="1" applyAlignment="1">
      <alignment horizont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0" xfId="0" applyFont="1" applyBorder="1" applyAlignment="1">
      <alignment horizontal="center" vertical="center"/>
    </xf>
    <xf numFmtId="49" fontId="1" fillId="0" borderId="41" xfId="0" applyNumberFormat="1" applyFont="1" applyBorder="1" applyAlignment="1">
      <alignment horizontal="center" vertical="center"/>
    </xf>
    <xf numFmtId="49" fontId="1" fillId="0" borderId="42" xfId="0" applyNumberFormat="1" applyFont="1" applyBorder="1" applyAlignment="1">
      <alignment horizontal="center" vertical="center"/>
    </xf>
    <xf numFmtId="49" fontId="1" fillId="0" borderId="40" xfId="0" applyNumberFormat="1" applyFont="1" applyBorder="1" applyAlignment="1">
      <alignment horizontal="center" vertical="center"/>
    </xf>
    <xf numFmtId="164" fontId="10" fillId="0" borderId="10" xfId="1" applyFont="1" applyBorder="1" applyAlignment="1">
      <alignment horizontal="center" vertical="center"/>
    </xf>
    <xf numFmtId="164" fontId="10" fillId="0" borderId="33" xfId="1" applyFont="1" applyBorder="1" applyAlignment="1">
      <alignment horizontal="center" vertical="center"/>
    </xf>
    <xf numFmtId="164" fontId="10" fillId="0" borderId="48" xfId="1" applyFont="1" applyBorder="1" applyAlignment="1">
      <alignment horizontal="center" vertical="center"/>
    </xf>
    <xf numFmtId="164" fontId="10" fillId="0" borderId="23" xfId="1" applyFont="1" applyBorder="1" applyAlignment="1">
      <alignment horizontal="center" vertical="center"/>
    </xf>
    <xf numFmtId="164" fontId="1" fillId="7" borderId="24" xfId="1" applyFont="1" applyFill="1" applyBorder="1" applyAlignment="1">
      <alignment horizontal="center" vertical="center"/>
    </xf>
    <xf numFmtId="164" fontId="1" fillId="7" borderId="46" xfId="1" applyFont="1" applyFill="1" applyBorder="1" applyAlignment="1">
      <alignment horizontal="center" vertical="center"/>
    </xf>
    <xf numFmtId="164" fontId="1" fillId="7" borderId="47" xfId="1" applyFont="1" applyFill="1" applyBorder="1" applyAlignment="1">
      <alignment horizontal="center" vertical="center"/>
    </xf>
    <xf numFmtId="164" fontId="10" fillId="0" borderId="32" xfId="1" applyFont="1" applyBorder="1" applyAlignment="1">
      <alignment horizontal="center" vertical="center"/>
    </xf>
    <xf numFmtId="164" fontId="10" fillId="0" borderId="44" xfId="1" applyFont="1" applyBorder="1" applyAlignment="1">
      <alignment horizontal="center" vertical="center"/>
    </xf>
    <xf numFmtId="164" fontId="10" fillId="0" borderId="28" xfId="1" applyFont="1" applyBorder="1" applyAlignment="1">
      <alignment horizontal="center" vertical="center"/>
    </xf>
    <xf numFmtId="164" fontId="10" fillId="0" borderId="15" xfId="1" applyFont="1" applyBorder="1" applyAlignment="1">
      <alignment horizontal="center" vertical="center" wrapText="1"/>
    </xf>
    <xf numFmtId="164" fontId="10" fillId="0" borderId="16" xfId="1" applyFont="1" applyBorder="1" applyAlignment="1">
      <alignment horizontal="center" vertical="center" wrapText="1"/>
    </xf>
    <xf numFmtId="164" fontId="10" fillId="0" borderId="25" xfId="1" applyFont="1" applyBorder="1" applyAlignment="1">
      <alignment horizontal="center" vertical="center" wrapText="1"/>
    </xf>
    <xf numFmtId="164" fontId="10" fillId="0" borderId="15" xfId="1" applyFont="1" applyBorder="1" applyAlignment="1">
      <alignment horizontal="center" vertical="center"/>
    </xf>
    <xf numFmtId="164" fontId="10" fillId="0" borderId="16" xfId="1" applyFont="1" applyBorder="1" applyAlignment="1">
      <alignment horizontal="center" vertical="center"/>
    </xf>
    <xf numFmtId="164" fontId="10" fillId="0" borderId="17" xfId="1" applyFont="1" applyBorder="1" applyAlignment="1">
      <alignment horizontal="center" vertical="center"/>
    </xf>
    <xf numFmtId="164" fontId="10" fillId="0" borderId="11" xfId="1" applyFont="1" applyBorder="1" applyAlignment="1">
      <alignment horizontal="center" vertical="center"/>
    </xf>
    <xf numFmtId="164" fontId="10" fillId="0" borderId="12" xfId="1" applyFont="1" applyBorder="1" applyAlignment="1">
      <alignment horizontal="center" vertical="center"/>
    </xf>
    <xf numFmtId="164" fontId="10" fillId="0" borderId="26" xfId="1" applyFont="1" applyBorder="1" applyAlignment="1">
      <alignment horizontal="center" vertical="center"/>
    </xf>
    <xf numFmtId="0" fontId="0" fillId="0" borderId="21" xfId="0" applyBorder="1" applyAlignment="1">
      <alignment horizontal="center"/>
    </xf>
    <xf numFmtId="0" fontId="0" fillId="0" borderId="32" xfId="0" applyBorder="1" applyAlignment="1">
      <alignment horizontal="left"/>
    </xf>
    <xf numFmtId="0" fontId="0" fillId="0" borderId="52" xfId="0" applyBorder="1" applyAlignment="1">
      <alignment horizontal="center"/>
    </xf>
    <xf numFmtId="0" fontId="0" fillId="0" borderId="53" xfId="0" applyBorder="1" applyAlignment="1">
      <alignment horizontal="center"/>
    </xf>
    <xf numFmtId="0" fontId="12" fillId="0" borderId="10"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49" fontId="1" fillId="7" borderId="51" xfId="0" applyNumberFormat="1" applyFont="1" applyFill="1" applyBorder="1" applyAlignment="1">
      <alignment horizontal="center" vertical="center"/>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 fillId="7" borderId="53"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19"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19" xfId="0" applyFont="1" applyFill="1" applyBorder="1" applyAlignment="1">
      <alignment horizontal="center" vertical="center"/>
    </xf>
    <xf numFmtId="0" fontId="1" fillId="7" borderId="22" xfId="0" applyFont="1" applyFill="1" applyBorder="1"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164" fontId="1" fillId="41" borderId="24" xfId="1" applyFont="1" applyFill="1" applyBorder="1" applyAlignment="1">
      <alignment horizontal="center" vertical="center"/>
    </xf>
    <xf numFmtId="164" fontId="1" fillId="41" borderId="46" xfId="1" applyFont="1" applyFill="1" applyBorder="1" applyAlignment="1">
      <alignment horizontal="center" vertical="center"/>
    </xf>
    <xf numFmtId="164" fontId="1" fillId="41" borderId="47" xfId="1" applyFont="1" applyFill="1" applyBorder="1" applyAlignment="1">
      <alignment horizontal="center" vertical="center"/>
    </xf>
    <xf numFmtId="164" fontId="10" fillId="0" borderId="10" xfId="1" applyFont="1" applyBorder="1" applyAlignment="1">
      <alignment horizontal="center" vertical="center" wrapText="1"/>
    </xf>
    <xf numFmtId="164" fontId="1" fillId="5" borderId="24" xfId="1" applyFont="1" applyFill="1" applyBorder="1" applyAlignment="1">
      <alignment horizontal="center" vertical="center"/>
    </xf>
    <xf numFmtId="164" fontId="1" fillId="5" borderId="46" xfId="1" applyFont="1" applyFill="1" applyBorder="1" applyAlignment="1">
      <alignment horizontal="center" vertical="center"/>
    </xf>
    <xf numFmtId="0" fontId="1" fillId="5" borderId="51"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164" fontId="10" fillId="0" borderId="29" xfId="1" applyFont="1" applyBorder="1" applyAlignment="1">
      <alignment horizontal="center" vertical="center"/>
    </xf>
    <xf numFmtId="164" fontId="10" fillId="0" borderId="0" xfId="1" applyFont="1" applyBorder="1" applyAlignment="1">
      <alignment horizontal="center" vertical="center"/>
    </xf>
    <xf numFmtId="164" fontId="10" fillId="0" borderId="5" xfId="1" applyFont="1" applyBorder="1" applyAlignment="1">
      <alignment horizontal="center" vertical="center"/>
    </xf>
    <xf numFmtId="0" fontId="1" fillId="5" borderId="22" xfId="0" applyFont="1" applyFill="1" applyBorder="1" applyAlignment="1">
      <alignment horizontal="center" vertical="center"/>
    </xf>
    <xf numFmtId="0" fontId="1" fillId="5" borderId="53" xfId="0" applyFont="1" applyFill="1" applyBorder="1" applyAlignment="1">
      <alignment horizontal="center" vertical="center"/>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6" borderId="51"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53" xfId="0" applyFont="1" applyFill="1" applyBorder="1" applyAlignment="1">
      <alignment horizontal="center" vertical="center"/>
    </xf>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19" xfId="0" applyFont="1" applyFill="1" applyBorder="1" applyAlignment="1">
      <alignment horizontal="center" vertical="center"/>
    </xf>
    <xf numFmtId="0" fontId="1" fillId="6" borderId="22" xfId="0" applyFont="1" applyFill="1" applyBorder="1" applyAlignment="1">
      <alignment horizontal="center" vertical="center"/>
    </xf>
    <xf numFmtId="49" fontId="1" fillId="41" borderId="51" xfId="0" applyNumberFormat="1" applyFont="1" applyFill="1" applyBorder="1" applyAlignment="1">
      <alignment horizontal="center" vertical="center"/>
    </xf>
    <xf numFmtId="49" fontId="1" fillId="41" borderId="16" xfId="0" applyNumberFormat="1" applyFont="1" applyFill="1" applyBorder="1" applyAlignment="1">
      <alignment horizontal="center" vertical="center"/>
    </xf>
    <xf numFmtId="49" fontId="1" fillId="41" borderId="17" xfId="0" applyNumberFormat="1" applyFont="1" applyFill="1" applyBorder="1" applyAlignment="1">
      <alignment horizontal="center" vertical="center"/>
    </xf>
    <xf numFmtId="0" fontId="1" fillId="41" borderId="53" xfId="0" applyFont="1" applyFill="1" applyBorder="1" applyAlignment="1">
      <alignment horizontal="center" vertical="center"/>
    </xf>
    <xf numFmtId="0" fontId="1" fillId="41" borderId="20" xfId="0" applyFont="1" applyFill="1" applyBorder="1" applyAlignment="1">
      <alignment horizontal="center" vertical="center"/>
    </xf>
    <xf numFmtId="0" fontId="1" fillId="41" borderId="21" xfId="0" applyFont="1" applyFill="1" applyBorder="1" applyAlignment="1">
      <alignment horizontal="center" vertical="center"/>
    </xf>
    <xf numFmtId="0" fontId="1" fillId="41" borderId="19" xfId="0" applyFont="1" applyFill="1" applyBorder="1" applyAlignment="1">
      <alignment horizontal="center" vertical="center" wrapText="1"/>
    </xf>
    <xf numFmtId="0" fontId="1" fillId="41" borderId="20" xfId="0" applyFont="1" applyFill="1" applyBorder="1" applyAlignment="1">
      <alignment horizontal="center" vertical="center" wrapText="1"/>
    </xf>
    <xf numFmtId="0" fontId="1" fillId="41" borderId="21" xfId="0" applyFont="1" applyFill="1" applyBorder="1" applyAlignment="1">
      <alignment horizontal="center" vertical="center" wrapText="1"/>
    </xf>
    <xf numFmtId="0" fontId="1" fillId="41" borderId="19" xfId="0" applyFont="1" applyFill="1" applyBorder="1" applyAlignment="1">
      <alignment horizontal="center" vertical="center"/>
    </xf>
    <xf numFmtId="0" fontId="1" fillId="41" borderId="22" xfId="0" applyFont="1" applyFill="1" applyBorder="1" applyAlignment="1">
      <alignment horizontal="center" vertic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9" xfId="0" applyFont="1" applyFill="1" applyBorder="1" applyAlignment="1">
      <alignment horizont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vertical="center" wrapText="1"/>
    </xf>
    <xf numFmtId="0" fontId="19" fillId="4" borderId="11" xfId="0" applyFont="1" applyFill="1" applyBorder="1" applyAlignment="1">
      <alignment horizontal="center"/>
    </xf>
    <xf numFmtId="0" fontId="19" fillId="4" borderId="12" xfId="0" applyFont="1" applyFill="1" applyBorder="1" applyAlignment="1">
      <alignment horizontal="center"/>
    </xf>
    <xf numFmtId="0" fontId="19" fillId="4" borderId="9" xfId="0" applyFont="1" applyFill="1" applyBorder="1" applyAlignment="1">
      <alignment horizont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9" xfId="0" applyFont="1" applyBorder="1" applyAlignment="1">
      <alignment horizontal="center" vertical="center"/>
    </xf>
    <xf numFmtId="9" fontId="20" fillId="0" borderId="0" xfId="2" applyFont="1" applyBorder="1" applyAlignment="1">
      <alignment horizontal="center"/>
    </xf>
    <xf numFmtId="0" fontId="0" fillId="0" borderId="18" xfId="0" applyBorder="1" applyAlignment="1">
      <alignment horizontal="left"/>
    </xf>
    <xf numFmtId="0" fontId="0" fillId="0" borderId="35" xfId="0" applyBorder="1" applyAlignment="1">
      <alignment horizontal="left"/>
    </xf>
    <xf numFmtId="164" fontId="1" fillId="6" borderId="24" xfId="1" applyFont="1" applyFill="1" applyBorder="1" applyAlignment="1">
      <alignment horizontal="center" vertical="center"/>
    </xf>
    <xf numFmtId="164" fontId="1" fillId="6" borderId="46" xfId="1" applyFont="1" applyFill="1" applyBorder="1" applyAlignment="1">
      <alignment horizontal="center" vertical="center"/>
    </xf>
    <xf numFmtId="164" fontId="1" fillId="6" borderId="47" xfId="1" applyFont="1" applyFill="1" applyBorder="1" applyAlignment="1">
      <alignment horizontal="center" vertical="center"/>
    </xf>
    <xf numFmtId="164" fontId="1" fillId="5" borderId="47" xfId="1" applyFont="1" applyFill="1" applyBorder="1" applyAlignment="1">
      <alignment horizontal="center" vertical="center"/>
    </xf>
    <xf numFmtId="164" fontId="0" fillId="0" borderId="52" xfId="1" applyFont="1" applyBorder="1" applyAlignment="1">
      <alignment horizontal="center"/>
    </xf>
    <xf numFmtId="164" fontId="0" fillId="0" borderId="12" xfId="1" applyFont="1" applyBorder="1" applyAlignment="1">
      <alignment horizontal="center"/>
    </xf>
    <xf numFmtId="164" fontId="0" fillId="0" borderId="9" xfId="1" applyFont="1" applyBorder="1" applyAlignment="1">
      <alignment horizontal="center"/>
    </xf>
    <xf numFmtId="164" fontId="0" fillId="0" borderId="11" xfId="1" applyFont="1" applyBorder="1" applyAlignment="1">
      <alignment horizontal="center"/>
    </xf>
    <xf numFmtId="167" fontId="0" fillId="0" borderId="11" xfId="1" applyNumberFormat="1" applyFont="1" applyBorder="1" applyAlignment="1">
      <alignment horizontal="center"/>
    </xf>
    <xf numFmtId="167" fontId="0" fillId="0" borderId="12" xfId="1" applyNumberFormat="1" applyFont="1" applyBorder="1" applyAlignment="1">
      <alignment horizontal="center"/>
    </xf>
    <xf numFmtId="167" fontId="0" fillId="0" borderId="26" xfId="1" applyNumberFormat="1" applyFont="1" applyBorder="1" applyAlignment="1">
      <alignment horizontal="center"/>
    </xf>
    <xf numFmtId="164" fontId="0" fillId="0" borderId="53" xfId="1" applyFont="1" applyBorder="1" applyAlignment="1">
      <alignment horizontal="center"/>
    </xf>
    <xf numFmtId="164" fontId="0" fillId="0" borderId="20" xfId="1" applyFont="1" applyBorder="1" applyAlignment="1">
      <alignment horizontal="center"/>
    </xf>
    <xf numFmtId="164" fontId="0" fillId="0" borderId="21" xfId="1" applyFont="1" applyBorder="1" applyAlignment="1">
      <alignment horizontal="center"/>
    </xf>
    <xf numFmtId="164" fontId="0" fillId="0" borderId="19" xfId="1" applyFont="1" applyBorder="1" applyAlignment="1">
      <alignment horizontal="center"/>
    </xf>
    <xf numFmtId="167" fontId="0" fillId="0" borderId="19" xfId="1" applyNumberFormat="1" applyFont="1" applyBorder="1" applyAlignment="1">
      <alignment horizontal="center"/>
    </xf>
    <xf numFmtId="167" fontId="0" fillId="0" borderId="20" xfId="1" applyNumberFormat="1" applyFont="1" applyBorder="1" applyAlignment="1">
      <alignment horizontal="center"/>
    </xf>
    <xf numFmtId="167" fontId="0" fillId="0" borderId="22" xfId="1" applyNumberFormat="1" applyFont="1" applyBorder="1" applyAlignment="1">
      <alignment horizontal="center"/>
    </xf>
    <xf numFmtId="49" fontId="1" fillId="0" borderId="10" xfId="0" applyNumberFormat="1" applyFont="1" applyBorder="1" applyAlignment="1">
      <alignment horizontal="center"/>
    </xf>
    <xf numFmtId="165" fontId="1" fillId="0" borderId="10" xfId="2" applyNumberFormat="1" applyFont="1" applyBorder="1" applyAlignment="1">
      <alignment horizontal="center"/>
    </xf>
    <xf numFmtId="172" fontId="1" fillId="0" borderId="10" xfId="0" applyNumberFormat="1" applyFont="1" applyBorder="1" applyAlignment="1">
      <alignment horizontal="center"/>
    </xf>
    <xf numFmtId="169" fontId="0" fillId="0" borderId="11" xfId="0" applyNumberFormat="1" applyBorder="1" applyAlignment="1">
      <alignment horizontal="center"/>
    </xf>
    <xf numFmtId="169" fontId="0" fillId="0" borderId="12" xfId="0" applyNumberFormat="1" applyBorder="1" applyAlignment="1">
      <alignment horizontal="center"/>
    </xf>
    <xf numFmtId="169" fontId="0" fillId="0" borderId="9" xfId="0" applyNumberFormat="1" applyBorder="1" applyAlignment="1">
      <alignment horizont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9" xfId="0" applyFont="1" applyFill="1" applyBorder="1" applyAlignment="1">
      <alignment horizontal="center" vertical="center" wrapText="1"/>
    </xf>
    <xf numFmtId="171" fontId="0" fillId="0" borderId="11" xfId="0" applyNumberFormat="1" applyBorder="1" applyAlignment="1">
      <alignment horizontal="center"/>
    </xf>
    <xf numFmtId="171" fontId="0" fillId="0" borderId="12" xfId="0" applyNumberFormat="1" applyBorder="1" applyAlignment="1">
      <alignment horizontal="center"/>
    </xf>
    <xf numFmtId="171" fontId="0" fillId="0" borderId="9" xfId="0" applyNumberFormat="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3" borderId="9" xfId="0" applyFont="1" applyFill="1" applyBorder="1" applyAlignment="1">
      <alignment horizont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top" wrapText="1"/>
    </xf>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2" borderId="55" xfId="0" applyFont="1" applyFill="1" applyBorder="1" applyAlignment="1">
      <alignment horizontal="center" vertical="center"/>
    </xf>
    <xf numFmtId="0" fontId="1" fillId="0" borderId="10" xfId="0" applyFont="1" applyBorder="1" applyAlignment="1">
      <alignment horizontal="left"/>
    </xf>
    <xf numFmtId="166" fontId="0" fillId="0" borderId="10" xfId="1" applyNumberFormat="1" applyFont="1" applyBorder="1" applyAlignment="1">
      <alignment horizontal="center"/>
    </xf>
    <xf numFmtId="166" fontId="0" fillId="2" borderId="0" xfId="1" applyNumberFormat="1" applyFont="1" applyFill="1" applyBorder="1" applyAlignment="1">
      <alignment horizontal="center"/>
    </xf>
    <xf numFmtId="164" fontId="0" fillId="2" borderId="0" xfId="1" applyFont="1" applyFill="1" applyBorder="1" applyAlignment="1">
      <alignment horizontal="center"/>
    </xf>
    <xf numFmtId="164" fontId="0" fillId="2" borderId="55" xfId="1" applyFont="1" applyFill="1" applyBorder="1" applyAlignment="1">
      <alignment horizontal="center"/>
    </xf>
    <xf numFmtId="0" fontId="22" fillId="4" borderId="44" xfId="0" applyFont="1" applyFill="1" applyBorder="1" applyAlignment="1">
      <alignment horizontal="center"/>
    </xf>
    <xf numFmtId="0" fontId="22" fillId="4" borderId="28" xfId="0" applyFont="1" applyFill="1" applyBorder="1" applyAlignment="1">
      <alignment horizontal="center"/>
    </xf>
    <xf numFmtId="0" fontId="22" fillId="4" borderId="59" xfId="0" applyFont="1" applyFill="1" applyBorder="1" applyAlignment="1">
      <alignment horizontal="center"/>
    </xf>
    <xf numFmtId="166" fontId="0" fillId="2" borderId="55" xfId="1" applyNumberFormat="1" applyFont="1" applyFill="1" applyBorder="1" applyAlignment="1">
      <alignment horizontal="center"/>
    </xf>
    <xf numFmtId="49" fontId="4" fillId="6" borderId="11" xfId="0" applyNumberFormat="1" applyFont="1" applyFill="1" applyBorder="1" applyAlignment="1">
      <alignment horizontal="center" vertical="center" wrapText="1"/>
    </xf>
    <xf numFmtId="49" fontId="4" fillId="6" borderId="12" xfId="0" applyNumberFormat="1" applyFont="1" applyFill="1" applyBorder="1" applyAlignment="1">
      <alignment horizontal="center" vertical="center" wrapText="1"/>
    </xf>
    <xf numFmtId="0" fontId="3" fillId="3" borderId="41" xfId="0" applyFont="1" applyFill="1" applyBorder="1" applyAlignment="1">
      <alignment horizontal="center"/>
    </xf>
    <xf numFmtId="0" fontId="3" fillId="3" borderId="42" xfId="0" applyFont="1" applyFill="1" applyBorder="1" applyAlignment="1">
      <alignment horizontal="center"/>
    </xf>
    <xf numFmtId="49" fontId="1" fillId="0" borderId="12" xfId="0" applyNumberFormat="1" applyFont="1" applyBorder="1" applyAlignment="1">
      <alignment horizontal="center" vertical="center"/>
    </xf>
    <xf numFmtId="49" fontId="1" fillId="0" borderId="9" xfId="0" applyNumberFormat="1" applyFont="1" applyBorder="1" applyAlignment="1">
      <alignment horizontal="center" vertical="center"/>
    </xf>
    <xf numFmtId="166" fontId="0" fillId="0" borderId="11" xfId="1" applyNumberFormat="1" applyFont="1" applyBorder="1" applyAlignment="1">
      <alignment horizontal="center"/>
    </xf>
    <xf numFmtId="166" fontId="0" fillId="0" borderId="12" xfId="1" applyNumberFormat="1" applyFont="1" applyBorder="1" applyAlignment="1">
      <alignment horizontal="center"/>
    </xf>
    <xf numFmtId="166" fontId="0" fillId="0" borderId="9" xfId="1" applyNumberFormat="1" applyFont="1" applyBorder="1" applyAlignment="1">
      <alignment horizontal="center"/>
    </xf>
    <xf numFmtId="166" fontId="0" fillId="0" borderId="11" xfId="0" applyNumberFormat="1" applyBorder="1" applyAlignment="1">
      <alignment horizontal="center"/>
    </xf>
    <xf numFmtId="166" fontId="0" fillId="0" borderId="12" xfId="0" applyNumberFormat="1" applyBorder="1" applyAlignment="1">
      <alignment horizontal="center"/>
    </xf>
    <xf numFmtId="166" fontId="0" fillId="0" borderId="9" xfId="0" applyNumberFormat="1" applyBorder="1" applyAlignment="1">
      <alignment horizontal="center"/>
    </xf>
    <xf numFmtId="166" fontId="2" fillId="2" borderId="0" xfId="1" applyNumberFormat="1" applyFont="1" applyFill="1" applyBorder="1" applyAlignment="1">
      <alignment horizontal="center"/>
    </xf>
    <xf numFmtId="166" fontId="2" fillId="2" borderId="55" xfId="1" applyNumberFormat="1" applyFont="1" applyFill="1" applyBorder="1" applyAlignment="1">
      <alignment horizont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left"/>
    </xf>
    <xf numFmtId="0" fontId="0" fillId="2" borderId="10" xfId="0" applyFill="1" applyBorder="1" applyAlignment="1">
      <alignment horizontal="center" vertical="center"/>
    </xf>
    <xf numFmtId="0" fontId="1" fillId="3" borderId="32" xfId="0" applyFont="1" applyFill="1" applyBorder="1" applyAlignment="1">
      <alignment horizontal="center"/>
    </xf>
    <xf numFmtId="166" fontId="2" fillId="3" borderId="10" xfId="0" applyNumberFormat="1" applyFont="1" applyFill="1" applyBorder="1" applyAlignment="1">
      <alignment horizontal="center"/>
    </xf>
    <xf numFmtId="166" fontId="2" fillId="3" borderId="10" xfId="1" applyNumberFormat="1" applyFont="1" applyFill="1" applyBorder="1" applyAlignment="1">
      <alignment horizontal="center"/>
    </xf>
    <xf numFmtId="166" fontId="2" fillId="3" borderId="11" xfId="1" applyNumberFormat="1" applyFont="1" applyFill="1" applyBorder="1" applyAlignment="1">
      <alignment horizontal="center"/>
    </xf>
    <xf numFmtId="166" fontId="2" fillId="3" borderId="12" xfId="1" applyNumberFormat="1" applyFont="1" applyFill="1" applyBorder="1" applyAlignment="1">
      <alignment horizontal="center"/>
    </xf>
    <xf numFmtId="166" fontId="2" fillId="3" borderId="9" xfId="1" applyNumberFormat="1" applyFont="1" applyFill="1" applyBorder="1" applyAlignment="1">
      <alignment horizont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55" xfId="0" applyFill="1" applyBorder="1" applyAlignment="1">
      <alignment horizontal="center"/>
    </xf>
    <xf numFmtId="166" fontId="0" fillId="2" borderId="10" xfId="1" applyNumberFormat="1" applyFont="1" applyFill="1" applyBorder="1" applyAlignment="1">
      <alignment horizontal="center" vertical="center"/>
    </xf>
    <xf numFmtId="166" fontId="0" fillId="2" borderId="11" xfId="1" applyNumberFormat="1" applyFont="1" applyFill="1" applyBorder="1" applyAlignment="1">
      <alignment horizontal="center" vertical="center"/>
    </xf>
    <xf numFmtId="166" fontId="0" fillId="2" borderId="12" xfId="1" applyNumberFormat="1" applyFont="1" applyFill="1" applyBorder="1" applyAlignment="1">
      <alignment horizontal="center" vertical="center"/>
    </xf>
    <xf numFmtId="166" fontId="0" fillId="2" borderId="9" xfId="1" applyNumberFormat="1" applyFont="1" applyFill="1" applyBorder="1" applyAlignment="1">
      <alignment horizontal="center" vertical="center"/>
    </xf>
    <xf numFmtId="0" fontId="0" fillId="0" borderId="0" xfId="0" applyAlignment="1">
      <alignment horizontal="center" vertical="top"/>
    </xf>
    <xf numFmtId="0" fontId="1" fillId="3" borderId="5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20" xfId="0" applyFont="1" applyFill="1" applyBorder="1" applyAlignment="1">
      <alignment horizontal="center" vertical="center"/>
    </xf>
    <xf numFmtId="0" fontId="1" fillId="0" borderId="29" xfId="0" applyFont="1" applyBorder="1" applyAlignment="1">
      <alignment horizontal="center"/>
    </xf>
    <xf numFmtId="0" fontId="1" fillId="0" borderId="0" xfId="0" applyFont="1" applyBorder="1" applyAlignment="1">
      <alignment horizontal="center"/>
    </xf>
    <xf numFmtId="0" fontId="1" fillId="0" borderId="55" xfId="0" applyFont="1" applyBorder="1" applyAlignment="1">
      <alignment horizontal="center"/>
    </xf>
    <xf numFmtId="49" fontId="1" fillId="0" borderId="27" xfId="0" applyNumberFormat="1" applyFont="1" applyBorder="1" applyAlignment="1">
      <alignment horizontal="center"/>
    </xf>
    <xf numFmtId="49" fontId="1" fillId="0" borderId="14" xfId="0" applyNumberFormat="1" applyFont="1" applyBorder="1" applyAlignment="1">
      <alignment horizontal="center"/>
    </xf>
    <xf numFmtId="49" fontId="1" fillId="0" borderId="43" xfId="0" applyNumberFormat="1" applyFont="1" applyBorder="1" applyAlignment="1">
      <alignment horizontal="center"/>
    </xf>
    <xf numFmtId="0" fontId="2" fillId="3" borderId="10" xfId="0" applyFont="1" applyFill="1" applyBorder="1" applyAlignment="1">
      <alignment horizontal="center"/>
    </xf>
    <xf numFmtId="0" fontId="1" fillId="0" borderId="27" xfId="0" applyFont="1" applyBorder="1" applyAlignment="1">
      <alignment horizontal="center"/>
    </xf>
    <xf numFmtId="0" fontId="1" fillId="0" borderId="14" xfId="0" applyFont="1" applyBorder="1" applyAlignment="1">
      <alignment horizontal="center"/>
    </xf>
    <xf numFmtId="0" fontId="1" fillId="0" borderId="43" xfId="0" applyFont="1" applyBorder="1" applyAlignment="1">
      <alignment horizontal="center"/>
    </xf>
    <xf numFmtId="166" fontId="2" fillId="3" borderId="11" xfId="0" applyNumberFormat="1" applyFont="1" applyFill="1" applyBorder="1" applyAlignment="1">
      <alignment horizontal="center"/>
    </xf>
    <xf numFmtId="166" fontId="2" fillId="3" borderId="12" xfId="0" applyNumberFormat="1" applyFont="1" applyFill="1" applyBorder="1" applyAlignment="1">
      <alignment horizontal="center"/>
    </xf>
    <xf numFmtId="166" fontId="2" fillId="3" borderId="9" xfId="0" applyNumberFormat="1" applyFont="1" applyFill="1" applyBorder="1" applyAlignment="1">
      <alignment horizontal="center"/>
    </xf>
    <xf numFmtId="0" fontId="1" fillId="3" borderId="22" xfId="0" applyFont="1" applyFill="1" applyBorder="1" applyAlignment="1">
      <alignment horizontal="center" vertical="center"/>
    </xf>
    <xf numFmtId="166" fontId="0" fillId="0" borderId="32" xfId="1" applyNumberFormat="1" applyFont="1" applyBorder="1" applyAlignment="1">
      <alignment horizontal="center"/>
    </xf>
    <xf numFmtId="168" fontId="0" fillId="0" borderId="11" xfId="1" applyNumberFormat="1" applyFont="1" applyBorder="1" applyAlignment="1">
      <alignment horizontal="center"/>
    </xf>
    <xf numFmtId="168" fontId="0" fillId="0" borderId="12" xfId="1" applyNumberFormat="1" applyFont="1" applyBorder="1" applyAlignment="1">
      <alignment horizontal="center"/>
    </xf>
    <xf numFmtId="168" fontId="0" fillId="0" borderId="26" xfId="1" applyNumberFormat="1" applyFont="1" applyBorder="1" applyAlignment="1">
      <alignment horizontal="center"/>
    </xf>
    <xf numFmtId="166" fontId="0" fillId="0" borderId="18" xfId="1" applyNumberFormat="1" applyFont="1" applyBorder="1" applyAlignment="1">
      <alignment horizontal="center"/>
    </xf>
    <xf numFmtId="166" fontId="0" fillId="0" borderId="31" xfId="1" applyNumberFormat="1" applyFont="1" applyBorder="1" applyAlignment="1">
      <alignment horizontal="center"/>
    </xf>
    <xf numFmtId="168" fontId="0" fillId="0" borderId="19" xfId="1" applyNumberFormat="1" applyFont="1" applyBorder="1" applyAlignment="1">
      <alignment horizontal="center"/>
    </xf>
    <xf numFmtId="168" fontId="0" fillId="0" borderId="20" xfId="1" applyNumberFormat="1" applyFont="1" applyBorder="1" applyAlignment="1">
      <alignment horizontal="center"/>
    </xf>
    <xf numFmtId="168" fontId="0" fillId="0" borderId="22" xfId="1" applyNumberFormat="1" applyFont="1" applyBorder="1" applyAlignment="1">
      <alignment horizontal="center"/>
    </xf>
    <xf numFmtId="49" fontId="1" fillId="0" borderId="11" xfId="0" applyNumberFormat="1" applyFont="1" applyBorder="1" applyAlignment="1">
      <alignment horizontal="center"/>
    </xf>
    <xf numFmtId="49" fontId="1" fillId="0" borderId="12" xfId="0" applyNumberFormat="1" applyFont="1" applyBorder="1" applyAlignment="1">
      <alignment horizontal="center"/>
    </xf>
    <xf numFmtId="49" fontId="1" fillId="0" borderId="9" xfId="0" applyNumberFormat="1" applyFont="1" applyBorder="1" applyAlignment="1">
      <alignment horizontal="center"/>
    </xf>
    <xf numFmtId="49" fontId="0" fillId="0" borderId="2" xfId="0" applyNumberFormat="1" applyFont="1" applyBorder="1" applyAlignment="1">
      <alignment horizontal="left" vertical="center" wrapText="1"/>
    </xf>
    <xf numFmtId="49" fontId="0" fillId="0" borderId="54" xfId="0" applyNumberFormat="1" applyFont="1" applyBorder="1" applyAlignment="1">
      <alignment horizontal="left" vertical="center" wrapText="1"/>
    </xf>
    <xf numFmtId="49" fontId="0" fillId="0" borderId="0" xfId="0" applyNumberFormat="1" applyFont="1" applyBorder="1" applyAlignment="1">
      <alignment horizontal="left" vertical="center" wrapText="1"/>
    </xf>
    <xf numFmtId="49" fontId="0" fillId="0" borderId="55" xfId="0" applyNumberFormat="1" applyFont="1" applyBorder="1" applyAlignment="1">
      <alignment horizontal="left" vertical="center" wrapText="1"/>
    </xf>
    <xf numFmtId="0" fontId="0" fillId="0" borderId="6" xfId="0" applyBorder="1" applyAlignment="1">
      <alignment horizontal="left"/>
    </xf>
    <xf numFmtId="0" fontId="1" fillId="3" borderId="14"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1" fillId="3" borderId="51" xfId="0" applyFont="1" applyFill="1" applyBorder="1" applyAlignment="1">
      <alignment horizontal="center" vertical="center"/>
    </xf>
    <xf numFmtId="0" fontId="1" fillId="3" borderId="53" xfId="0" applyFont="1" applyFill="1" applyBorder="1" applyAlignment="1">
      <alignment horizontal="center" vertical="center"/>
    </xf>
    <xf numFmtId="9" fontId="0" fillId="0" borderId="10" xfId="0" applyNumberFormat="1" applyBorder="1" applyAlignment="1">
      <alignment horizontal="center"/>
    </xf>
    <xf numFmtId="0" fontId="0" fillId="0" borderId="44" xfId="0" applyBorder="1" applyAlignment="1">
      <alignment horizontal="center" vertical="center"/>
    </xf>
    <xf numFmtId="0" fontId="0" fillId="0" borderId="28" xfId="0" applyBorder="1" applyAlignment="1">
      <alignment horizontal="center" vertical="center"/>
    </xf>
    <xf numFmtId="0" fontId="0" fillId="0" borderId="59"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9" fontId="0" fillId="0" borderId="7" xfId="0" applyNumberFormat="1" applyBorder="1" applyAlignment="1">
      <alignment horizontal="center"/>
    </xf>
    <xf numFmtId="0" fontId="0" fillId="0" borderId="7" xfId="0" applyBorder="1" applyAlignment="1">
      <alignment horizontal="center"/>
    </xf>
    <xf numFmtId="0" fontId="0" fillId="0" borderId="50" xfId="0" applyBorder="1" applyAlignment="1">
      <alignment horizontal="center"/>
    </xf>
    <xf numFmtId="9" fontId="0" fillId="0" borderId="12" xfId="0" applyNumberFormat="1" applyBorder="1" applyAlignment="1">
      <alignment horizontal="center"/>
    </xf>
    <xf numFmtId="173" fontId="0" fillId="0" borderId="25" xfId="0" applyNumberFormat="1" applyBorder="1" applyAlignment="1">
      <alignment horizontal="center"/>
    </xf>
    <xf numFmtId="173" fontId="0" fillId="0" borderId="28" xfId="0" applyNumberFormat="1" applyBorder="1" applyAlignment="1">
      <alignment horizontal="center"/>
    </xf>
    <xf numFmtId="173" fontId="0" fillId="0" borderId="59" xfId="0" applyNumberFormat="1" applyBorder="1" applyAlignment="1">
      <alignment horizontal="center"/>
    </xf>
    <xf numFmtId="173" fontId="0" fillId="0" borderId="9" xfId="0" applyNumberFormat="1" applyBorder="1" applyAlignment="1">
      <alignment horizontal="center"/>
    </xf>
    <xf numFmtId="173" fontId="0" fillId="0" borderId="10" xfId="0" applyNumberFormat="1" applyBorder="1" applyAlignment="1">
      <alignment horizontal="center"/>
    </xf>
    <xf numFmtId="173" fontId="0" fillId="0" borderId="33" xfId="0" applyNumberFormat="1" applyBorder="1" applyAlignment="1">
      <alignment horizontal="center"/>
    </xf>
    <xf numFmtId="9" fontId="0" fillId="0" borderId="68" xfId="0" applyNumberFormat="1" applyBorder="1" applyAlignment="1">
      <alignment horizontal="center"/>
    </xf>
    <xf numFmtId="173" fontId="0" fillId="0" borderId="11" xfId="0" applyNumberFormat="1" applyBorder="1" applyAlignment="1">
      <alignment horizontal="center"/>
    </xf>
    <xf numFmtId="173" fontId="0" fillId="0" borderId="12" xfId="0" applyNumberFormat="1" applyBorder="1" applyAlignment="1">
      <alignment horizontal="center"/>
    </xf>
    <xf numFmtId="0" fontId="1" fillId="0" borderId="53"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0" fillId="0" borderId="48" xfId="0" applyBorder="1" applyAlignment="1">
      <alignment horizontal="left"/>
    </xf>
    <xf numFmtId="0" fontId="0" fillId="0" borderId="23" xfId="0" applyBorder="1" applyAlignment="1">
      <alignment horizontal="left"/>
    </xf>
    <xf numFmtId="0" fontId="0" fillId="0" borderId="1" xfId="0" applyBorder="1" applyAlignment="1">
      <alignment horizontal="left"/>
    </xf>
    <xf numFmtId="173" fontId="0" fillId="0" borderId="31" xfId="2" applyNumberFormat="1" applyFont="1" applyBorder="1" applyAlignment="1">
      <alignment horizontal="center"/>
    </xf>
    <xf numFmtId="173" fontId="0" fillId="0" borderId="34" xfId="2" applyNumberFormat="1" applyFont="1" applyBorder="1" applyAlignment="1">
      <alignment horizontal="center"/>
    </xf>
    <xf numFmtId="0" fontId="0" fillId="0" borderId="52" xfId="0" applyBorder="1" applyAlignment="1">
      <alignment horizontal="left"/>
    </xf>
    <xf numFmtId="173" fontId="0" fillId="0" borderId="11" xfId="2" applyNumberFormat="1" applyFont="1" applyBorder="1" applyAlignment="1">
      <alignment horizontal="center"/>
    </xf>
    <xf numFmtId="173" fontId="0" fillId="0" borderId="12" xfId="2" applyNumberFormat="1" applyFont="1" applyBorder="1" applyAlignment="1">
      <alignment horizontal="center"/>
    </xf>
    <xf numFmtId="173" fontId="0" fillId="0" borderId="26" xfId="2" applyNumberFormat="1" applyFont="1" applyBorder="1" applyAlignment="1">
      <alignment horizontal="center"/>
    </xf>
    <xf numFmtId="173" fontId="1" fillId="0" borderId="68" xfId="0" applyNumberFormat="1" applyFont="1" applyBorder="1" applyAlignment="1">
      <alignment horizontal="center"/>
    </xf>
    <xf numFmtId="173" fontId="1" fillId="0" borderId="42" xfId="0" applyNumberFormat="1" applyFont="1" applyBorder="1" applyAlignment="1">
      <alignment horizontal="center"/>
    </xf>
    <xf numFmtId="9" fontId="32" fillId="0" borderId="0" xfId="0" applyNumberFormat="1" applyFont="1" applyAlignment="1">
      <alignment horizontal="center"/>
    </xf>
    <xf numFmtId="0" fontId="32" fillId="0" borderId="0" xfId="0" applyFont="1" applyAlignment="1">
      <alignment horizontal="center"/>
    </xf>
    <xf numFmtId="173" fontId="0" fillId="0" borderId="9" xfId="2" applyNumberFormat="1" applyFont="1" applyBorder="1" applyAlignment="1">
      <alignment horizontal="center"/>
    </xf>
    <xf numFmtId="173" fontId="0" fillId="0" borderId="21" xfId="0" applyNumberFormat="1" applyBorder="1" applyAlignment="1">
      <alignment horizontal="center"/>
    </xf>
    <xf numFmtId="173" fontId="0" fillId="0" borderId="31" xfId="0" applyNumberFormat="1" applyBorder="1" applyAlignment="1">
      <alignment horizontal="center"/>
    </xf>
    <xf numFmtId="0" fontId="0" fillId="0" borderId="9" xfId="0"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left" wrapText="1"/>
    </xf>
    <xf numFmtId="0" fontId="0" fillId="0" borderId="12" xfId="0" applyBorder="1" applyAlignment="1">
      <alignment horizontal="left" wrapText="1"/>
    </xf>
    <xf numFmtId="0" fontId="0" fillId="0" borderId="9" xfId="0" applyBorder="1" applyAlignment="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169" fontId="27" fillId="14" borderId="10" xfId="0" applyNumberFormat="1" applyFont="1" applyFill="1" applyBorder="1" applyAlignment="1">
      <alignment horizontal="center"/>
    </xf>
    <xf numFmtId="169" fontId="26" fillId="14" borderId="10" xfId="0" applyNumberFormat="1" applyFont="1" applyFill="1" applyBorder="1"/>
    <xf numFmtId="169" fontId="27" fillId="28" borderId="10" xfId="0" applyNumberFormat="1" applyFont="1" applyFill="1" applyBorder="1" applyAlignment="1">
      <alignment horizontal="center"/>
    </xf>
    <xf numFmtId="169" fontId="26" fillId="28" borderId="10" xfId="0" applyNumberFormat="1" applyFont="1" applyFill="1" applyBorder="1"/>
    <xf numFmtId="169" fontId="0" fillId="53" borderId="11" xfId="0" applyNumberFormat="1" applyFill="1" applyBorder="1" applyAlignment="1">
      <alignment horizontal="center"/>
    </xf>
    <xf numFmtId="169" fontId="0" fillId="53" borderId="12" xfId="0" applyNumberFormat="1" applyFill="1" applyBorder="1" applyAlignment="1">
      <alignment horizontal="center"/>
    </xf>
    <xf numFmtId="169" fontId="0" fillId="53" borderId="9" xfId="0" applyNumberFormat="1" applyFill="1" applyBorder="1" applyAlignment="1">
      <alignment horizontal="center"/>
    </xf>
    <xf numFmtId="169" fontId="27" fillId="47" borderId="10" xfId="0" applyNumberFormat="1" applyFont="1" applyFill="1" applyBorder="1" applyAlignment="1">
      <alignment horizontal="center"/>
    </xf>
    <xf numFmtId="169" fontId="26" fillId="47" borderId="10" xfId="0" applyNumberFormat="1" applyFont="1" applyFill="1" applyBorder="1"/>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xf>
    <xf numFmtId="0" fontId="25" fillId="27" borderId="9" xfId="0" applyFont="1" applyFill="1" applyBorder="1" applyAlignment="1">
      <alignment horizontal="center" vertical="center"/>
    </xf>
    <xf numFmtId="0" fontId="25" fillId="43" borderId="11" xfId="0" applyFont="1" applyFill="1" applyBorder="1" applyAlignment="1">
      <alignment horizontal="center"/>
    </xf>
    <xf numFmtId="0" fontId="25" fillId="43" borderId="12" xfId="0" applyFont="1" applyFill="1" applyBorder="1" applyAlignment="1">
      <alignment horizontal="center"/>
    </xf>
    <xf numFmtId="49" fontId="27" fillId="43" borderId="12" xfId="0" applyNumberFormat="1" applyFont="1" applyFill="1" applyBorder="1" applyAlignment="1">
      <alignment horizontal="center"/>
    </xf>
    <xf numFmtId="49" fontId="27" fillId="43" borderId="9" xfId="0" applyNumberFormat="1" applyFont="1" applyFill="1" applyBorder="1" applyAlignment="1">
      <alignment horizontal="center"/>
    </xf>
    <xf numFmtId="169" fontId="27" fillId="43" borderId="13" xfId="0" applyNumberFormat="1" applyFont="1" applyFill="1" applyBorder="1" applyAlignment="1">
      <alignment horizontal="center"/>
    </xf>
    <xf numFmtId="169" fontId="26" fillId="43" borderId="13" xfId="0" applyNumberFormat="1" applyFont="1" applyFill="1" applyBorder="1"/>
    <xf numFmtId="169" fontId="27" fillId="43" borderId="10" xfId="0" applyNumberFormat="1" applyFont="1" applyFill="1" applyBorder="1" applyAlignment="1">
      <alignment horizontal="center"/>
    </xf>
    <xf numFmtId="169" fontId="26" fillId="43" borderId="10" xfId="0" applyNumberFormat="1" applyFont="1" applyFill="1" applyBorder="1"/>
    <xf numFmtId="0" fontId="25" fillId="14" borderId="11" xfId="0" applyFont="1" applyFill="1" applyBorder="1" applyAlignment="1">
      <alignment horizontal="left"/>
    </xf>
    <xf numFmtId="0" fontId="25" fillId="14" borderId="12" xfId="0" applyFont="1" applyFill="1" applyBorder="1" applyAlignment="1">
      <alignment horizontal="left"/>
    </xf>
    <xf numFmtId="49" fontId="27" fillId="14" borderId="12" xfId="0" applyNumberFormat="1" applyFont="1" applyFill="1" applyBorder="1" applyAlignment="1">
      <alignment horizontal="center"/>
    </xf>
    <xf numFmtId="0" fontId="27" fillId="14" borderId="9" xfId="0" applyFont="1" applyFill="1" applyBorder="1" applyAlignment="1">
      <alignment horizontal="center"/>
    </xf>
    <xf numFmtId="0" fontId="25" fillId="28" borderId="11" xfId="0" applyFont="1" applyFill="1" applyBorder="1" applyAlignment="1">
      <alignment horizontal="center"/>
    </xf>
    <xf numFmtId="0" fontId="25" fillId="28" borderId="12" xfId="0" applyFont="1" applyFill="1" applyBorder="1" applyAlignment="1">
      <alignment horizontal="center"/>
    </xf>
    <xf numFmtId="0" fontId="27" fillId="28" borderId="12" xfId="0" applyFont="1" applyFill="1" applyBorder="1" applyAlignment="1">
      <alignment horizontal="center"/>
    </xf>
    <xf numFmtId="0" fontId="27" fillId="28" borderId="9" xfId="0" applyFont="1" applyFill="1" applyBorder="1" applyAlignment="1">
      <alignment horizontal="center"/>
    </xf>
    <xf numFmtId="169" fontId="27" fillId="28" borderId="13" xfId="0" applyNumberFormat="1" applyFont="1" applyFill="1" applyBorder="1" applyAlignment="1">
      <alignment horizontal="center"/>
    </xf>
    <xf numFmtId="169" fontId="26" fillId="28" borderId="13" xfId="0" applyNumberFormat="1" applyFont="1" applyFill="1" applyBorder="1"/>
    <xf numFmtId="169" fontId="27" fillId="24" borderId="10" xfId="0" applyNumberFormat="1" applyFont="1" applyFill="1" applyBorder="1" applyAlignment="1">
      <alignment horizontal="center"/>
    </xf>
    <xf numFmtId="169" fontId="26" fillId="24" borderId="10" xfId="0" applyNumberFormat="1" applyFont="1" applyFill="1" applyBorder="1"/>
    <xf numFmtId="169" fontId="27" fillId="44" borderId="0" xfId="0" applyNumberFormat="1" applyFont="1" applyFill="1" applyBorder="1" applyAlignment="1">
      <alignment horizontal="center"/>
    </xf>
    <xf numFmtId="0" fontId="25" fillId="23" borderId="11" xfId="0" applyFont="1" applyFill="1" applyBorder="1" applyAlignment="1">
      <alignment horizontal="center" vertical="center"/>
    </xf>
    <xf numFmtId="0" fontId="25" fillId="23" borderId="12" xfId="0" applyFont="1" applyFill="1" applyBorder="1" applyAlignment="1">
      <alignment horizontal="center" vertical="center"/>
    </xf>
    <xf numFmtId="0" fontId="25" fillId="23" borderId="9" xfId="0" applyFont="1" applyFill="1" applyBorder="1" applyAlignment="1">
      <alignment horizontal="center" vertical="center"/>
    </xf>
    <xf numFmtId="169" fontId="27" fillId="51" borderId="13" xfId="0" applyNumberFormat="1" applyFont="1" applyFill="1" applyBorder="1" applyAlignment="1">
      <alignment horizontal="center"/>
    </xf>
    <xf numFmtId="169" fontId="26" fillId="51" borderId="13" xfId="0" applyNumberFormat="1" applyFont="1" applyFill="1" applyBorder="1"/>
    <xf numFmtId="0" fontId="25" fillId="14" borderId="11" xfId="0" applyFont="1" applyFill="1" applyBorder="1" applyAlignment="1">
      <alignment horizontal="center" vertical="center"/>
    </xf>
    <xf numFmtId="0" fontId="25" fillId="14" borderId="12" xfId="0" applyFont="1" applyFill="1" applyBorder="1" applyAlignment="1">
      <alignment horizontal="center" vertical="center"/>
    </xf>
    <xf numFmtId="0" fontId="26" fillId="14" borderId="12" xfId="0" applyFont="1" applyFill="1" applyBorder="1" applyAlignment="1">
      <alignment horizontal="center"/>
    </xf>
    <xf numFmtId="0" fontId="26" fillId="14" borderId="9" xfId="0" applyFont="1" applyFill="1" applyBorder="1" applyAlignment="1">
      <alignment horizontal="center"/>
    </xf>
    <xf numFmtId="169" fontId="27" fillId="14" borderId="9" xfId="0" applyNumberFormat="1"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2" xfId="0" applyFont="1" applyFill="1" applyBorder="1" applyAlignment="1">
      <alignment horizontal="center" vertical="center"/>
    </xf>
    <xf numFmtId="0" fontId="26" fillId="25" borderId="12" xfId="0" applyFont="1" applyFill="1" applyBorder="1" applyAlignment="1">
      <alignment horizontal="center"/>
    </xf>
    <xf numFmtId="0" fontId="26" fillId="25" borderId="9" xfId="0" applyFont="1" applyFill="1" applyBorder="1" applyAlignment="1">
      <alignment horizontal="center"/>
    </xf>
    <xf numFmtId="169" fontId="27" fillId="46" borderId="9" xfId="0" applyNumberFormat="1" applyFont="1" applyFill="1" applyBorder="1" applyAlignment="1">
      <alignment horizontal="center" vertical="center"/>
    </xf>
    <xf numFmtId="169" fontId="26" fillId="46" borderId="10" xfId="0" applyNumberFormat="1" applyFont="1" applyFill="1" applyBorder="1"/>
    <xf numFmtId="0" fontId="25" fillId="24" borderId="11" xfId="0" applyFont="1" applyFill="1" applyBorder="1" applyAlignment="1">
      <alignment horizontal="center"/>
    </xf>
    <xf numFmtId="0" fontId="25" fillId="24" borderId="12" xfId="0" applyFont="1" applyFill="1" applyBorder="1" applyAlignment="1">
      <alignment horizontal="center"/>
    </xf>
    <xf numFmtId="49" fontId="27" fillId="24" borderId="12" xfId="0" applyNumberFormat="1" applyFont="1" applyFill="1" applyBorder="1" applyAlignment="1">
      <alignment horizontal="center"/>
    </xf>
    <xf numFmtId="49" fontId="27" fillId="24" borderId="9" xfId="0" applyNumberFormat="1" applyFont="1" applyFill="1" applyBorder="1" applyAlignment="1">
      <alignment horizontal="center"/>
    </xf>
    <xf numFmtId="169" fontId="27" fillId="24" borderId="13" xfId="0" applyNumberFormat="1" applyFont="1" applyFill="1" applyBorder="1" applyAlignment="1">
      <alignment horizontal="center"/>
    </xf>
    <xf numFmtId="169" fontId="26" fillId="24" borderId="13" xfId="0" applyNumberFormat="1" applyFont="1" applyFill="1" applyBorder="1"/>
    <xf numFmtId="169" fontId="27" fillId="50" borderId="10" xfId="0" applyNumberFormat="1" applyFont="1" applyFill="1" applyBorder="1" applyAlignment="1">
      <alignment horizontal="center"/>
    </xf>
    <xf numFmtId="169" fontId="26" fillId="50" borderId="10" xfId="0" applyNumberFormat="1" applyFont="1" applyFill="1" applyBorder="1"/>
    <xf numFmtId="169" fontId="27" fillId="46" borderId="10" xfId="0" applyNumberFormat="1" applyFont="1" applyFill="1" applyBorder="1" applyAlignment="1">
      <alignment horizontal="center"/>
    </xf>
    <xf numFmtId="169" fontId="27" fillId="20" borderId="10" xfId="0" applyNumberFormat="1" applyFont="1" applyFill="1" applyBorder="1" applyAlignment="1">
      <alignment horizontal="center"/>
    </xf>
    <xf numFmtId="169" fontId="26" fillId="20" borderId="10" xfId="0" applyNumberFormat="1" applyFont="1" applyFill="1" applyBorder="1"/>
    <xf numFmtId="169" fontId="27" fillId="45" borderId="11" xfId="0" applyNumberFormat="1" applyFont="1" applyFill="1" applyBorder="1" applyAlignment="1">
      <alignment horizontal="center"/>
    </xf>
    <xf numFmtId="169" fontId="27" fillId="45" borderId="12" xfId="0" applyNumberFormat="1" applyFont="1" applyFill="1" applyBorder="1" applyAlignment="1">
      <alignment horizontal="center"/>
    </xf>
    <xf numFmtId="169" fontId="27" fillId="45" borderId="9" xfId="0" applyNumberFormat="1" applyFont="1" applyFill="1" applyBorder="1" applyAlignment="1">
      <alignment horizontal="center"/>
    </xf>
    <xf numFmtId="0" fontId="27" fillId="14" borderId="10" xfId="0" applyFont="1" applyFill="1" applyBorder="1"/>
    <xf numFmtId="0" fontId="26" fillId="14" borderId="10" xfId="0" applyFont="1" applyFill="1" applyBorder="1"/>
    <xf numFmtId="0" fontId="26" fillId="14" borderId="11" xfId="0" applyFont="1" applyFill="1" applyBorder="1"/>
    <xf numFmtId="0" fontId="25" fillId="14" borderId="11" xfId="0" applyFont="1" applyFill="1" applyBorder="1"/>
    <xf numFmtId="0" fontId="26" fillId="14" borderId="12" xfId="0" applyFont="1" applyFill="1" applyBorder="1"/>
    <xf numFmtId="0" fontId="27" fillId="14" borderId="12" xfId="0" applyFont="1" applyFill="1" applyBorder="1"/>
    <xf numFmtId="0" fontId="26" fillId="14" borderId="9" xfId="0" applyFont="1" applyFill="1" applyBorder="1"/>
    <xf numFmtId="0" fontId="25" fillId="14" borderId="11" xfId="0" applyFont="1" applyFill="1" applyBorder="1" applyAlignment="1">
      <alignment horizontal="center"/>
    </xf>
    <xf numFmtId="0" fontId="25" fillId="14" borderId="12" xfId="0" applyFont="1" applyFill="1" applyBorder="1" applyAlignment="1">
      <alignment horizontal="center"/>
    </xf>
    <xf numFmtId="0" fontId="27" fillId="14" borderId="12" xfId="0" applyFont="1" applyFill="1" applyBorder="1" applyAlignment="1">
      <alignment horizontal="center"/>
    </xf>
    <xf numFmtId="0" fontId="27" fillId="44" borderId="12" xfId="0" applyFont="1" applyFill="1" applyBorder="1" applyAlignment="1">
      <alignment horizontal="center"/>
    </xf>
    <xf numFmtId="0" fontId="27" fillId="44" borderId="9" xfId="0" applyFont="1" applyFill="1" applyBorder="1" applyAlignment="1">
      <alignment horizontal="center"/>
    </xf>
    <xf numFmtId="17" fontId="26" fillId="14" borderId="12" xfId="0" applyNumberFormat="1" applyFont="1" applyFill="1" applyBorder="1" applyAlignment="1">
      <alignment horizontal="center"/>
    </xf>
    <xf numFmtId="0" fontId="25" fillId="19" borderId="11" xfId="0" applyFont="1" applyFill="1" applyBorder="1" applyAlignment="1">
      <alignment horizontal="center" vertical="center"/>
    </xf>
    <xf numFmtId="0" fontId="25" fillId="19" borderId="12" xfId="0" applyFont="1" applyFill="1" applyBorder="1" applyAlignment="1">
      <alignment horizontal="center" vertical="center"/>
    </xf>
    <xf numFmtId="0" fontId="25" fillId="19" borderId="9" xfId="0" applyFont="1" applyFill="1" applyBorder="1" applyAlignment="1">
      <alignment horizontal="center" vertical="center"/>
    </xf>
    <xf numFmtId="0" fontId="25" fillId="20" borderId="11" xfId="0" applyFont="1" applyFill="1" applyBorder="1" applyAlignment="1">
      <alignment horizontal="center"/>
    </xf>
    <xf numFmtId="0" fontId="25" fillId="20" borderId="12" xfId="0" applyFont="1" applyFill="1" applyBorder="1" applyAlignment="1">
      <alignment horizontal="center"/>
    </xf>
    <xf numFmtId="0" fontId="27" fillId="20" borderId="12" xfId="0" applyFont="1" applyFill="1" applyBorder="1" applyAlignment="1">
      <alignment horizontal="center"/>
    </xf>
    <xf numFmtId="0" fontId="27" fillId="20" borderId="9" xfId="0" applyFont="1" applyFill="1" applyBorder="1" applyAlignment="1">
      <alignment horizontal="center"/>
    </xf>
    <xf numFmtId="169" fontId="27" fillId="20" borderId="13" xfId="0" applyNumberFormat="1" applyFont="1" applyFill="1" applyBorder="1" applyAlignment="1">
      <alignment horizontal="center"/>
    </xf>
    <xf numFmtId="169" fontId="26" fillId="20" borderId="13" xfId="0" applyNumberFormat="1" applyFont="1" applyFill="1" applyBorder="1"/>
    <xf numFmtId="169" fontId="27" fillId="16" borderId="10" xfId="0" applyNumberFormat="1" applyFont="1" applyFill="1" applyBorder="1" applyAlignment="1">
      <alignment horizontal="center"/>
    </xf>
    <xf numFmtId="169" fontId="26" fillId="16" borderId="10" xfId="0" applyNumberFormat="1" applyFont="1" applyFill="1" applyBorder="1"/>
    <xf numFmtId="169" fontId="27" fillId="42" borderId="11" xfId="0" applyNumberFormat="1" applyFont="1" applyFill="1" applyBorder="1" applyAlignment="1">
      <alignment horizontal="center"/>
    </xf>
    <xf numFmtId="169" fontId="27" fillId="42" borderId="12" xfId="0" applyNumberFormat="1" applyFont="1" applyFill="1" applyBorder="1" applyAlignment="1">
      <alignment horizontal="center"/>
    </xf>
    <xf numFmtId="169" fontId="27" fillId="42" borderId="9" xfId="0" applyNumberFormat="1" applyFont="1" applyFill="1" applyBorder="1" applyAlignment="1">
      <alignment horizontal="center"/>
    </xf>
    <xf numFmtId="17" fontId="27" fillId="43" borderId="12" xfId="0" applyNumberFormat="1" applyFont="1" applyFill="1" applyBorder="1" applyAlignment="1">
      <alignment horizontal="center"/>
    </xf>
    <xf numFmtId="0" fontId="27" fillId="43" borderId="12" xfId="0" applyFont="1" applyFill="1" applyBorder="1" applyAlignment="1">
      <alignment horizontal="center"/>
    </xf>
    <xf numFmtId="0" fontId="27" fillId="43" borderId="9" xfId="0" applyFont="1" applyFill="1" applyBorder="1" applyAlignment="1">
      <alignment horizontal="center"/>
    </xf>
    <xf numFmtId="49" fontId="27" fillId="14" borderId="12" xfId="0" applyNumberFormat="1" applyFont="1" applyFill="1" applyBorder="1" applyAlignment="1">
      <alignment horizontal="left"/>
    </xf>
    <xf numFmtId="49" fontId="27" fillId="14" borderId="9" xfId="0" applyNumberFormat="1" applyFont="1" applyFill="1" applyBorder="1" applyAlignment="1">
      <alignment horizontal="left"/>
    </xf>
    <xf numFmtId="0" fontId="25" fillId="15" borderId="11" xfId="0" applyFont="1" applyFill="1" applyBorder="1" applyAlignment="1">
      <alignment horizontal="center" vertical="center"/>
    </xf>
    <xf numFmtId="0" fontId="25" fillId="15" borderId="12" xfId="0" applyFont="1" applyFill="1" applyBorder="1" applyAlignment="1">
      <alignment horizontal="center" vertical="center"/>
    </xf>
    <xf numFmtId="0" fontId="25" fillId="15" borderId="9" xfId="0" applyFont="1" applyFill="1" applyBorder="1" applyAlignment="1">
      <alignment horizontal="center" vertical="center"/>
    </xf>
    <xf numFmtId="169" fontId="27" fillId="16" borderId="13" xfId="0" applyNumberFormat="1" applyFont="1" applyFill="1" applyBorder="1" applyAlignment="1">
      <alignment horizontal="center"/>
    </xf>
    <xf numFmtId="169" fontId="26" fillId="16" borderId="13" xfId="0" applyNumberFormat="1" applyFont="1" applyFill="1" applyBorder="1"/>
    <xf numFmtId="169" fontId="27" fillId="42" borderId="10" xfId="0" applyNumberFormat="1" applyFont="1" applyFill="1" applyBorder="1" applyAlignment="1">
      <alignment horizontal="center"/>
    </xf>
    <xf numFmtId="169" fontId="0" fillId="6" borderId="10" xfId="0" applyNumberFormat="1" applyFill="1" applyBorder="1" applyAlignment="1">
      <alignment horizontal="center"/>
    </xf>
    <xf numFmtId="49" fontId="0" fillId="6" borderId="10" xfId="0" applyNumberFormat="1" applyFill="1" applyBorder="1" applyAlignment="1">
      <alignment horizontal="center"/>
    </xf>
    <xf numFmtId="0" fontId="0" fillId="6" borderId="10" xfId="0" applyFill="1" applyBorder="1" applyAlignment="1">
      <alignment horizontal="center"/>
    </xf>
    <xf numFmtId="0" fontId="0" fillId="38" borderId="10" xfId="0" applyFill="1" applyBorder="1" applyAlignment="1">
      <alignment horizontal="center" vertical="center"/>
    </xf>
    <xf numFmtId="49" fontId="0" fillId="38" borderId="10" xfId="0" applyNumberFormat="1" applyFill="1" applyBorder="1" applyAlignment="1">
      <alignment horizontal="center"/>
    </xf>
    <xf numFmtId="0" fontId="0" fillId="38" borderId="10" xfId="0" applyFill="1" applyBorder="1" applyAlignment="1">
      <alignment horizontal="center"/>
    </xf>
    <xf numFmtId="169" fontId="0" fillId="38" borderId="10" xfId="0" applyNumberFormat="1" applyFill="1" applyBorder="1" applyAlignment="1">
      <alignment horizontal="center"/>
    </xf>
    <xf numFmtId="169" fontId="27" fillId="35" borderId="10" xfId="0" applyNumberFormat="1" applyFont="1" applyFill="1" applyBorder="1" applyAlignment="1">
      <alignment horizontal="center"/>
    </xf>
    <xf numFmtId="169" fontId="26" fillId="35" borderId="10" xfId="0" applyNumberFormat="1" applyFont="1" applyFill="1" applyBorder="1"/>
    <xf numFmtId="169" fontId="27" fillId="36" borderId="11" xfId="0" applyNumberFormat="1" applyFont="1" applyFill="1" applyBorder="1" applyAlignment="1">
      <alignment horizontal="center"/>
    </xf>
    <xf numFmtId="169" fontId="27" fillId="36" borderId="9" xfId="0" applyNumberFormat="1" applyFont="1" applyFill="1" applyBorder="1" applyAlignment="1">
      <alignment horizontal="center"/>
    </xf>
    <xf numFmtId="169" fontId="27" fillId="14" borderId="11" xfId="0" applyNumberFormat="1" applyFont="1" applyFill="1" applyBorder="1" applyAlignment="1">
      <alignment horizontal="center"/>
    </xf>
    <xf numFmtId="169" fontId="27" fillId="14" borderId="9" xfId="0" applyNumberFormat="1" applyFont="1" applyFill="1" applyBorder="1" applyAlignment="1">
      <alignment horizontal="center"/>
    </xf>
    <xf numFmtId="0" fontId="25" fillId="33" borderId="11" xfId="0" applyFont="1" applyFill="1" applyBorder="1" applyAlignment="1">
      <alignment horizontal="center" vertical="center"/>
    </xf>
    <xf numFmtId="0" fontId="25" fillId="33" borderId="9" xfId="0" applyFont="1" applyFill="1" applyBorder="1" applyAlignment="1">
      <alignment horizontal="center" vertical="center"/>
    </xf>
    <xf numFmtId="0" fontId="26" fillId="14" borderId="11" xfId="0" applyFont="1" applyFill="1" applyBorder="1" applyAlignment="1">
      <alignment horizontal="center"/>
    </xf>
    <xf numFmtId="0" fontId="26" fillId="36" borderId="11" xfId="0" applyFont="1" applyFill="1" applyBorder="1" applyAlignment="1">
      <alignment horizontal="center"/>
    </xf>
    <xf numFmtId="0" fontId="26" fillId="36" borderId="9" xfId="0" applyFont="1" applyFill="1" applyBorder="1" applyAlignment="1">
      <alignment horizontal="center"/>
    </xf>
    <xf numFmtId="49" fontId="26" fillId="14" borderId="11" xfId="0" applyNumberFormat="1" applyFont="1" applyFill="1" applyBorder="1" applyAlignment="1">
      <alignment horizontal="center"/>
    </xf>
    <xf numFmtId="49" fontId="26" fillId="14" borderId="9" xfId="0" applyNumberFormat="1" applyFont="1" applyFill="1" applyBorder="1" applyAlignment="1">
      <alignment horizontal="center"/>
    </xf>
    <xf numFmtId="169" fontId="27" fillId="34" borderId="10" xfId="0" applyNumberFormat="1" applyFont="1" applyFill="1" applyBorder="1" applyAlignment="1">
      <alignment horizontal="center"/>
    </xf>
    <xf numFmtId="0" fontId="25" fillId="31" borderId="10" xfId="0" applyFont="1" applyFill="1" applyBorder="1" applyAlignment="1">
      <alignment horizontal="center" vertical="center"/>
    </xf>
    <xf numFmtId="0" fontId="26" fillId="31" borderId="10" xfId="0" applyFont="1" applyFill="1" applyBorder="1"/>
    <xf numFmtId="0" fontId="25" fillId="32" borderId="11" xfId="0" applyFont="1" applyFill="1" applyBorder="1" applyAlignment="1">
      <alignment horizontal="center" vertical="center" wrapText="1"/>
    </xf>
    <xf numFmtId="0" fontId="25" fillId="32" borderId="12" xfId="0" applyFont="1" applyFill="1" applyBorder="1" applyAlignment="1">
      <alignment horizontal="center" vertical="center" wrapText="1"/>
    </xf>
    <xf numFmtId="0" fontId="25" fillId="32" borderId="9" xfId="0" applyFont="1" applyFill="1" applyBorder="1" applyAlignment="1">
      <alignment horizontal="center" vertical="center" wrapText="1"/>
    </xf>
    <xf numFmtId="0" fontId="25" fillId="42" borderId="11" xfId="0" applyFont="1" applyFill="1" applyBorder="1" applyAlignment="1">
      <alignment horizontal="center" vertical="center"/>
    </xf>
    <xf numFmtId="0" fontId="25" fillId="42" borderId="12" xfId="0" applyFont="1" applyFill="1" applyBorder="1" applyAlignment="1">
      <alignment horizontal="center" vertical="center"/>
    </xf>
    <xf numFmtId="17" fontId="26" fillId="42" borderId="12" xfId="0" applyNumberFormat="1" applyFont="1" applyFill="1" applyBorder="1" applyAlignment="1">
      <alignment horizontal="center"/>
    </xf>
    <xf numFmtId="169" fontId="27" fillId="42" borderId="10" xfId="0" applyNumberFormat="1" applyFont="1" applyFill="1" applyBorder="1" applyAlignment="1">
      <alignment horizontal="center" vertical="center"/>
    </xf>
    <xf numFmtId="169" fontId="26" fillId="42" borderId="10" xfId="0" applyNumberFormat="1" applyFont="1" applyFill="1" applyBorder="1"/>
    <xf numFmtId="0" fontId="1" fillId="2" borderId="11" xfId="0" applyFont="1" applyFill="1" applyBorder="1" applyAlignment="1">
      <alignment horizontal="center"/>
    </xf>
    <xf numFmtId="0" fontId="1" fillId="2" borderId="12" xfId="0" applyFont="1" applyFill="1" applyBorder="1" applyAlignment="1">
      <alignment horizontal="center"/>
    </xf>
    <xf numFmtId="17" fontId="0" fillId="2" borderId="12" xfId="0" applyNumberFormat="1" applyFill="1" applyBorder="1" applyAlignment="1">
      <alignment horizontal="center"/>
    </xf>
    <xf numFmtId="0" fontId="0" fillId="2" borderId="12" xfId="0" applyFill="1" applyBorder="1" applyAlignment="1">
      <alignment horizontal="center"/>
    </xf>
    <xf numFmtId="0" fontId="0" fillId="2" borderId="9" xfId="0" applyFill="1" applyBorder="1" applyAlignment="1">
      <alignment horizontal="center"/>
    </xf>
    <xf numFmtId="169" fontId="27" fillId="49" borderId="13" xfId="0" applyNumberFormat="1" applyFont="1" applyFill="1" applyBorder="1" applyAlignment="1">
      <alignment horizontal="center"/>
    </xf>
    <xf numFmtId="169" fontId="26" fillId="49" borderId="13" xfId="0" applyNumberFormat="1" applyFont="1" applyFill="1" applyBorder="1"/>
    <xf numFmtId="170" fontId="27" fillId="40" borderId="10" xfId="0" applyNumberFormat="1" applyFont="1" applyFill="1" applyBorder="1" applyAlignment="1">
      <alignment horizontal="center"/>
    </xf>
    <xf numFmtId="0" fontId="27" fillId="14" borderId="10" xfId="0" applyFont="1" applyFill="1" applyBorder="1" applyAlignment="1">
      <alignment horizontal="center"/>
    </xf>
    <xf numFmtId="170" fontId="27" fillId="14" borderId="10" xfId="0" applyNumberFormat="1" applyFont="1" applyFill="1" applyBorder="1" applyAlignment="1">
      <alignment horizontal="center"/>
    </xf>
    <xf numFmtId="174" fontId="27" fillId="40" borderId="10" xfId="0" applyNumberFormat="1" applyFont="1" applyFill="1" applyBorder="1" applyAlignment="1">
      <alignment horizontal="center"/>
    </xf>
    <xf numFmtId="174" fontId="26" fillId="0" borderId="10" xfId="0" applyNumberFormat="1" applyFont="1" applyBorder="1"/>
    <xf numFmtId="0" fontId="29" fillId="39" borderId="10" xfId="0" applyFont="1" applyFill="1" applyBorder="1" applyAlignment="1">
      <alignment horizontal="center"/>
    </xf>
    <xf numFmtId="0" fontId="26" fillId="0" borderId="10" xfId="0" applyFont="1" applyBorder="1"/>
    <xf numFmtId="0" fontId="1" fillId="37" borderId="10" xfId="0" applyFont="1" applyFill="1" applyBorder="1" applyAlignment="1">
      <alignment horizontal="center" vertical="center"/>
    </xf>
    <xf numFmtId="0" fontId="25" fillId="39" borderId="10" xfId="0" applyFont="1" applyFill="1" applyBorder="1" applyAlignment="1">
      <alignment horizontal="center"/>
    </xf>
    <xf numFmtId="0" fontId="25" fillId="0" borderId="0" xfId="0" applyFont="1"/>
    <xf numFmtId="0" fontId="0" fillId="0" borderId="0" xfId="0"/>
    <xf numFmtId="0" fontId="25" fillId="13" borderId="11" xfId="0" applyFont="1" applyFill="1" applyBorder="1" applyAlignment="1">
      <alignment horizontal="center"/>
    </xf>
    <xf numFmtId="0" fontId="25" fillId="13" borderId="12" xfId="0" applyFont="1" applyFill="1" applyBorder="1" applyAlignment="1">
      <alignment horizontal="center"/>
    </xf>
    <xf numFmtId="0" fontId="25" fillId="13" borderId="9" xfId="0" applyFont="1" applyFill="1" applyBorder="1" applyAlignment="1">
      <alignment horizontal="center"/>
    </xf>
    <xf numFmtId="0" fontId="28" fillId="13" borderId="11" xfId="0" applyFont="1" applyFill="1" applyBorder="1" applyAlignment="1">
      <alignment horizontal="center"/>
    </xf>
    <xf numFmtId="0" fontId="28" fillId="13" borderId="12" xfId="0" applyFont="1" applyFill="1" applyBorder="1" applyAlignment="1">
      <alignment horizontal="center"/>
    </xf>
    <xf numFmtId="0" fontId="28" fillId="13" borderId="9" xfId="0" applyFont="1" applyFill="1" applyBorder="1" applyAlignment="1">
      <alignment horizontal="center"/>
    </xf>
    <xf numFmtId="0" fontId="27" fillId="2" borderId="0" xfId="0" applyFont="1" applyFill="1"/>
    <xf numFmtId="0" fontId="0" fillId="2" borderId="0" xfId="0" applyFill="1"/>
    <xf numFmtId="49" fontId="0" fillId="0" borderId="10" xfId="0" applyNumberFormat="1" applyBorder="1" applyAlignment="1">
      <alignment horizontal="center" vertical="center"/>
    </xf>
    <xf numFmtId="169" fontId="0" fillId="0" borderId="10" xfId="0" applyNumberFormat="1" applyBorder="1" applyAlignment="1">
      <alignment horizontal="center" vertical="center"/>
    </xf>
    <xf numFmtId="169" fontId="0" fillId="38" borderId="10" xfId="0" applyNumberFormat="1" applyFill="1" applyBorder="1" applyAlignment="1">
      <alignment horizontal="center" vertical="center"/>
    </xf>
    <xf numFmtId="0" fontId="0" fillId="2" borderId="0" xfId="0" applyFill="1" applyAlignment="1">
      <alignment horizontal="left" vertical="top" wrapText="1"/>
    </xf>
    <xf numFmtId="0" fontId="26" fillId="0" borderId="12" xfId="0" applyFont="1" applyBorder="1"/>
    <xf numFmtId="0" fontId="26" fillId="0" borderId="9" xfId="0" applyFont="1" applyBorder="1"/>
    <xf numFmtId="169" fontId="27" fillId="55" borderId="10" xfId="0" applyNumberFormat="1" applyFont="1" applyFill="1" applyBorder="1" applyAlignment="1">
      <alignment horizontal="center"/>
    </xf>
    <xf numFmtId="0" fontId="25" fillId="47" borderId="11" xfId="0" applyFont="1" applyFill="1" applyBorder="1" applyAlignment="1">
      <alignment horizontal="center" vertical="center"/>
    </xf>
    <xf numFmtId="0" fontId="25" fillId="47" borderId="12" xfId="0" applyFont="1" applyFill="1" applyBorder="1" applyAlignment="1">
      <alignment horizontal="center" vertical="center"/>
    </xf>
    <xf numFmtId="49" fontId="26" fillId="47" borderId="12" xfId="0" applyNumberFormat="1" applyFont="1" applyFill="1" applyBorder="1" applyAlignment="1">
      <alignment horizontal="center"/>
    </xf>
    <xf numFmtId="49" fontId="26" fillId="47" borderId="9" xfId="0" applyNumberFormat="1" applyFont="1" applyFill="1" applyBorder="1" applyAlignment="1">
      <alignment horizontal="center"/>
    </xf>
    <xf numFmtId="169" fontId="27" fillId="47" borderId="9" xfId="0" applyNumberFormat="1" applyFont="1" applyFill="1" applyBorder="1" applyAlignment="1">
      <alignment horizontal="center" vertical="center"/>
    </xf>
    <xf numFmtId="49" fontId="26" fillId="14" borderId="12" xfId="0" applyNumberFormat="1" applyFont="1" applyFill="1" applyBorder="1" applyAlignment="1">
      <alignment horizontal="center"/>
    </xf>
    <xf numFmtId="0" fontId="25" fillId="29" borderId="11" xfId="0" applyFont="1" applyFill="1" applyBorder="1" applyAlignment="1">
      <alignment horizontal="center" vertical="center"/>
    </xf>
    <xf numFmtId="0" fontId="25" fillId="29" borderId="12" xfId="0" applyFont="1" applyFill="1" applyBorder="1" applyAlignment="1">
      <alignment horizontal="center" vertical="center"/>
    </xf>
    <xf numFmtId="0" fontId="26" fillId="29" borderId="12" xfId="0" applyFont="1" applyFill="1" applyBorder="1" applyAlignment="1">
      <alignment horizontal="center"/>
    </xf>
    <xf numFmtId="0" fontId="26" fillId="29" borderId="9" xfId="0" applyFont="1" applyFill="1" applyBorder="1" applyAlignment="1">
      <alignment horizontal="center"/>
    </xf>
    <xf numFmtId="49" fontId="27" fillId="28" borderId="12" xfId="0" applyNumberFormat="1" applyFont="1" applyFill="1" applyBorder="1" applyAlignment="1">
      <alignment horizontal="center"/>
    </xf>
    <xf numFmtId="49" fontId="27" fillId="28" borderId="9" xfId="0" applyNumberFormat="1" applyFont="1" applyFill="1" applyBorder="1" applyAlignment="1">
      <alignment horizontal="center"/>
    </xf>
    <xf numFmtId="0" fontId="25" fillId="30" borderId="23" xfId="0" applyFont="1" applyFill="1" applyBorder="1" applyAlignment="1">
      <alignment horizontal="center" vertical="center"/>
    </xf>
    <xf numFmtId="0" fontId="26" fillId="30" borderId="23" xfId="0" applyFont="1" applyFill="1" applyBorder="1"/>
    <xf numFmtId="0" fontId="25" fillId="30" borderId="10" xfId="0" applyFont="1" applyFill="1" applyBorder="1" applyAlignment="1">
      <alignment horizontal="center" vertical="center"/>
    </xf>
    <xf numFmtId="0" fontId="26" fillId="30" borderId="10" xfId="0" applyFont="1" applyFill="1" applyBorder="1"/>
    <xf numFmtId="169" fontId="27" fillId="51" borderId="10" xfId="0" applyNumberFormat="1" applyFont="1" applyFill="1" applyBorder="1" applyAlignment="1">
      <alignment horizontal="center"/>
    </xf>
    <xf numFmtId="169" fontId="26" fillId="51" borderId="10" xfId="0" applyNumberFormat="1" applyFont="1" applyFill="1" applyBorder="1"/>
    <xf numFmtId="0" fontId="27" fillId="47" borderId="10" xfId="0" applyFont="1" applyFill="1" applyBorder="1"/>
    <xf numFmtId="0" fontId="26" fillId="47" borderId="10" xfId="0" applyFont="1" applyFill="1" applyBorder="1"/>
    <xf numFmtId="169" fontId="27" fillId="52" borderId="10" xfId="0" applyNumberFormat="1" applyFont="1" applyFill="1" applyBorder="1" applyAlignment="1">
      <alignment horizontal="center"/>
    </xf>
    <xf numFmtId="169" fontId="26" fillId="52" borderId="10" xfId="0" applyNumberFormat="1" applyFont="1" applyFill="1" applyBorder="1"/>
    <xf numFmtId="0" fontId="25" fillId="46" borderId="11" xfId="0" applyFont="1" applyFill="1" applyBorder="1" applyAlignment="1">
      <alignment horizontal="center" vertical="center"/>
    </xf>
    <xf numFmtId="0" fontId="25" fillId="46" borderId="12" xfId="0" applyFont="1" applyFill="1" applyBorder="1" applyAlignment="1">
      <alignment horizontal="center" vertical="center"/>
    </xf>
    <xf numFmtId="49" fontId="26" fillId="46" borderId="12" xfId="0" applyNumberFormat="1" applyFont="1" applyFill="1" applyBorder="1" applyAlignment="1">
      <alignment horizontal="center"/>
    </xf>
    <xf numFmtId="49" fontId="26" fillId="46" borderId="9" xfId="0" applyNumberFormat="1" applyFont="1" applyFill="1" applyBorder="1" applyAlignment="1">
      <alignment horizontal="center"/>
    </xf>
    <xf numFmtId="0" fontId="25" fillId="26" borderId="23" xfId="0" applyFont="1" applyFill="1" applyBorder="1" applyAlignment="1">
      <alignment horizontal="center" vertical="center"/>
    </xf>
    <xf numFmtId="0" fontId="26" fillId="26" borderId="23" xfId="0" applyFont="1" applyFill="1" applyBorder="1"/>
    <xf numFmtId="0" fontId="25" fillId="26" borderId="10" xfId="0" applyFont="1" applyFill="1" applyBorder="1" applyAlignment="1">
      <alignment horizontal="center" vertical="center"/>
    </xf>
    <xf numFmtId="0" fontId="26" fillId="26" borderId="10" xfId="0" applyFont="1" applyFill="1" applyBorder="1"/>
    <xf numFmtId="0" fontId="27" fillId="24" borderId="12" xfId="0" applyFont="1" applyFill="1" applyBorder="1" applyAlignment="1">
      <alignment horizontal="center"/>
    </xf>
    <xf numFmtId="0" fontId="27" fillId="24" borderId="9" xfId="0" applyFont="1" applyFill="1" applyBorder="1" applyAlignment="1">
      <alignment horizontal="center"/>
    </xf>
    <xf numFmtId="0" fontId="25" fillId="44" borderId="11" xfId="0" applyFont="1" applyFill="1" applyBorder="1" applyAlignment="1">
      <alignment horizontal="center"/>
    </xf>
    <xf numFmtId="0" fontId="25" fillId="44" borderId="12" xfId="0" applyFont="1" applyFill="1" applyBorder="1" applyAlignment="1">
      <alignment horizontal="center"/>
    </xf>
    <xf numFmtId="169" fontId="27" fillId="49" borderId="10" xfId="0" applyNumberFormat="1" applyFont="1" applyFill="1" applyBorder="1" applyAlignment="1">
      <alignment horizontal="center"/>
    </xf>
    <xf numFmtId="169" fontId="26" fillId="49" borderId="10" xfId="0" applyNumberFormat="1" applyFont="1" applyFill="1" applyBorder="1"/>
    <xf numFmtId="0" fontId="27" fillId="46" borderId="10" xfId="0" applyFont="1" applyFill="1" applyBorder="1"/>
    <xf numFmtId="0" fontId="26" fillId="46" borderId="10" xfId="0" applyFont="1" applyFill="1" applyBorder="1"/>
    <xf numFmtId="0" fontId="25" fillId="45" borderId="11" xfId="0" applyFont="1" applyFill="1" applyBorder="1" applyAlignment="1">
      <alignment horizontal="center" vertical="center"/>
    </xf>
    <xf numFmtId="0" fontId="25" fillId="45" borderId="12" xfId="0" applyFont="1" applyFill="1" applyBorder="1" applyAlignment="1">
      <alignment horizontal="center" vertical="center"/>
    </xf>
    <xf numFmtId="49" fontId="26" fillId="45" borderId="12" xfId="0" applyNumberFormat="1" applyFont="1" applyFill="1" applyBorder="1" applyAlignment="1">
      <alignment horizontal="center"/>
    </xf>
    <xf numFmtId="49" fontId="26" fillId="45" borderId="9" xfId="0" applyNumberFormat="1" applyFont="1" applyFill="1" applyBorder="1" applyAlignment="1">
      <alignment horizontal="center"/>
    </xf>
    <xf numFmtId="169" fontId="27" fillId="45" borderId="9" xfId="0" applyNumberFormat="1" applyFont="1" applyFill="1" applyBorder="1" applyAlignment="1">
      <alignment horizontal="center" vertical="center"/>
    </xf>
    <xf numFmtId="169" fontId="26" fillId="45" borderId="10" xfId="0" applyNumberFormat="1" applyFont="1" applyFill="1" applyBorder="1"/>
    <xf numFmtId="0" fontId="25" fillId="22" borderId="11" xfId="0" applyFont="1" applyFill="1" applyBorder="1" applyAlignment="1">
      <alignment horizontal="center" vertical="center"/>
    </xf>
    <xf numFmtId="0" fontId="25" fillId="22" borderId="12" xfId="0" applyFont="1" applyFill="1" applyBorder="1" applyAlignment="1">
      <alignment horizontal="center" vertical="center"/>
    </xf>
    <xf numFmtId="0" fontId="26" fillId="22" borderId="12" xfId="0" applyFont="1" applyFill="1" applyBorder="1" applyAlignment="1">
      <alignment horizontal="center"/>
    </xf>
    <xf numFmtId="0" fontId="26" fillId="22" borderId="9" xfId="0" applyFont="1" applyFill="1" applyBorder="1" applyAlignment="1">
      <alignment horizontal="center"/>
    </xf>
    <xf numFmtId="169" fontId="27" fillId="22" borderId="9" xfId="0" applyNumberFormat="1" applyFont="1" applyFill="1" applyBorder="1" applyAlignment="1">
      <alignment horizontal="center" vertical="center"/>
    </xf>
    <xf numFmtId="169" fontId="26" fillId="22" borderId="10" xfId="0" applyNumberFormat="1" applyFont="1" applyFill="1" applyBorder="1"/>
    <xf numFmtId="49" fontId="27" fillId="20" borderId="12" xfId="0" applyNumberFormat="1" applyFont="1" applyFill="1" applyBorder="1" applyAlignment="1">
      <alignment horizontal="center"/>
    </xf>
    <xf numFmtId="49" fontId="27" fillId="20" borderId="9" xfId="0" applyNumberFormat="1" applyFont="1" applyFill="1" applyBorder="1" applyAlignment="1">
      <alignment horizontal="center"/>
    </xf>
    <xf numFmtId="0" fontId="25" fillId="21" borderId="23" xfId="0" applyFont="1" applyFill="1" applyBorder="1" applyAlignment="1">
      <alignment horizontal="center" vertical="center"/>
    </xf>
    <xf numFmtId="0" fontId="26" fillId="21" borderId="23" xfId="0" applyFont="1" applyFill="1" applyBorder="1"/>
    <xf numFmtId="0" fontId="25" fillId="21" borderId="10" xfId="0" applyFont="1" applyFill="1" applyBorder="1" applyAlignment="1">
      <alignment horizontal="center" vertical="center"/>
    </xf>
    <xf numFmtId="0" fontId="26" fillId="21" borderId="10" xfId="0" applyFont="1" applyFill="1" applyBorder="1"/>
    <xf numFmtId="0" fontId="25" fillId="20" borderId="1" xfId="0" applyFont="1" applyFill="1" applyBorder="1" applyAlignment="1">
      <alignment horizontal="center"/>
    </xf>
    <xf numFmtId="0" fontId="25" fillId="20" borderId="2" xfId="0" applyFont="1" applyFill="1" applyBorder="1" applyAlignment="1">
      <alignment horizontal="center"/>
    </xf>
    <xf numFmtId="17" fontId="27" fillId="20" borderId="2" xfId="0" applyNumberFormat="1" applyFont="1" applyFill="1" applyBorder="1" applyAlignment="1">
      <alignment horizontal="center"/>
    </xf>
    <xf numFmtId="0" fontId="27" fillId="20" borderId="2" xfId="0" applyFont="1" applyFill="1" applyBorder="1" applyAlignment="1">
      <alignment horizontal="center"/>
    </xf>
    <xf numFmtId="0" fontId="27" fillId="20" borderId="3" xfId="0" applyFont="1" applyFill="1" applyBorder="1" applyAlignment="1">
      <alignment horizontal="center"/>
    </xf>
    <xf numFmtId="0" fontId="27" fillId="45" borderId="13" xfId="0" applyFont="1" applyFill="1" applyBorder="1"/>
    <xf numFmtId="0" fontId="26" fillId="45" borderId="13" xfId="0" applyFont="1" applyFill="1" applyBorder="1"/>
    <xf numFmtId="169" fontId="27" fillId="42" borderId="9" xfId="0" applyNumberFormat="1" applyFont="1" applyFill="1" applyBorder="1" applyAlignment="1">
      <alignment horizontal="center" vertical="center"/>
    </xf>
    <xf numFmtId="0" fontId="25" fillId="18" borderId="11" xfId="0" applyFont="1" applyFill="1" applyBorder="1" applyAlignment="1">
      <alignment horizontal="center" vertical="center"/>
    </xf>
    <xf numFmtId="0" fontId="25" fillId="18" borderId="12" xfId="0" applyFont="1" applyFill="1" applyBorder="1" applyAlignment="1">
      <alignment horizontal="center" vertical="center"/>
    </xf>
    <xf numFmtId="0" fontId="26" fillId="18" borderId="12" xfId="0" applyFont="1" applyFill="1" applyBorder="1" applyAlignment="1">
      <alignment horizontal="center"/>
    </xf>
    <xf numFmtId="0" fontId="26" fillId="18" borderId="9" xfId="0" applyFont="1" applyFill="1" applyBorder="1" applyAlignment="1">
      <alignment horizontal="center"/>
    </xf>
    <xf numFmtId="0" fontId="25" fillId="16" borderId="1" xfId="0" applyFont="1" applyFill="1" applyBorder="1" applyAlignment="1">
      <alignment horizontal="center"/>
    </xf>
    <xf numFmtId="0" fontId="25" fillId="16" borderId="2" xfId="0" applyFont="1" applyFill="1" applyBorder="1" applyAlignment="1">
      <alignment horizontal="center"/>
    </xf>
    <xf numFmtId="49" fontId="27" fillId="16" borderId="2" xfId="0" applyNumberFormat="1" applyFont="1" applyFill="1" applyBorder="1" applyAlignment="1">
      <alignment horizontal="center"/>
    </xf>
    <xf numFmtId="0" fontId="27" fillId="16" borderId="2" xfId="0" applyFont="1" applyFill="1" applyBorder="1" applyAlignment="1">
      <alignment horizontal="center"/>
    </xf>
    <xf numFmtId="0" fontId="27" fillId="16" borderId="3" xfId="0" applyFont="1" applyFill="1" applyBorder="1" applyAlignment="1">
      <alignment horizontal="center"/>
    </xf>
    <xf numFmtId="0" fontId="25" fillId="16" borderId="11" xfId="0" applyFont="1" applyFill="1" applyBorder="1" applyAlignment="1">
      <alignment horizontal="center"/>
    </xf>
    <xf numFmtId="0" fontId="25" fillId="16" borderId="12" xfId="0" applyFont="1" applyFill="1" applyBorder="1" applyAlignment="1">
      <alignment horizontal="center"/>
    </xf>
    <xf numFmtId="0" fontId="27" fillId="16" borderId="12" xfId="0" applyFont="1" applyFill="1" applyBorder="1" applyAlignment="1">
      <alignment horizontal="center"/>
    </xf>
    <xf numFmtId="0" fontId="27" fillId="16" borderId="9" xfId="0" applyFont="1" applyFill="1" applyBorder="1" applyAlignment="1">
      <alignment horizontal="center"/>
    </xf>
    <xf numFmtId="0" fontId="25" fillId="17" borderId="23" xfId="0" applyFont="1" applyFill="1" applyBorder="1" applyAlignment="1">
      <alignment horizontal="center" vertical="center"/>
    </xf>
    <xf numFmtId="0" fontId="26" fillId="17" borderId="23" xfId="0" applyFont="1" applyFill="1" applyBorder="1"/>
    <xf numFmtId="0" fontId="25" fillId="17" borderId="10" xfId="0" applyFont="1" applyFill="1" applyBorder="1" applyAlignment="1">
      <alignment horizontal="center" vertical="center"/>
    </xf>
    <xf numFmtId="0" fontId="26" fillId="17" borderId="10" xfId="0" applyFont="1" applyFill="1" applyBorder="1"/>
    <xf numFmtId="0" fontId="27" fillId="42" borderId="12" xfId="0" applyFont="1" applyFill="1" applyBorder="1" applyAlignment="1">
      <alignment horizontal="center"/>
    </xf>
    <xf numFmtId="0" fontId="27" fillId="42" borderId="9" xfId="0" applyFont="1" applyFill="1" applyBorder="1" applyAlignment="1">
      <alignment horizontal="center"/>
    </xf>
    <xf numFmtId="0" fontId="27" fillId="42" borderId="6" xfId="0" applyFont="1" applyFill="1" applyBorder="1" applyAlignment="1">
      <alignment horizontal="left"/>
    </xf>
    <xf numFmtId="0" fontId="27" fillId="42" borderId="7" xfId="0" applyFont="1" applyFill="1" applyBorder="1" applyAlignment="1">
      <alignment horizontal="left"/>
    </xf>
    <xf numFmtId="0" fontId="27" fillId="42" borderId="8" xfId="0" applyFont="1" applyFill="1" applyBorder="1" applyAlignment="1">
      <alignment horizontal="left"/>
    </xf>
    <xf numFmtId="0" fontId="25" fillId="13" borderId="10" xfId="0" applyFont="1" applyFill="1" applyBorder="1" applyAlignment="1">
      <alignment horizontal="center"/>
    </xf>
    <xf numFmtId="0" fontId="0" fillId="2" borderId="2" xfId="0" applyFill="1" applyBorder="1" applyAlignment="1">
      <alignment horizontal="left"/>
    </xf>
    <xf numFmtId="0" fontId="0" fillId="2" borderId="0" xfId="0" applyFill="1" applyAlignment="1">
      <alignment horizontal="left"/>
    </xf>
    <xf numFmtId="0" fontId="0" fillId="12" borderId="10" xfId="0" applyFill="1" applyBorder="1" applyAlignment="1">
      <alignment horizontal="center" vertical="center" wrapText="1"/>
    </xf>
    <xf numFmtId="169" fontId="0" fillId="12" borderId="10" xfId="0" applyNumberFormat="1" applyFill="1" applyBorder="1" applyAlignment="1">
      <alignment horizontal="center" vertical="center" wrapText="1"/>
    </xf>
    <xf numFmtId="0" fontId="0" fillId="10" borderId="10" xfId="0" applyFill="1" applyBorder="1" applyAlignment="1">
      <alignment horizontal="center" vertical="center" wrapText="1"/>
    </xf>
    <xf numFmtId="169" fontId="0" fillId="10" borderId="10" xfId="0" applyNumberFormat="1" applyFill="1" applyBorder="1" applyAlignment="1">
      <alignment horizontal="center" vertical="center" wrapText="1"/>
    </xf>
    <xf numFmtId="0" fontId="1" fillId="10" borderId="10" xfId="0" applyFont="1" applyFill="1" applyBorder="1" applyAlignment="1">
      <alignment horizontal="center" vertical="center" wrapText="1"/>
    </xf>
    <xf numFmtId="169" fontId="0" fillId="10" borderId="10" xfId="0" applyNumberFormat="1" applyFill="1" applyBorder="1" applyAlignment="1">
      <alignment horizontal="center" wrapText="1"/>
    </xf>
    <xf numFmtId="0" fontId="1" fillId="11" borderId="10" xfId="0" applyFont="1" applyFill="1" applyBorder="1" applyAlignment="1">
      <alignment horizontal="center" vertical="center" wrapText="1"/>
    </xf>
    <xf numFmtId="0" fontId="1" fillId="12" borderId="10" xfId="0" applyFont="1" applyFill="1" applyBorder="1" applyAlignment="1">
      <alignment horizontal="center" vertical="center" wrapText="1"/>
    </xf>
    <xf numFmtId="169" fontId="0" fillId="12" borderId="10" xfId="0" applyNumberFormat="1" applyFill="1" applyBorder="1" applyAlignment="1">
      <alignment horizontal="center" wrapText="1"/>
    </xf>
    <xf numFmtId="0" fontId="0" fillId="10" borderId="10" xfId="0" applyFill="1" applyBorder="1" applyAlignment="1">
      <alignment vertical="center" wrapText="1"/>
    </xf>
    <xf numFmtId="169" fontId="0" fillId="48" borderId="10" xfId="0" applyNumberFormat="1" applyFill="1" applyBorder="1" applyAlignment="1">
      <alignment horizontal="center" vertical="center" wrapText="1"/>
    </xf>
    <xf numFmtId="169" fontId="0" fillId="48" borderId="10" xfId="0" applyNumberFormat="1" applyFill="1" applyBorder="1" applyAlignment="1">
      <alignment horizontal="center" wrapText="1"/>
    </xf>
    <xf numFmtId="49" fontId="4" fillId="6" borderId="10" xfId="0" applyNumberFormat="1" applyFont="1" applyFill="1" applyBorder="1" applyAlignment="1">
      <alignment horizontal="center" vertical="top" wrapText="1"/>
    </xf>
    <xf numFmtId="0" fontId="1" fillId="8" borderId="11" xfId="0" applyFont="1" applyFill="1" applyBorder="1" applyAlignment="1">
      <alignment horizontal="center" wrapText="1"/>
    </xf>
    <xf numFmtId="0" fontId="1" fillId="8" borderId="12" xfId="0" applyFont="1" applyFill="1" applyBorder="1" applyAlignment="1">
      <alignment horizontal="center" wrapText="1"/>
    </xf>
    <xf numFmtId="0" fontId="1" fillId="8" borderId="9" xfId="0" applyFont="1" applyFill="1" applyBorder="1" applyAlignment="1">
      <alignment horizontal="center" wrapText="1"/>
    </xf>
    <xf numFmtId="0" fontId="24" fillId="2" borderId="0" xfId="0" applyFont="1" applyFill="1" applyAlignment="1">
      <alignment horizontal="left"/>
    </xf>
    <xf numFmtId="0" fontId="1" fillId="9" borderId="11" xfId="0" applyFont="1" applyFill="1" applyBorder="1" applyAlignment="1">
      <alignment horizontal="center"/>
    </xf>
    <xf numFmtId="0" fontId="1" fillId="9" borderId="12" xfId="0" applyFont="1" applyFill="1" applyBorder="1" applyAlignment="1">
      <alignment horizontal="center"/>
    </xf>
    <xf numFmtId="0" fontId="1" fillId="9" borderId="9" xfId="0" applyFont="1" applyFill="1" applyBorder="1" applyAlignment="1">
      <alignment horizontal="center"/>
    </xf>
    <xf numFmtId="0" fontId="24" fillId="2" borderId="2" xfId="0" applyFont="1" applyFill="1" applyBorder="1" applyAlignment="1">
      <alignment horizontal="left"/>
    </xf>
    <xf numFmtId="0" fontId="0" fillId="2" borderId="0" xfId="0" applyFont="1" applyFill="1" applyAlignment="1"/>
  </cellXfs>
  <cellStyles count="3">
    <cellStyle name="Moneda" xfId="1" builtinId="4"/>
    <cellStyle name="Normal" xfId="0" builtinId="0"/>
    <cellStyle name="Porcentaje" xfId="2" builtinId="5"/>
  </cellStyles>
  <dxfs count="4">
    <dxf>
      <fill>
        <patternFill patternType="solid">
          <fgColor rgb="FFFF0000"/>
          <bgColor rgb="FFFF0000"/>
        </patternFill>
      </fill>
    </dxf>
    <dxf>
      <fill>
        <patternFill patternType="solid">
          <fgColor rgb="FFFF0000"/>
          <bgColor rgb="FFFF0000"/>
        </patternFill>
      </fill>
    </dxf>
    <dxf>
      <fill>
        <patternFill patternType="solid">
          <fgColor rgb="FF00FF00"/>
          <bgColor rgb="FF00FF00"/>
        </patternFill>
      </fill>
    </dxf>
    <dxf>
      <fill>
        <patternFill patternType="solid">
          <fgColor rgb="FF00FF00"/>
          <bgColor rgb="FF00FF00"/>
        </patternFill>
      </fill>
    </dxf>
  </dxfs>
  <tableStyles count="0" defaultTableStyle="TableStyleMedium2" defaultPivotStyle="PivotStyleLight16"/>
  <colors>
    <mruColors>
      <color rgb="FFD267EF"/>
      <color rgb="FF16E9E4"/>
      <color rgb="FFB8FADE"/>
      <color rgb="FF66FFCC"/>
      <color rgb="FFCCFFFF"/>
      <color rgb="FF99FFCC"/>
      <color rgb="FFBEF2FE"/>
      <color rgb="FF13C7C3"/>
      <color rgb="FF48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D7053240-CE69-11CD-A777-00DD01143C57}" r:id="rId1"/>
</file>

<file path=xl/activeX/activeX4.xml><?xml version="1.0" encoding="utf-8"?>
<ax:ocx xmlns:ax="http://schemas.microsoft.com/office/2006/activeX" xmlns:r="http://schemas.openxmlformats.org/officeDocument/2006/relationships" ax:classid="{D7053240-CE69-11CD-A777-00DD01143C57}" r:id="rId1"/>
</file>

<file path=xl/activeX/activeX5.xml><?xml version="1.0" encoding="utf-8"?>
<ax:ocx xmlns:ax="http://schemas.microsoft.com/office/2006/activeX" xmlns:r="http://schemas.openxmlformats.org/officeDocument/2006/relationships" ax:classid="{D7053240-CE69-11CD-A777-00DD01143C57}"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s-CO"/>
              <a:t>Ranking</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CO"/>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3"/>
          <c:order val="3"/>
          <c:spPr>
            <a:solidFill>
              <a:schemeClr val="accent4">
                <a:alpha val="88000"/>
              </a:schemeClr>
            </a:solidFill>
            <a:ln>
              <a:solidFill>
                <a:schemeClr val="accent4">
                  <a:lumMod val="50000"/>
                </a:schemeClr>
              </a:solidFill>
            </a:ln>
            <a:effectLst/>
            <a:scene3d>
              <a:camera prst="orthographicFront"/>
              <a:lightRig rig="threePt" dir="t"/>
            </a:scene3d>
            <a:sp3d prstMaterial="metal">
              <a:contourClr>
                <a:schemeClr val="accent4">
                  <a:lumMod val="50000"/>
                </a:schemeClr>
              </a:contourClr>
            </a:sp3d>
          </c:spPr>
          <c:invertIfNegative val="0"/>
          <c:dPt>
            <c:idx val="0"/>
            <c:invertIfNegative val="0"/>
            <c:bubble3D val="0"/>
            <c:spPr>
              <a:solidFill>
                <a:srgbClr val="FFFF00">
                  <a:alpha val="88000"/>
                </a:srgbClr>
              </a:solidFill>
              <a:ln>
                <a:solidFill>
                  <a:schemeClr val="tx1"/>
                </a:solidFill>
              </a:ln>
              <a:effectLst/>
              <a:scene3d>
                <a:camera prst="orthographicFront"/>
                <a:lightRig rig="threePt" dir="t"/>
              </a:scene3d>
              <a:sp3d prstMaterial="metal">
                <a:contourClr>
                  <a:schemeClr val="tx1"/>
                </a:contourClr>
              </a:sp3d>
            </c:spPr>
            <c:extLst>
              <c:ext xmlns:c16="http://schemas.microsoft.com/office/drawing/2014/chart" uri="{C3380CC4-5D6E-409C-BE32-E72D297353CC}">
                <c16:uniqueId val="{00000006-B5A1-4ADA-BF8A-C0A676088FFE}"/>
              </c:ext>
            </c:extLst>
          </c:dPt>
          <c:dPt>
            <c:idx val="1"/>
            <c:invertIfNegative val="0"/>
            <c:bubble3D val="0"/>
            <c:spPr>
              <a:solidFill>
                <a:schemeClr val="accent2">
                  <a:lumMod val="60000"/>
                  <a:lumOff val="40000"/>
                  <a:alpha val="88000"/>
                </a:schemeClr>
              </a:solidFill>
              <a:ln>
                <a:solidFill>
                  <a:schemeClr val="tx1"/>
                </a:solidFill>
              </a:ln>
              <a:effectLst/>
              <a:scene3d>
                <a:camera prst="orthographicFront"/>
                <a:lightRig rig="threePt" dir="t"/>
              </a:scene3d>
              <a:sp3d prstMaterial="metal">
                <a:contourClr>
                  <a:schemeClr val="tx1"/>
                </a:contourClr>
              </a:sp3d>
            </c:spPr>
            <c:extLst>
              <c:ext xmlns:c16="http://schemas.microsoft.com/office/drawing/2014/chart" uri="{C3380CC4-5D6E-409C-BE32-E72D297353CC}">
                <c16:uniqueId val="{00000007-B5A1-4ADA-BF8A-C0A676088FFE}"/>
              </c:ext>
            </c:extLst>
          </c:dPt>
          <c:dPt>
            <c:idx val="2"/>
            <c:invertIfNegative val="0"/>
            <c:bubble3D val="0"/>
            <c:spPr>
              <a:solidFill>
                <a:srgbClr val="16E9E4">
                  <a:alpha val="88000"/>
                </a:srgbClr>
              </a:solidFill>
              <a:ln>
                <a:solidFill>
                  <a:schemeClr val="tx1"/>
                </a:solidFill>
              </a:ln>
              <a:effectLst/>
              <a:scene3d>
                <a:camera prst="orthographicFront"/>
                <a:lightRig rig="threePt" dir="t"/>
              </a:scene3d>
              <a:sp3d prstMaterial="metal">
                <a:contourClr>
                  <a:schemeClr val="tx1"/>
                </a:contourClr>
              </a:sp3d>
            </c:spPr>
            <c:extLst>
              <c:ext xmlns:c16="http://schemas.microsoft.com/office/drawing/2014/chart" uri="{C3380CC4-5D6E-409C-BE32-E72D297353CC}">
                <c16:uniqueId val="{00000008-B5A1-4ADA-BF8A-C0A676088FFE}"/>
              </c:ext>
            </c:extLst>
          </c:dPt>
          <c:dPt>
            <c:idx val="3"/>
            <c:invertIfNegative val="0"/>
            <c:bubble3D val="0"/>
            <c:spPr>
              <a:solidFill>
                <a:srgbClr val="D267EF">
                  <a:alpha val="88000"/>
                </a:srgbClr>
              </a:solidFill>
              <a:ln>
                <a:solidFill>
                  <a:schemeClr val="tx1"/>
                </a:solidFill>
              </a:ln>
              <a:effectLst/>
              <a:scene3d>
                <a:camera prst="orthographicFront"/>
                <a:lightRig rig="threePt" dir="t"/>
              </a:scene3d>
              <a:sp3d prstMaterial="metal">
                <a:contourClr>
                  <a:schemeClr val="tx1"/>
                </a:contourClr>
              </a:sp3d>
            </c:spPr>
            <c:extLst>
              <c:ext xmlns:c16="http://schemas.microsoft.com/office/drawing/2014/chart" uri="{C3380CC4-5D6E-409C-BE32-E72D297353CC}">
                <c16:uniqueId val="{00000009-B5A1-4ADA-BF8A-C0A676088FFE}"/>
              </c:ext>
            </c:extLst>
          </c:dPt>
          <c:dLbls>
            <c:spPr>
              <a:solidFill>
                <a:schemeClr val="accent4">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AHP!$D$161:$D$164</c:f>
              <c:strCache>
                <c:ptCount val="4"/>
                <c:pt idx="0">
                  <c:v>System 1</c:v>
                </c:pt>
                <c:pt idx="1">
                  <c:v>HL20</c:v>
                </c:pt>
                <c:pt idx="2">
                  <c:v>S5 PRO</c:v>
                </c:pt>
                <c:pt idx="3">
                  <c:v>0</c:v>
                </c:pt>
              </c:strCache>
            </c:strRef>
          </c:cat>
          <c:val>
            <c:numRef>
              <c:f>AHP!$H$161:$H$164</c:f>
              <c:numCache>
                <c:formatCode>0.0000</c:formatCode>
                <c:ptCount val="4"/>
                <c:pt idx="0">
                  <c:v>0.19590163499876961</c:v>
                </c:pt>
                <c:pt idx="1">
                  <c:v>0.14262117832878801</c:v>
                </c:pt>
                <c:pt idx="2">
                  <c:v>0.22550731563050258</c:v>
                </c:pt>
                <c:pt idx="3">
                  <c:v>0</c:v>
                </c:pt>
              </c:numCache>
            </c:numRef>
          </c:val>
          <c:extLst>
            <c:ext xmlns:c16="http://schemas.microsoft.com/office/drawing/2014/chart" uri="{C3380CC4-5D6E-409C-BE32-E72D297353CC}">
              <c16:uniqueId val="{00000003-B5A1-4ADA-BF8A-C0A676088FFE}"/>
            </c:ext>
          </c:extLst>
        </c:ser>
        <c:dLbls>
          <c:showLegendKey val="0"/>
          <c:showVal val="1"/>
          <c:showCatName val="0"/>
          <c:showSerName val="0"/>
          <c:showPercent val="0"/>
          <c:showBubbleSize val="0"/>
        </c:dLbls>
        <c:gapWidth val="84"/>
        <c:gapDepth val="53"/>
        <c:shape val="box"/>
        <c:axId val="1555133712"/>
        <c:axId val="1555140368"/>
        <c:axId val="0"/>
        <c:extLst>
          <c:ext xmlns:c15="http://schemas.microsoft.com/office/drawing/2012/chart" uri="{02D57815-91ED-43cb-92C2-25804820EDAC}">
            <c15:filteredBarSeries>
              <c15: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cat>
                  <c:strRef>
                    <c:extLst>
                      <c:ext uri="{02D57815-91ED-43cb-92C2-25804820EDAC}">
                        <c15:formulaRef>
                          <c15:sqref>AHP!$D$161:$D$164</c15:sqref>
                        </c15:formulaRef>
                      </c:ext>
                    </c:extLst>
                    <c:strCache>
                      <c:ptCount val="4"/>
                      <c:pt idx="0">
                        <c:v>System 1</c:v>
                      </c:pt>
                      <c:pt idx="1">
                        <c:v>HL20</c:v>
                      </c:pt>
                      <c:pt idx="2">
                        <c:v>S5 PRO</c:v>
                      </c:pt>
                      <c:pt idx="3">
                        <c:v>0</c:v>
                      </c:pt>
                    </c:strCache>
                  </c:strRef>
                </c:cat>
                <c:val>
                  <c:numRef>
                    <c:extLst>
                      <c:ext uri="{02D57815-91ED-43cb-92C2-25804820EDAC}">
                        <c15:formulaRef>
                          <c15:sqref>AHP!$E$161:$E$164</c15:sqref>
                        </c15:formulaRef>
                      </c:ext>
                    </c:extLst>
                    <c:numCache>
                      <c:formatCode>General</c:formatCode>
                      <c:ptCount val="4"/>
                    </c:numCache>
                  </c:numRef>
                </c:val>
                <c:extLst>
                  <c:ext xmlns:c16="http://schemas.microsoft.com/office/drawing/2014/chart" uri="{C3380CC4-5D6E-409C-BE32-E72D297353CC}">
                    <c16:uniqueId val="{00000000-B5A1-4ADA-BF8A-C0A676088FFE}"/>
                  </c:ext>
                </c:extLst>
              </c15:ser>
            </c15:filteredBarSeries>
            <c15:filteredBarSeries>
              <c15:ser>
                <c:idx val="1"/>
                <c:order val="1"/>
                <c:spPr>
                  <a:solidFill>
                    <a:schemeClr val="accent2">
                      <a:alpha val="88000"/>
                    </a:schemeClr>
                  </a:solidFill>
                  <a:ln>
                    <a:solidFill>
                      <a:schemeClr val="accent2">
                        <a:lumMod val="50000"/>
                      </a:schemeClr>
                    </a:solidFill>
                  </a:ln>
                  <a:effectLst/>
                  <a:scene3d>
                    <a:camera prst="orthographicFront"/>
                    <a:lightRig rig="threePt" dir="t"/>
                  </a:scene3d>
                  <a:sp3d prstMaterial="flat">
                    <a:contourClr>
                      <a:schemeClr val="accent2">
                        <a:lumMod val="50000"/>
                      </a:schemeClr>
                    </a:contourClr>
                  </a:sp3d>
                </c:spPr>
                <c:invertIfNegative val="0"/>
                <c:dLbls>
                  <c:spPr>
                    <a:solidFill>
                      <a:schemeClr val="accent2">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AHP!$D$161:$D$164</c15:sqref>
                        </c15:formulaRef>
                      </c:ext>
                    </c:extLst>
                    <c:strCache>
                      <c:ptCount val="4"/>
                      <c:pt idx="0">
                        <c:v>System 1</c:v>
                      </c:pt>
                      <c:pt idx="1">
                        <c:v>HL20</c:v>
                      </c:pt>
                      <c:pt idx="2">
                        <c:v>S5 PRO</c:v>
                      </c:pt>
                      <c:pt idx="3">
                        <c:v>0</c:v>
                      </c:pt>
                    </c:strCache>
                  </c:strRef>
                </c:cat>
                <c:val>
                  <c:numRef>
                    <c:extLst xmlns:c15="http://schemas.microsoft.com/office/drawing/2012/chart">
                      <c:ext xmlns:c15="http://schemas.microsoft.com/office/drawing/2012/chart" uri="{02D57815-91ED-43cb-92C2-25804820EDAC}">
                        <c15:formulaRef>
                          <c15:sqref>AHP!$F$161:$F$164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B5A1-4ADA-BF8A-C0A676088FFE}"/>
                  </c:ext>
                </c:extLst>
              </c15:ser>
            </c15:filteredBarSeries>
            <c15:filteredBarSeries>
              <c15:ser>
                <c:idx val="2"/>
                <c:order val="2"/>
                <c:spPr>
                  <a:solidFill>
                    <a:schemeClr val="accent3">
                      <a:alpha val="88000"/>
                    </a:schemeClr>
                  </a:solidFill>
                  <a:ln>
                    <a:solidFill>
                      <a:schemeClr val="accent3">
                        <a:lumMod val="50000"/>
                      </a:schemeClr>
                    </a:solidFill>
                  </a:ln>
                  <a:effectLst/>
                  <a:scene3d>
                    <a:camera prst="orthographicFront"/>
                    <a:lightRig rig="threePt" dir="t"/>
                  </a:scene3d>
                  <a:sp3d prstMaterial="flat">
                    <a:contourClr>
                      <a:schemeClr val="accent3">
                        <a:lumMod val="50000"/>
                      </a:schemeClr>
                    </a:contourClr>
                  </a:sp3d>
                </c:spPr>
                <c:invertIfNegative val="0"/>
                <c:dLbls>
                  <c:spPr>
                    <a:solidFill>
                      <a:schemeClr val="accent3">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AHP!$D$161:$D$164</c15:sqref>
                        </c15:formulaRef>
                      </c:ext>
                    </c:extLst>
                    <c:strCache>
                      <c:ptCount val="4"/>
                      <c:pt idx="0">
                        <c:v>System 1</c:v>
                      </c:pt>
                      <c:pt idx="1">
                        <c:v>HL20</c:v>
                      </c:pt>
                      <c:pt idx="2">
                        <c:v>S5 PRO</c:v>
                      </c:pt>
                      <c:pt idx="3">
                        <c:v>0</c:v>
                      </c:pt>
                    </c:strCache>
                  </c:strRef>
                </c:cat>
                <c:val>
                  <c:numRef>
                    <c:extLst xmlns:c15="http://schemas.microsoft.com/office/drawing/2012/chart">
                      <c:ext xmlns:c15="http://schemas.microsoft.com/office/drawing/2012/chart" uri="{02D57815-91ED-43cb-92C2-25804820EDAC}">
                        <c15:formulaRef>
                          <c15:sqref>AHP!$G$161:$G$164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2-B5A1-4ADA-BF8A-C0A676088FFE}"/>
                  </c:ext>
                </c:extLst>
              </c15:ser>
            </c15:filteredBarSeries>
            <c15:filteredBarSeries>
              <c15:ser>
                <c:idx val="4"/>
                <c:order val="4"/>
                <c:spPr>
                  <a:solidFill>
                    <a:schemeClr val="accent5">
                      <a:alpha val="88000"/>
                    </a:schemeClr>
                  </a:solidFill>
                  <a:ln>
                    <a:solidFill>
                      <a:schemeClr val="accent5">
                        <a:lumMod val="50000"/>
                      </a:schemeClr>
                    </a:solidFill>
                  </a:ln>
                  <a:effectLst/>
                  <a:scene3d>
                    <a:camera prst="orthographicFront"/>
                    <a:lightRig rig="threePt" dir="t"/>
                  </a:scene3d>
                  <a:sp3d prstMaterial="flat">
                    <a:contourClr>
                      <a:schemeClr val="accent5">
                        <a:lumMod val="50000"/>
                      </a:schemeClr>
                    </a:contourClr>
                  </a:sp3d>
                </c:spPr>
                <c:invertIfNegative val="0"/>
                <c:dLbls>
                  <c:spPr>
                    <a:solidFill>
                      <a:schemeClr val="accent5">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AHP!$D$161:$D$164</c15:sqref>
                        </c15:formulaRef>
                      </c:ext>
                    </c:extLst>
                    <c:strCache>
                      <c:ptCount val="4"/>
                      <c:pt idx="0">
                        <c:v>System 1</c:v>
                      </c:pt>
                      <c:pt idx="1">
                        <c:v>HL20</c:v>
                      </c:pt>
                      <c:pt idx="2">
                        <c:v>S5 PRO</c:v>
                      </c:pt>
                      <c:pt idx="3">
                        <c:v>0</c:v>
                      </c:pt>
                    </c:strCache>
                  </c:strRef>
                </c:cat>
                <c:val>
                  <c:numRef>
                    <c:extLst xmlns:c15="http://schemas.microsoft.com/office/drawing/2012/chart">
                      <c:ext xmlns:c15="http://schemas.microsoft.com/office/drawing/2012/chart" uri="{02D57815-91ED-43cb-92C2-25804820EDAC}">
                        <c15:formulaRef>
                          <c15:sqref>AHP!$I$161:$I$164</c15:sqref>
                        </c15:formulaRef>
                      </c:ext>
                    </c:extLst>
                    <c:numCache>
                      <c:formatCode>0.0000</c:formatCode>
                      <c:ptCount val="4"/>
                    </c:numCache>
                  </c:numRef>
                </c:val>
                <c:extLst xmlns:c15="http://schemas.microsoft.com/office/drawing/2012/chart">
                  <c:ext xmlns:c16="http://schemas.microsoft.com/office/drawing/2014/chart" uri="{C3380CC4-5D6E-409C-BE32-E72D297353CC}">
                    <c16:uniqueId val="{00000005-B5A1-4ADA-BF8A-C0A676088FFE}"/>
                  </c:ext>
                </c:extLst>
              </c15:ser>
            </c15:filteredBarSeries>
          </c:ext>
        </c:extLst>
      </c:bar3DChart>
      <c:catAx>
        <c:axId val="1555133712"/>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r>
                  <a:rPr lang="es-CO"/>
                  <a:t>Tecnología</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1555140368"/>
        <c:crosses val="autoZero"/>
        <c:auto val="1"/>
        <c:lblAlgn val="ctr"/>
        <c:lblOffset val="100"/>
        <c:noMultiLvlLbl val="0"/>
      </c:catAx>
      <c:valAx>
        <c:axId val="1555140368"/>
        <c:scaling>
          <c:orientation val="minMax"/>
        </c:scaling>
        <c:delete val="1"/>
        <c:axPos val="l"/>
        <c:title>
          <c:tx>
            <c:rich>
              <a:bodyPr rot="-54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r>
                  <a:rPr lang="es-CO"/>
                  <a:t>Ponderacón</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title>
        <c:numFmt formatCode="0.0000" sourceLinked="1"/>
        <c:majorTickMark val="out"/>
        <c:minorTickMark val="none"/>
        <c:tickLblPos val="nextTo"/>
        <c:crossAx val="15551337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xdr:col>
      <xdr:colOff>1009650</xdr:colOff>
      <xdr:row>1</xdr:row>
      <xdr:rowOff>19050</xdr:rowOff>
    </xdr:from>
    <xdr:to>
      <xdr:col>2</xdr:col>
      <xdr:colOff>171450</xdr:colOff>
      <xdr:row>2</xdr:row>
      <xdr:rowOff>381000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0" y="209550"/>
          <a:ext cx="647700" cy="647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4</xdr:col>
      <xdr:colOff>0</xdr:colOff>
      <xdr:row>16</xdr:row>
      <xdr:rowOff>0</xdr:rowOff>
    </xdr:from>
    <xdr:ext cx="3943324" cy="25096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3048000" y="3048000"/>
              <a:ext cx="3943324" cy="250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mn-lt"/>
                </a:rPr>
                <a:t>Tasa</a:t>
              </a:r>
              <a:r>
                <a:rPr lang="es-CO" sz="1100" i="0" baseline="0">
                  <a:latin typeface="+mn-lt"/>
                </a:rPr>
                <a:t> de Depreciación = (</a:t>
              </a:r>
              <a14:m>
                <m:oMath xmlns:m="http://schemas.openxmlformats.org/officeDocument/2006/math">
                  <m:f>
                    <m:fPr>
                      <m:ctrlPr>
                        <a:rPr lang="es-CO" sz="110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𝑣𝑖𝑑𝑎</m:t>
                      </m:r>
                      <m:r>
                        <a:rPr lang="es-ES" sz="1100" b="0" i="1">
                          <a:latin typeface="Cambria Math" panose="02040503050406030204" pitchFamily="18" charset="0"/>
                        </a:rPr>
                        <m:t> </m:t>
                      </m:r>
                      <m:r>
                        <a:rPr lang="es-ES" sz="1100" b="0" i="1">
                          <a:latin typeface="Cambria Math" panose="02040503050406030204" pitchFamily="18" charset="0"/>
                        </a:rPr>
                        <m:t>𝑢𝑡𝑖𝑙</m:t>
                      </m:r>
                      <m:r>
                        <a:rPr lang="es-ES" sz="1100" b="0" i="1">
                          <a:latin typeface="Cambria Math" panose="02040503050406030204" pitchFamily="18" charset="0"/>
                        </a:rPr>
                        <m:t> </m:t>
                      </m:r>
                      <m:r>
                        <a:rPr lang="es-ES" sz="1100" b="0" i="1">
                          <a:latin typeface="Cambria Math" panose="02040503050406030204" pitchFamily="18" charset="0"/>
                        </a:rPr>
                        <m:t>𝑑𝑒𝑙</m:t>
                      </m:r>
                      <m:r>
                        <a:rPr lang="es-ES" sz="1100" b="0" i="1">
                          <a:latin typeface="Cambria Math" panose="02040503050406030204" pitchFamily="18" charset="0"/>
                        </a:rPr>
                        <m:t> </m:t>
                      </m:r>
                      <m:r>
                        <a:rPr lang="es-ES" sz="1100" b="0" i="1">
                          <a:latin typeface="Cambria Math" panose="02040503050406030204" pitchFamily="18" charset="0"/>
                        </a:rPr>
                        <m:t>𝑒𝑞𝑢𝑖𝑝𝑜</m:t>
                      </m:r>
                      <m:r>
                        <a:rPr lang="es-ES" sz="1100" b="0" i="1">
                          <a:latin typeface="Cambria Math" panose="02040503050406030204" pitchFamily="18" charset="0"/>
                        </a:rPr>
                        <m:t> </m:t>
                      </m:r>
                    </m:num>
                    <m:den>
                      <m:r>
                        <a:rPr lang="es-ES" sz="1100" b="0" i="1">
                          <a:latin typeface="Cambria Math" panose="02040503050406030204" pitchFamily="18" charset="0"/>
                        </a:rPr>
                        <m:t>100 %</m:t>
                      </m:r>
                    </m:den>
                  </m:f>
                  <m:r>
                    <a:rPr lang="es-ES" sz="1100" b="0" i="1">
                      <a:latin typeface="Cambria Math" panose="02040503050406030204" pitchFamily="18" charset="0"/>
                    </a:rPr>
                    <m:t> </m:t>
                  </m:r>
                  <m:r>
                    <a:rPr lang="es-ES" sz="1100" b="0" i="1">
                      <a:latin typeface="Cambria Math" panose="02040503050406030204" pitchFamily="18" charset="0"/>
                    </a:rPr>
                    <m:t>𝑥</m:t>
                  </m:r>
                  <m:r>
                    <a:rPr lang="es-ES" sz="1100" b="0" i="1">
                      <a:latin typeface="Cambria Math" panose="02040503050406030204" pitchFamily="18" charset="0"/>
                    </a:rPr>
                    <m:t> 2) </m:t>
                  </m:r>
                  <m:r>
                    <a:rPr lang="es-ES" sz="1100" b="0" i="1">
                      <a:latin typeface="Cambria Math" panose="02040503050406030204" pitchFamily="18" charset="0"/>
                    </a:rPr>
                    <m:t>𝑥</m:t>
                  </m:r>
                  <m:r>
                    <a:rPr lang="es-ES" sz="1100" b="0" i="1">
                      <a:latin typeface="Cambria Math" panose="02040503050406030204" pitchFamily="18" charset="0"/>
                    </a:rPr>
                    <m:t> </m:t>
                  </m:r>
                  <m:r>
                    <a:rPr lang="es-ES" sz="1100" b="0" i="1">
                      <a:latin typeface="Cambria Math" panose="02040503050406030204" pitchFamily="18" charset="0"/>
                    </a:rPr>
                    <m:t>𝑣𝑎𝑙𝑜𝑟</m:t>
                  </m:r>
                  <m:r>
                    <a:rPr lang="es-ES" sz="1100" b="0" i="1">
                      <a:latin typeface="Cambria Math" panose="02040503050406030204" pitchFamily="18" charset="0"/>
                    </a:rPr>
                    <m:t> </m:t>
                  </m:r>
                  <m:r>
                    <a:rPr lang="es-ES" sz="1100" b="0" i="1">
                      <a:latin typeface="Cambria Math" panose="02040503050406030204" pitchFamily="18" charset="0"/>
                    </a:rPr>
                    <m:t>𝑑𝑒𝑙</m:t>
                  </m:r>
                  <m:r>
                    <a:rPr lang="es-ES" sz="1100" b="0" i="1">
                      <a:latin typeface="Cambria Math" panose="02040503050406030204" pitchFamily="18" charset="0"/>
                    </a:rPr>
                    <m:t> </m:t>
                  </m:r>
                  <m:r>
                    <a:rPr lang="es-ES" sz="1100" b="0" i="1">
                      <a:latin typeface="Cambria Math" panose="02040503050406030204" pitchFamily="18" charset="0"/>
                    </a:rPr>
                    <m:t>𝑒𝑞𝑢𝑖𝑝𝑜</m:t>
                  </m:r>
                  <m:r>
                    <a:rPr lang="es-ES" sz="1100" b="0" i="1">
                      <a:latin typeface="Cambria Math" panose="02040503050406030204" pitchFamily="18" charset="0"/>
                    </a:rPr>
                    <m:t>  </m:t>
                  </m:r>
                </m:oMath>
              </a14:m>
              <a:endParaRPr lang="es-CO" sz="1100"/>
            </a:p>
          </xdr:txBody>
        </xdr:sp>
      </mc:Choice>
      <mc:Fallback xmlns="">
        <xdr:sp macro="" textlink="">
          <xdr:nvSpPr>
            <xdr:cNvPr id="2" name="CuadroTexto 1">
              <a:extLst>
                <a:ext uri="{FF2B5EF4-FFF2-40B4-BE49-F238E27FC236}">
                  <a16:creationId xmlns:a16="http://schemas.microsoft.com/office/drawing/2014/main" id="{F0DFAEEB-49E5-447B-B46B-0765C9EE179A}"/>
                </a:ext>
              </a:extLst>
            </xdr:cNvPr>
            <xdr:cNvSpPr txBox="1"/>
          </xdr:nvSpPr>
          <xdr:spPr>
            <a:xfrm>
              <a:off x="3048000" y="3048000"/>
              <a:ext cx="3943324" cy="250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CO" sz="1100" i="0">
                  <a:latin typeface="+mn-lt"/>
                </a:rPr>
                <a:t>Tasa</a:t>
              </a:r>
              <a:r>
                <a:rPr lang="es-CO" sz="1100" i="0" baseline="0">
                  <a:latin typeface="+mn-lt"/>
                </a:rPr>
                <a:t> de Depreciación = (</a:t>
              </a:r>
              <a:r>
                <a:rPr lang="es-CO" sz="1100" i="0">
                  <a:latin typeface="Cambria Math" panose="02040503050406030204" pitchFamily="18" charset="0"/>
                </a:rPr>
                <a:t>(</a:t>
              </a:r>
              <a:r>
                <a:rPr lang="es-ES" sz="1100" b="0" i="0">
                  <a:latin typeface="Cambria Math" panose="02040503050406030204" pitchFamily="18" charset="0"/>
                </a:rPr>
                <a:t> 𝑣𝑖𝑑𝑎 𝑢𝑡𝑖𝑙 𝑑𝑒𝑙 𝑒𝑞𝑢𝑖𝑝𝑜 </a:t>
              </a:r>
              <a:r>
                <a:rPr lang="es-CO" sz="1100" b="0" i="0">
                  <a:latin typeface="Cambria Math" panose="02040503050406030204" pitchFamily="18" charset="0"/>
                </a:rPr>
                <a:t>)/(</a:t>
              </a:r>
              <a:r>
                <a:rPr lang="es-ES" sz="1100" b="0" i="0">
                  <a:latin typeface="Cambria Math" panose="02040503050406030204" pitchFamily="18" charset="0"/>
                </a:rPr>
                <a:t>100 %</a:t>
              </a:r>
              <a:r>
                <a:rPr lang="es-CO" sz="1100" b="0" i="0">
                  <a:latin typeface="Cambria Math" panose="02040503050406030204" pitchFamily="18" charset="0"/>
                </a:rPr>
                <a:t>)</a:t>
              </a:r>
              <a:r>
                <a:rPr lang="es-ES" sz="1100" b="0" i="0">
                  <a:latin typeface="Cambria Math" panose="02040503050406030204" pitchFamily="18" charset="0"/>
                </a:rPr>
                <a:t>  𝑥 2) 𝑥 𝑣𝑎𝑙𝑜𝑟 𝑑𝑒𝑙 𝑒𝑞𝑢𝑖𝑝𝑜  </a:t>
              </a:r>
              <a:endParaRPr lang="es-CO" sz="1100"/>
            </a:p>
          </xdr:txBody>
        </xdr:sp>
      </mc:Fallback>
    </mc:AlternateContent>
    <xdr:clientData/>
  </xdr:oneCellAnchor>
  <xdr:twoCellAnchor editAs="oneCell">
    <xdr:from>
      <xdr:col>4</xdr:col>
      <xdr:colOff>28575</xdr:colOff>
      <xdr:row>18</xdr:row>
      <xdr:rowOff>14288</xdr:rowOff>
    </xdr:from>
    <xdr:to>
      <xdr:col>9</xdr:col>
      <xdr:colOff>263814</xdr:colOff>
      <xdr:row>20</xdr:row>
      <xdr:rowOff>178526</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3076575" y="3443288"/>
          <a:ext cx="4045239" cy="545238"/>
        </a:xfrm>
        <a:prstGeom prst="rect">
          <a:avLst/>
        </a:prstGeom>
      </xdr:spPr>
    </xdr:pic>
    <xdr:clientData/>
  </xdr:twoCellAnchor>
  <xdr:twoCellAnchor editAs="oneCell">
    <xdr:from>
      <xdr:col>0</xdr:col>
      <xdr:colOff>0</xdr:colOff>
      <xdr:row>21</xdr:row>
      <xdr:rowOff>16670</xdr:rowOff>
    </xdr:from>
    <xdr:to>
      <xdr:col>5</xdr:col>
      <xdr:colOff>216845</xdr:colOff>
      <xdr:row>28</xdr:row>
      <xdr:rowOff>130970</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0" y="4017170"/>
          <a:ext cx="4026845" cy="1447800"/>
        </a:xfrm>
        <a:prstGeom prst="rect">
          <a:avLst/>
        </a:prstGeom>
      </xdr:spPr>
    </xdr:pic>
    <xdr:clientData/>
  </xdr:twoCellAnchor>
  <xdr:twoCellAnchor editAs="oneCell">
    <xdr:from>
      <xdr:col>0</xdr:col>
      <xdr:colOff>0</xdr:colOff>
      <xdr:row>0</xdr:row>
      <xdr:rowOff>0</xdr:rowOff>
    </xdr:from>
    <xdr:to>
      <xdr:col>7</xdr:col>
      <xdr:colOff>463620</xdr:colOff>
      <xdr:row>14</xdr:row>
      <xdr:rowOff>80624</xdr:rowOff>
    </xdr:to>
    <xdr:pic>
      <xdr:nvPicPr>
        <xdr:cNvPr id="5" name="Imagen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0" y="0"/>
          <a:ext cx="5797620" cy="2747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21</xdr:row>
      <xdr:rowOff>9524</xdr:rowOff>
    </xdr:from>
    <xdr:ext cx="3867150" cy="495301"/>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476625" y="4333874"/>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22</xdr:row>
      <xdr:rowOff>0</xdr:rowOff>
    </xdr:from>
    <xdr:ext cx="3867150" cy="495301"/>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3476625" y="4810125"/>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22</xdr:row>
      <xdr:rowOff>9524</xdr:rowOff>
    </xdr:from>
    <xdr:ext cx="3867150" cy="495301"/>
    <xdr:sp macro="" textlink="">
      <xdr:nvSpPr>
        <xdr:cNvPr id="21" name="CuadroTexto 20">
          <a:extLst>
            <a:ext uri="{FF2B5EF4-FFF2-40B4-BE49-F238E27FC236}">
              <a16:creationId xmlns:a16="http://schemas.microsoft.com/office/drawing/2014/main" id="{00000000-0008-0000-0100-000015000000}"/>
            </a:ext>
          </a:extLst>
        </xdr:cNvPr>
        <xdr:cNvSpPr txBox="1"/>
      </xdr:nvSpPr>
      <xdr:spPr>
        <a:xfrm>
          <a:off x="3476625" y="4333874"/>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Máquina</a:t>
          </a:r>
          <a:r>
            <a:rPr lang="es-CO" sz="1100" baseline="0"/>
            <a:t> de circulación extracorporea.</a:t>
          </a:r>
          <a:endParaRPr lang="es-CO" sz="1100"/>
        </a:p>
      </xdr:txBody>
    </xdr:sp>
    <xdr:clientData/>
  </xdr:oneCellAnchor>
  <xdr:oneCellAnchor>
    <xdr:from>
      <xdr:col>12</xdr:col>
      <xdr:colOff>0</xdr:colOff>
      <xdr:row>23</xdr:row>
      <xdr:rowOff>0</xdr:rowOff>
    </xdr:from>
    <xdr:ext cx="3867150" cy="495301"/>
    <xdr:sp macro="" textlink="">
      <xdr:nvSpPr>
        <xdr:cNvPr id="22" name="CuadroTexto 21">
          <a:extLst>
            <a:ext uri="{FF2B5EF4-FFF2-40B4-BE49-F238E27FC236}">
              <a16:creationId xmlns:a16="http://schemas.microsoft.com/office/drawing/2014/main" id="{00000000-0008-0000-0100-000016000000}"/>
            </a:ext>
          </a:extLst>
        </xdr:cNvPr>
        <xdr:cNvSpPr txBox="1"/>
      </xdr:nvSpPr>
      <xdr:spPr>
        <a:xfrm>
          <a:off x="3476625" y="4810125"/>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23</xdr:row>
      <xdr:rowOff>0</xdr:rowOff>
    </xdr:from>
    <xdr:ext cx="3867150" cy="495301"/>
    <xdr:sp macro="" textlink="">
      <xdr:nvSpPr>
        <xdr:cNvPr id="23" name="CuadroTexto 22">
          <a:extLst>
            <a:ext uri="{FF2B5EF4-FFF2-40B4-BE49-F238E27FC236}">
              <a16:creationId xmlns:a16="http://schemas.microsoft.com/office/drawing/2014/main" id="{00000000-0008-0000-0100-000017000000}"/>
            </a:ext>
          </a:extLst>
        </xdr:cNvPr>
        <xdr:cNvSpPr txBox="1"/>
      </xdr:nvSpPr>
      <xdr:spPr>
        <a:xfrm>
          <a:off x="3476625" y="4810125"/>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23</xdr:row>
      <xdr:rowOff>9524</xdr:rowOff>
    </xdr:from>
    <xdr:ext cx="3867150" cy="666751"/>
    <xdr:sp macro="" textlink="">
      <xdr:nvSpPr>
        <xdr:cNvPr id="24" name="CuadroTexto 23">
          <a:extLst>
            <a:ext uri="{FF2B5EF4-FFF2-40B4-BE49-F238E27FC236}">
              <a16:creationId xmlns:a16="http://schemas.microsoft.com/office/drawing/2014/main" id="{00000000-0008-0000-0100-000018000000}"/>
            </a:ext>
          </a:extLst>
        </xdr:cNvPr>
        <xdr:cNvSpPr txBox="1"/>
      </xdr:nvSpPr>
      <xdr:spPr>
        <a:xfrm>
          <a:off x="3400425" y="5410199"/>
          <a:ext cx="3867150"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Permite en una cirugía</a:t>
          </a:r>
          <a:r>
            <a:rPr lang="es-CO" sz="1100" baseline="0">
              <a:solidFill>
                <a:schemeClr val="tx1"/>
              </a:solidFill>
              <a:effectLst/>
              <a:latin typeface="+mn-lt"/>
              <a:ea typeface="+mn-ea"/>
              <a:cs typeface="+mn-cs"/>
            </a:rPr>
            <a:t> a corazón abierto, la circulación sanguínea con el corazón detenido, cumpliendo con el funcionamiento del corazón y a oxigenación de los pulmones.</a:t>
          </a:r>
          <a:endParaRPr lang="es-CO">
            <a:effectLst/>
          </a:endParaRPr>
        </a:p>
      </xdr:txBody>
    </xdr:sp>
    <xdr:clientData/>
  </xdr:oneCellAnchor>
  <xdr:oneCellAnchor>
    <xdr:from>
      <xdr:col>12</xdr:col>
      <xdr:colOff>0</xdr:colOff>
      <xdr:row>24</xdr:row>
      <xdr:rowOff>0</xdr:rowOff>
    </xdr:from>
    <xdr:ext cx="3867150" cy="495301"/>
    <xdr:sp macro="" textlink="">
      <xdr:nvSpPr>
        <xdr:cNvPr id="25" name="CuadroTexto 24">
          <a:extLst>
            <a:ext uri="{FF2B5EF4-FFF2-40B4-BE49-F238E27FC236}">
              <a16:creationId xmlns:a16="http://schemas.microsoft.com/office/drawing/2014/main" id="{00000000-0008-0000-0100-000019000000}"/>
            </a:ext>
          </a:extLst>
        </xdr:cNvPr>
        <xdr:cNvSpPr txBox="1"/>
      </xdr:nvSpPr>
      <xdr:spPr>
        <a:xfrm>
          <a:off x="3476625" y="5305425"/>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24</xdr:row>
      <xdr:rowOff>0</xdr:rowOff>
    </xdr:from>
    <xdr:ext cx="3867150" cy="495301"/>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3476625" y="5305425"/>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24</xdr:row>
      <xdr:rowOff>0</xdr:rowOff>
    </xdr:from>
    <xdr:ext cx="3867150" cy="495301"/>
    <xdr:sp macro="" textlink="">
      <xdr:nvSpPr>
        <xdr:cNvPr id="27" name="CuadroTexto 26">
          <a:extLst>
            <a:ext uri="{FF2B5EF4-FFF2-40B4-BE49-F238E27FC236}">
              <a16:creationId xmlns:a16="http://schemas.microsoft.com/office/drawing/2014/main" id="{00000000-0008-0000-0100-00001B000000}"/>
            </a:ext>
          </a:extLst>
        </xdr:cNvPr>
        <xdr:cNvSpPr txBox="1"/>
      </xdr:nvSpPr>
      <xdr:spPr>
        <a:xfrm>
          <a:off x="3476625" y="5305425"/>
          <a:ext cx="3867150"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11</xdr:col>
      <xdr:colOff>238125</xdr:colOff>
      <xdr:row>23</xdr:row>
      <xdr:rowOff>647699</xdr:rowOff>
    </xdr:from>
    <xdr:ext cx="3867150" cy="809626"/>
    <xdr:sp macro="" textlink="">
      <xdr:nvSpPr>
        <xdr:cNvPr id="28" name="CuadroTexto 27">
          <a:extLst>
            <a:ext uri="{FF2B5EF4-FFF2-40B4-BE49-F238E27FC236}">
              <a16:creationId xmlns:a16="http://schemas.microsoft.com/office/drawing/2014/main" id="{00000000-0008-0000-0100-00001C000000}"/>
            </a:ext>
          </a:extLst>
        </xdr:cNvPr>
        <xdr:cNvSpPr txBox="1"/>
      </xdr:nvSpPr>
      <xdr:spPr>
        <a:xfrm>
          <a:off x="3362325" y="6048374"/>
          <a:ext cx="3867150" cy="809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Se requiere múltiples pantallas (en caso de que falle alguna no fallen todas). Respuesta</a:t>
          </a:r>
          <a:r>
            <a:rPr lang="es-CO" sz="1100" baseline="0">
              <a:solidFill>
                <a:schemeClr val="tx1"/>
              </a:solidFill>
              <a:effectLst/>
              <a:latin typeface="+mn-lt"/>
              <a:ea typeface="+mn-ea"/>
              <a:cs typeface="+mn-cs"/>
            </a:rPr>
            <a:t> del equipo de manera manual, neumática o hidraulica, en caso de algún fallo circuital o électrico y batera de larga duración.</a:t>
          </a:r>
          <a:endParaRPr lang="es-CO">
            <a:effectLst/>
          </a:endParaRPr>
        </a:p>
      </xdr:txBody>
    </xdr:sp>
    <xdr:clientData/>
  </xdr:oneCellAnchor>
  <xdr:oneCellAnchor>
    <xdr:from>
      <xdr:col>12</xdr:col>
      <xdr:colOff>0</xdr:colOff>
      <xdr:row>25</xdr:row>
      <xdr:rowOff>0</xdr:rowOff>
    </xdr:from>
    <xdr:ext cx="3867150" cy="800100"/>
    <xdr:sp macro="" textlink="">
      <xdr:nvSpPr>
        <xdr:cNvPr id="29" name="CuadroTexto 28">
          <a:extLst>
            <a:ext uri="{FF2B5EF4-FFF2-40B4-BE49-F238E27FC236}">
              <a16:creationId xmlns:a16="http://schemas.microsoft.com/office/drawing/2014/main" id="{00000000-0008-0000-0100-00001D000000}"/>
            </a:ext>
          </a:extLst>
        </xdr:cNvPr>
        <xdr:cNvSpPr txBox="1"/>
      </xdr:nvSpPr>
      <xdr:spPr>
        <a:xfrm>
          <a:off x="3400425" y="6810375"/>
          <a:ext cx="3867150"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Se evidenció</a:t>
          </a:r>
          <a:r>
            <a:rPr lang="es-CO" sz="1100" baseline="0">
              <a:solidFill>
                <a:schemeClr val="tx1"/>
              </a:solidFill>
              <a:effectLst/>
              <a:latin typeface="+mn-lt"/>
              <a:ea typeface="+mn-ea"/>
              <a:cs typeface="+mn-cs"/>
            </a:rPr>
            <a:t> evento adverso serio con el equipo presente en la clínica, la puesta en marcha del equipo se paró en medio de la cirugía y tano la batería como la conexión a la red electrica no logró encender el equipo.</a:t>
          </a:r>
          <a:endParaRPr lang="es-CO">
            <a:effectLst/>
          </a:endParaRPr>
        </a:p>
      </xdr:txBody>
    </xdr:sp>
    <xdr:clientData/>
  </xdr:oneCellAnchor>
  <xdr:oneCellAnchor>
    <xdr:from>
      <xdr:col>12</xdr:col>
      <xdr:colOff>0</xdr:colOff>
      <xdr:row>26</xdr:row>
      <xdr:rowOff>0</xdr:rowOff>
    </xdr:from>
    <xdr:ext cx="3867150" cy="628650"/>
    <xdr:sp macro="" textlink="">
      <xdr:nvSpPr>
        <xdr:cNvPr id="30" name="CuadroTexto 29">
          <a:extLst>
            <a:ext uri="{FF2B5EF4-FFF2-40B4-BE49-F238E27FC236}">
              <a16:creationId xmlns:a16="http://schemas.microsoft.com/office/drawing/2014/main" id="{00000000-0008-0000-0100-00001E000000}"/>
            </a:ext>
          </a:extLst>
        </xdr:cNvPr>
        <xdr:cNvSpPr txBox="1"/>
      </xdr:nvSpPr>
      <xdr:spPr>
        <a:xfrm>
          <a:off x="3400425" y="7581900"/>
          <a:ext cx="3867150"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Regulación de la velocidad</a:t>
          </a:r>
          <a:r>
            <a:rPr lang="es-CO" sz="1100" baseline="0">
              <a:solidFill>
                <a:schemeClr val="tx1"/>
              </a:solidFill>
              <a:effectLst/>
              <a:latin typeface="+mn-lt"/>
              <a:ea typeface="+mn-ea"/>
              <a:cs typeface="+mn-cs"/>
            </a:rPr>
            <a:t> y cantidad de la sangre al retornar al cuerpo, incluyendo la oxigenación, temperatura, nivel de iones, glucosa y anticoagulación, en cirugías de corazón abierto.</a:t>
          </a:r>
          <a:endParaRPr lang="es-CO">
            <a:effectLst/>
          </a:endParaRPr>
        </a:p>
      </xdr:txBody>
    </xdr:sp>
    <xdr:clientData/>
  </xdr:oneCellAnchor>
  <xdr:oneCellAnchor>
    <xdr:from>
      <xdr:col>12</xdr:col>
      <xdr:colOff>0</xdr:colOff>
      <xdr:row>27</xdr:row>
      <xdr:rowOff>0</xdr:rowOff>
    </xdr:from>
    <xdr:ext cx="3867150" cy="1085850"/>
    <xdr:sp macro="" textlink="">
      <xdr:nvSpPr>
        <xdr:cNvPr id="31" name="CuadroTexto 30">
          <a:extLst>
            <a:ext uri="{FF2B5EF4-FFF2-40B4-BE49-F238E27FC236}">
              <a16:creationId xmlns:a16="http://schemas.microsoft.com/office/drawing/2014/main" id="{00000000-0008-0000-0100-00001F000000}"/>
            </a:ext>
          </a:extLst>
        </xdr:cNvPr>
        <xdr:cNvSpPr txBox="1"/>
      </xdr:nvSpPr>
      <xdr:spPr>
        <a:xfrm>
          <a:off x="3549650" y="7677150"/>
          <a:ext cx="3867150" cy="1085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b="1" u="sng"/>
        </a:p>
      </xdr:txBody>
    </xdr:sp>
    <xdr:clientData/>
  </xdr:oneCellAnchor>
  <xdr:oneCellAnchor>
    <xdr:from>
      <xdr:col>12</xdr:col>
      <xdr:colOff>0</xdr:colOff>
      <xdr:row>28</xdr:row>
      <xdr:rowOff>0</xdr:rowOff>
    </xdr:from>
    <xdr:ext cx="3867150" cy="863600"/>
    <xdr:sp macro="" textlink="">
      <xdr:nvSpPr>
        <xdr:cNvPr id="32" name="CuadroTexto 31">
          <a:extLst>
            <a:ext uri="{FF2B5EF4-FFF2-40B4-BE49-F238E27FC236}">
              <a16:creationId xmlns:a16="http://schemas.microsoft.com/office/drawing/2014/main" id="{00000000-0008-0000-0100-000020000000}"/>
            </a:ext>
          </a:extLst>
        </xdr:cNvPr>
        <xdr:cNvSpPr txBox="1"/>
      </xdr:nvSpPr>
      <xdr:spPr>
        <a:xfrm>
          <a:off x="3549650" y="8077200"/>
          <a:ext cx="3867150" cy="863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12</xdr:col>
      <xdr:colOff>0</xdr:colOff>
      <xdr:row>32</xdr:row>
      <xdr:rowOff>0</xdr:rowOff>
    </xdr:from>
    <xdr:ext cx="3867150" cy="571500"/>
    <xdr:sp macro="" textlink="">
      <xdr:nvSpPr>
        <xdr:cNvPr id="34" name="CuadroTexto 33">
          <a:extLst>
            <a:ext uri="{FF2B5EF4-FFF2-40B4-BE49-F238E27FC236}">
              <a16:creationId xmlns:a16="http://schemas.microsoft.com/office/drawing/2014/main" id="{00000000-0008-0000-0100-000022000000}"/>
            </a:ext>
          </a:extLst>
        </xdr:cNvPr>
        <xdr:cNvSpPr txBox="1"/>
      </xdr:nvSpPr>
      <xdr:spPr>
        <a:xfrm>
          <a:off x="3476625" y="8067675"/>
          <a:ext cx="3867150"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chemeClr val="tx1"/>
              </a:solidFill>
              <a:effectLst/>
              <a:latin typeface="+mn-lt"/>
              <a:ea typeface="+mn-ea"/>
              <a:cs typeface="+mn-cs"/>
            </a:rPr>
            <a:t>Programa</a:t>
          </a:r>
          <a:r>
            <a:rPr lang="es-CO" sz="1100" baseline="0">
              <a:solidFill>
                <a:schemeClr val="tx1"/>
              </a:solidFill>
              <a:effectLst/>
              <a:latin typeface="+mn-lt"/>
              <a:ea typeface="+mn-ea"/>
              <a:cs typeface="+mn-cs"/>
            </a:rPr>
            <a:t> de cardiocirugía.</a:t>
          </a:r>
          <a:endParaRPr lang="es-CO">
            <a:effectLst/>
          </a:endParaRPr>
        </a:p>
      </xdr:txBody>
    </xdr:sp>
    <xdr:clientData/>
  </xdr:oneCellAnchor>
  <xdr:oneCellAnchor>
    <xdr:from>
      <xdr:col>12</xdr:col>
      <xdr:colOff>0</xdr:colOff>
      <xdr:row>33</xdr:row>
      <xdr:rowOff>0</xdr:rowOff>
    </xdr:from>
    <xdr:ext cx="3867150" cy="571500"/>
    <xdr:sp macro="" textlink="">
      <xdr:nvSpPr>
        <xdr:cNvPr id="35" name="CuadroTexto 34">
          <a:extLst>
            <a:ext uri="{FF2B5EF4-FFF2-40B4-BE49-F238E27FC236}">
              <a16:creationId xmlns:a16="http://schemas.microsoft.com/office/drawing/2014/main" id="{00000000-0008-0000-0100-000023000000}"/>
            </a:ext>
          </a:extLst>
        </xdr:cNvPr>
        <xdr:cNvSpPr txBox="1"/>
      </xdr:nvSpPr>
      <xdr:spPr>
        <a:xfrm>
          <a:off x="3476625" y="9191625"/>
          <a:ext cx="3867150"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Cirugía.</a:t>
          </a:r>
        </a:p>
      </xdr:txBody>
    </xdr:sp>
    <xdr:clientData/>
  </xdr:oneCellAnchor>
  <mc:AlternateContent xmlns:mc="http://schemas.openxmlformats.org/markup-compatibility/2006">
    <mc:Choice xmlns:a14="http://schemas.microsoft.com/office/drawing/2010/main" Requires="a14">
      <xdr:twoCellAnchor editAs="oneCell">
        <xdr:from>
          <xdr:col>12</xdr:col>
          <xdr:colOff>213360</xdr:colOff>
          <xdr:row>34</xdr:row>
          <xdr:rowOff>137160</xdr:rowOff>
        </xdr:from>
        <xdr:to>
          <xdr:col>14</xdr:col>
          <xdr:colOff>213360</xdr:colOff>
          <xdr:row>34</xdr:row>
          <xdr:rowOff>350520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xdr:row>
          <xdr:rowOff>121920</xdr:rowOff>
        </xdr:from>
        <xdr:to>
          <xdr:col>17</xdr:col>
          <xdr:colOff>114300</xdr:colOff>
          <xdr:row>34</xdr:row>
          <xdr:rowOff>342900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45</xdr:row>
          <xdr:rowOff>83820</xdr:rowOff>
        </xdr:from>
        <xdr:to>
          <xdr:col>9</xdr:col>
          <xdr:colOff>137160</xdr:colOff>
          <xdr:row>47</xdr:row>
          <xdr:rowOff>83820</xdr:rowOff>
        </xdr:to>
        <xdr:sp macro="" textlink="">
          <xdr:nvSpPr>
            <xdr:cNvPr id="1041" name="CommandButton1"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48</xdr:row>
          <xdr:rowOff>152400</xdr:rowOff>
        </xdr:from>
        <xdr:to>
          <xdr:col>9</xdr:col>
          <xdr:colOff>190500</xdr:colOff>
          <xdr:row>50</xdr:row>
          <xdr:rowOff>137160</xdr:rowOff>
        </xdr:to>
        <xdr:sp macro="" textlink="">
          <xdr:nvSpPr>
            <xdr:cNvPr id="1043" name="CommandButton2"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68580</xdr:rowOff>
        </xdr:from>
        <xdr:to>
          <xdr:col>21</xdr:col>
          <xdr:colOff>45720</xdr:colOff>
          <xdr:row>47</xdr:row>
          <xdr:rowOff>68580</xdr:rowOff>
        </xdr:to>
        <xdr:sp macro="" textlink="">
          <xdr:nvSpPr>
            <xdr:cNvPr id="1044" name="CommandButton3"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48</xdr:row>
          <xdr:rowOff>137160</xdr:rowOff>
        </xdr:from>
        <xdr:to>
          <xdr:col>21</xdr:col>
          <xdr:colOff>60960</xdr:colOff>
          <xdr:row>50</xdr:row>
          <xdr:rowOff>137160</xdr:rowOff>
        </xdr:to>
        <xdr:sp macro="" textlink="">
          <xdr:nvSpPr>
            <xdr:cNvPr id="1045" name="CommandButton4"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160020</xdr:rowOff>
        </xdr:from>
        <xdr:to>
          <xdr:col>25</xdr:col>
          <xdr:colOff>190500</xdr:colOff>
          <xdr:row>17</xdr:row>
          <xdr:rowOff>30480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0</xdr:rowOff>
        </xdr:from>
        <xdr:to>
          <xdr:col>4</xdr:col>
          <xdr:colOff>259080</xdr:colOff>
          <xdr:row>17</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Equipo Biomédico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8</xdr:col>
          <xdr:colOff>175260</xdr:colOff>
          <xdr:row>17</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Dispositivo Medico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16</xdr:row>
          <xdr:rowOff>0</xdr:rowOff>
        </xdr:from>
        <xdr:to>
          <xdr:col>12</xdr:col>
          <xdr:colOff>259080</xdr:colOff>
          <xdr:row>17</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Equipo Quirurgico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0</xdr:rowOff>
        </xdr:from>
        <xdr:to>
          <xdr:col>19</xdr:col>
          <xdr:colOff>182880</xdr:colOff>
          <xdr:row>17</xdr:row>
          <xdr:rowOff>30480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Telecomunicaciones e Informatica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16</xdr:row>
          <xdr:rowOff>0</xdr:rowOff>
        </xdr:from>
        <xdr:to>
          <xdr:col>23</xdr:col>
          <xdr:colOff>45720</xdr:colOff>
          <xdr:row>17</xdr:row>
          <xdr:rowOff>30480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Infraestructura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16</xdr:row>
          <xdr:rowOff>0</xdr:rowOff>
        </xdr:from>
        <xdr:to>
          <xdr:col>25</xdr:col>
          <xdr:colOff>144780</xdr:colOff>
          <xdr:row>17</xdr:row>
          <xdr:rowOff>30480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Otros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7620</xdr:rowOff>
        </xdr:from>
        <xdr:to>
          <xdr:col>27</xdr:col>
          <xdr:colOff>7620</xdr:colOff>
          <xdr:row>27</xdr:row>
          <xdr:rowOff>388620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27</xdr:row>
          <xdr:rowOff>144780</xdr:rowOff>
        </xdr:from>
        <xdr:to>
          <xdr:col>14</xdr:col>
          <xdr:colOff>137160</xdr:colOff>
          <xdr:row>27</xdr:row>
          <xdr:rowOff>365760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27</xdr:row>
          <xdr:rowOff>144780</xdr:rowOff>
        </xdr:from>
        <xdr:to>
          <xdr:col>16</xdr:col>
          <xdr:colOff>266700</xdr:colOff>
          <xdr:row>27</xdr:row>
          <xdr:rowOff>365760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182880</xdr:rowOff>
        </xdr:from>
        <xdr:to>
          <xdr:col>25</xdr:col>
          <xdr:colOff>182880</xdr:colOff>
          <xdr:row>21</xdr:row>
          <xdr:rowOff>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20</xdr:row>
          <xdr:rowOff>22860</xdr:rowOff>
        </xdr:from>
        <xdr:to>
          <xdr:col>5</xdr:col>
          <xdr:colOff>144780</xdr:colOff>
          <xdr:row>21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Apertura de Servicios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20</xdr:row>
          <xdr:rowOff>22860</xdr:rowOff>
        </xdr:from>
        <xdr:to>
          <xdr:col>12</xdr:col>
          <xdr:colOff>22860</xdr:colOff>
          <xdr:row>21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Renovacion por Obsolescencia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22860</xdr:rowOff>
        </xdr:from>
        <xdr:to>
          <xdr:col>19</xdr:col>
          <xdr:colOff>198120</xdr:colOff>
          <xdr:row>21</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Renovacion por Daño Parcial o Total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20</xdr:row>
          <xdr:rowOff>7620</xdr:rowOff>
        </xdr:from>
        <xdr:to>
          <xdr:col>25</xdr:col>
          <xdr:colOff>121920</xdr:colOff>
          <xdr:row>21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Otros ¿Cuáles?</a:t>
              </a:r>
            </a:p>
          </xdr:txBody>
        </xdr:sp>
        <xdr:clientData/>
      </xdr:twoCellAnchor>
    </mc:Choice>
    <mc:Fallback/>
  </mc:AlternateContent>
  <xdr:twoCellAnchor editAs="oneCell">
    <xdr:from>
      <xdr:col>2</xdr:col>
      <xdr:colOff>66675</xdr:colOff>
      <xdr:row>1</xdr:row>
      <xdr:rowOff>28575</xdr:rowOff>
    </xdr:from>
    <xdr:to>
      <xdr:col>4</xdr:col>
      <xdr:colOff>228600</xdr:colOff>
      <xdr:row>4</xdr:row>
      <xdr:rowOff>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219075"/>
          <a:ext cx="714375"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121920</xdr:colOff>
          <xdr:row>6</xdr:row>
          <xdr:rowOff>83820</xdr:rowOff>
        </xdr:from>
        <xdr:to>
          <xdr:col>4</xdr:col>
          <xdr:colOff>99060</xdr:colOff>
          <xdr:row>8</xdr:row>
          <xdr:rowOff>22860</xdr:rowOff>
        </xdr:to>
        <xdr:sp macro="" textlink="">
          <xdr:nvSpPr>
            <xdr:cNvPr id="4098" name="CommandButton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31173</xdr:colOff>
      <xdr:row>0</xdr:row>
      <xdr:rowOff>0</xdr:rowOff>
    </xdr:from>
    <xdr:to>
      <xdr:col>3</xdr:col>
      <xdr:colOff>237015</xdr:colOff>
      <xdr:row>2</xdr:row>
      <xdr:rowOff>361950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398" y="0"/>
          <a:ext cx="758292"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245745</xdr:colOff>
      <xdr:row>2</xdr:row>
      <xdr:rowOff>360045</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0"/>
          <a:ext cx="733425" cy="733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656167</xdr:colOff>
      <xdr:row>0</xdr:row>
      <xdr:rowOff>0</xdr:rowOff>
    </xdr:from>
    <xdr:to>
      <xdr:col>2</xdr:col>
      <xdr:colOff>158750</xdr:colOff>
      <xdr:row>3</xdr:row>
      <xdr:rowOff>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167" y="0"/>
          <a:ext cx="825500"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3</xdr:col>
      <xdr:colOff>209550</xdr:colOff>
      <xdr:row>2</xdr:row>
      <xdr:rowOff>371475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0"/>
          <a:ext cx="790575" cy="790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600075</xdr:colOff>
      <xdr:row>0</xdr:row>
      <xdr:rowOff>0</xdr:rowOff>
    </xdr:from>
    <xdr:to>
      <xdr:col>3</xdr:col>
      <xdr:colOff>38100</xdr:colOff>
      <xdr:row>2</xdr:row>
      <xdr:rowOff>371475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0"/>
          <a:ext cx="733425" cy="7334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1009650</xdr:colOff>
      <xdr:row>1</xdr:row>
      <xdr:rowOff>19050</xdr:rowOff>
    </xdr:from>
    <xdr:to>
      <xdr:col>2</xdr:col>
      <xdr:colOff>171450</xdr:colOff>
      <xdr:row>2</xdr:row>
      <xdr:rowOff>381000</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030" y="201930"/>
          <a:ext cx="693420" cy="64389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81915</xdr:colOff>
      <xdr:row>0</xdr:row>
      <xdr:rowOff>83820</xdr:rowOff>
    </xdr:from>
    <xdr:to>
      <xdr:col>3</xdr:col>
      <xdr:colOff>243840</xdr:colOff>
      <xdr:row>2</xdr:row>
      <xdr:rowOff>440055</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8615" y="83820"/>
          <a:ext cx="763905" cy="721995"/>
        </a:xfrm>
        <a:prstGeom prst="rect">
          <a:avLst/>
        </a:prstGeom>
      </xdr:spPr>
    </xdr:pic>
    <xdr:clientData/>
  </xdr:twoCellAnchor>
  <xdr:oneCellAnchor>
    <xdr:from>
      <xdr:col>15</xdr:col>
      <xdr:colOff>60614</xdr:colOff>
      <xdr:row>146</xdr:row>
      <xdr:rowOff>47625</xdr:rowOff>
    </xdr:from>
    <xdr:ext cx="342900" cy="381000"/>
    <xdr:sp macro="" textlink="">
      <xdr:nvSpPr>
        <xdr:cNvPr id="4" name="Shape 16">
          <a:extLst>
            <a:ext uri="{FF2B5EF4-FFF2-40B4-BE49-F238E27FC236}">
              <a16:creationId xmlns:a16="http://schemas.microsoft.com/office/drawing/2014/main" id="{00000000-0008-0000-0800-000004000000}"/>
            </a:ext>
          </a:extLst>
        </xdr:cNvPr>
        <xdr:cNvSpPr/>
      </xdr:nvSpPr>
      <xdr:spPr>
        <a:xfrm>
          <a:off x="5290705" y="30146625"/>
          <a:ext cx="342900" cy="381000"/>
        </a:xfrm>
        <a:prstGeom prst="mathMultiply">
          <a:avLst>
            <a:gd name="adj1" fmla="val 23520"/>
          </a:avLst>
        </a:prstGeom>
        <a:solidFill>
          <a:srgbClr val="00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20</xdr:col>
      <xdr:colOff>861581</xdr:colOff>
      <xdr:row>146</xdr:row>
      <xdr:rowOff>95249</xdr:rowOff>
    </xdr:from>
    <xdr:ext cx="285750" cy="314325"/>
    <xdr:sp macro="" textlink="">
      <xdr:nvSpPr>
        <xdr:cNvPr id="5" name="Shape 17">
          <a:extLst>
            <a:ext uri="{FF2B5EF4-FFF2-40B4-BE49-F238E27FC236}">
              <a16:creationId xmlns:a16="http://schemas.microsoft.com/office/drawing/2014/main" id="{00000000-0008-0000-0800-000005000000}"/>
            </a:ext>
          </a:extLst>
        </xdr:cNvPr>
        <xdr:cNvSpPr/>
      </xdr:nvSpPr>
      <xdr:spPr>
        <a:xfrm>
          <a:off x="7771536" y="30194249"/>
          <a:ext cx="285750" cy="314325"/>
        </a:xfrm>
        <a:prstGeom prst="mathEqual">
          <a:avLst>
            <a:gd name="adj1" fmla="val 23520"/>
            <a:gd name="adj2" fmla="val 11760"/>
          </a:avLst>
        </a:prstGeom>
        <a:solidFill>
          <a:srgbClr val="00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xdr:from>
      <xdr:col>10</xdr:col>
      <xdr:colOff>225136</xdr:colOff>
      <xdr:row>155</xdr:row>
      <xdr:rowOff>60613</xdr:rowOff>
    </xdr:from>
    <xdr:to>
      <xdr:col>20</xdr:col>
      <xdr:colOff>839931</xdr:colOff>
      <xdr:row>167</xdr:row>
      <xdr:rowOff>25978</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3.emf"/><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trlProp" Target="../ctrlProps/ctrlProp13.xml"/><Relationship Id="rId5" Type="http://schemas.openxmlformats.org/officeDocument/2006/relationships/image" Target="../media/image2.emf"/><Relationship Id="rId15" Type="http://schemas.openxmlformats.org/officeDocument/2006/relationships/ctrlProp" Target="../ctrlProps/ctrlProp4.xml"/><Relationship Id="rId23" Type="http://schemas.openxmlformats.org/officeDocument/2006/relationships/ctrlProp" Target="../ctrlProps/ctrlProp12.xml"/><Relationship Id="rId28" Type="http://schemas.openxmlformats.org/officeDocument/2006/relationships/ctrlProp" Target="../ctrlProps/ctrlProp17.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7.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B2:L45"/>
  <sheetViews>
    <sheetView view="pageBreakPreview" topLeftCell="A19" zoomScale="80" zoomScaleNormal="100" zoomScaleSheetLayoutView="80" workbookViewId="0">
      <selection activeCell="D23" sqref="D23:F23"/>
    </sheetView>
  </sheetViews>
  <sheetFormatPr baseColWidth="10" defaultColWidth="11.44140625" defaultRowHeight="14.4"/>
  <cols>
    <col min="1" max="1" width="5.44140625" customWidth="1"/>
    <col min="2" max="2" width="22.33203125" style="49" customWidth="1"/>
    <col min="3" max="3" width="17" style="49" customWidth="1"/>
    <col min="4" max="4" width="26.109375" customWidth="1"/>
    <col min="5" max="5" width="21" customWidth="1"/>
    <col min="6" max="6" width="18.33203125" customWidth="1"/>
  </cols>
  <sheetData>
    <row r="2" spans="2:10" ht="22.5" customHeight="1">
      <c r="B2" s="197"/>
      <c r="C2" s="197"/>
      <c r="D2" s="198" t="s">
        <v>97</v>
      </c>
      <c r="E2" s="198"/>
      <c r="F2" s="198"/>
      <c r="G2" s="198"/>
      <c r="H2" s="198"/>
      <c r="I2" s="198"/>
      <c r="J2" s="198"/>
    </row>
    <row r="3" spans="2:10" ht="30.75" customHeight="1">
      <c r="B3" s="197"/>
      <c r="C3" s="197"/>
      <c r="D3" s="195" t="s">
        <v>0</v>
      </c>
      <c r="E3" s="196"/>
      <c r="F3" s="62" t="s">
        <v>1</v>
      </c>
      <c r="G3" s="195" t="s">
        <v>2</v>
      </c>
      <c r="H3" s="196"/>
      <c r="I3" s="196"/>
      <c r="J3" s="196"/>
    </row>
    <row r="4" spans="2:10" ht="8.25" customHeight="1">
      <c r="B4" s="206" t="s">
        <v>3</v>
      </c>
      <c r="C4" s="206"/>
      <c r="D4" s="199" t="s">
        <v>4</v>
      </c>
      <c r="E4" s="200"/>
      <c r="F4" s="201"/>
      <c r="G4" s="205" t="s">
        <v>5</v>
      </c>
      <c r="H4" s="205"/>
      <c r="I4" s="205"/>
      <c r="J4" s="205"/>
    </row>
    <row r="5" spans="2:10" ht="8.25" customHeight="1">
      <c r="B5" s="206"/>
      <c r="C5" s="206"/>
      <c r="D5" s="202"/>
      <c r="E5" s="203"/>
      <c r="F5" s="204"/>
      <c r="G5" s="205"/>
      <c r="H5" s="205"/>
      <c r="I5" s="205"/>
      <c r="J5" s="205"/>
    </row>
    <row r="6" spans="2:10">
      <c r="B6" s="187" t="s">
        <v>6</v>
      </c>
      <c r="C6" s="188"/>
      <c r="D6" s="188"/>
      <c r="E6" s="188"/>
      <c r="F6" s="189"/>
      <c r="G6" s="194" t="s">
        <v>218</v>
      </c>
      <c r="H6" s="194"/>
      <c r="I6" s="194"/>
      <c r="J6" s="194"/>
    </row>
    <row r="7" spans="2:10">
      <c r="B7" s="193" t="s">
        <v>98</v>
      </c>
      <c r="C7" s="193"/>
      <c r="D7" s="181" t="s">
        <v>130</v>
      </c>
      <c r="E7" s="182"/>
      <c r="F7" s="183"/>
      <c r="G7" s="194"/>
      <c r="H7" s="194"/>
      <c r="I7" s="194"/>
      <c r="J7" s="194"/>
    </row>
    <row r="8" spans="2:10">
      <c r="B8" s="193" t="s">
        <v>7</v>
      </c>
      <c r="C8" s="193"/>
      <c r="D8" s="181" t="s">
        <v>131</v>
      </c>
      <c r="E8" s="182"/>
      <c r="F8" s="183"/>
      <c r="G8" s="194"/>
      <c r="H8" s="194"/>
      <c r="I8" s="194"/>
      <c r="J8" s="194"/>
    </row>
    <row r="9" spans="2:10">
      <c r="B9" s="193" t="s">
        <v>8</v>
      </c>
      <c r="C9" s="193"/>
      <c r="D9" s="181" t="s">
        <v>132</v>
      </c>
      <c r="E9" s="182"/>
      <c r="F9" s="183"/>
      <c r="G9" s="194"/>
      <c r="H9" s="194"/>
      <c r="I9" s="194"/>
      <c r="J9" s="194"/>
    </row>
    <row r="10" spans="2:10" ht="32.4" customHeight="1">
      <c r="B10" s="193" t="s">
        <v>100</v>
      </c>
      <c r="C10" s="193"/>
      <c r="D10" s="190" t="s">
        <v>133</v>
      </c>
      <c r="E10" s="191"/>
      <c r="F10" s="192"/>
      <c r="G10" s="194"/>
      <c r="H10" s="194"/>
      <c r="I10" s="194"/>
      <c r="J10" s="194"/>
    </row>
    <row r="11" spans="2:10" ht="30" customHeight="1">
      <c r="B11" s="193" t="s">
        <v>99</v>
      </c>
      <c r="C11" s="193"/>
      <c r="D11" s="184" t="s">
        <v>134</v>
      </c>
      <c r="E11" s="185"/>
      <c r="F11" s="186"/>
      <c r="G11" s="194"/>
      <c r="H11" s="194"/>
      <c r="I11" s="194"/>
      <c r="J11" s="194"/>
    </row>
    <row r="12" spans="2:10" ht="33" customHeight="1">
      <c r="B12" s="193" t="s">
        <v>101</v>
      </c>
      <c r="C12" s="193"/>
      <c r="D12" s="184" t="s">
        <v>136</v>
      </c>
      <c r="E12" s="185"/>
      <c r="F12" s="186"/>
      <c r="G12" s="194"/>
      <c r="H12" s="194"/>
      <c r="I12" s="194"/>
      <c r="J12" s="194"/>
    </row>
    <row r="13" spans="2:10" ht="21.75" customHeight="1">
      <c r="B13" s="193" t="s">
        <v>102</v>
      </c>
      <c r="C13" s="193"/>
      <c r="D13" s="184" t="s">
        <v>135</v>
      </c>
      <c r="E13" s="185"/>
      <c r="F13" s="186"/>
      <c r="G13" s="194"/>
      <c r="H13" s="194"/>
      <c r="I13" s="194"/>
      <c r="J13" s="194"/>
    </row>
    <row r="14" spans="2:10">
      <c r="B14" s="193" t="s">
        <v>103</v>
      </c>
      <c r="C14" s="193"/>
      <c r="D14" s="181" t="s">
        <v>137</v>
      </c>
      <c r="E14" s="182"/>
      <c r="F14" s="183"/>
      <c r="G14" s="194"/>
      <c r="H14" s="194"/>
      <c r="I14" s="194"/>
      <c r="J14" s="194"/>
    </row>
    <row r="15" spans="2:10">
      <c r="B15" s="193" t="s">
        <v>104</v>
      </c>
      <c r="C15" s="193"/>
      <c r="D15" s="181" t="s">
        <v>138</v>
      </c>
      <c r="E15" s="182"/>
      <c r="F15" s="183"/>
      <c r="G15" s="194"/>
      <c r="H15" s="194"/>
      <c r="I15" s="194"/>
      <c r="J15" s="194"/>
    </row>
    <row r="16" spans="2:10">
      <c r="B16" s="193" t="s">
        <v>105</v>
      </c>
      <c r="C16" s="193"/>
      <c r="D16" s="181" t="s">
        <v>139</v>
      </c>
      <c r="E16" s="182"/>
      <c r="F16" s="183"/>
      <c r="G16" s="194"/>
      <c r="H16" s="194"/>
      <c r="I16" s="194"/>
      <c r="J16" s="194"/>
    </row>
    <row r="17" spans="2:10" ht="45" customHeight="1">
      <c r="B17" s="208" t="s">
        <v>106</v>
      </c>
      <c r="C17" s="208"/>
      <c r="D17" s="181" t="s">
        <v>140</v>
      </c>
      <c r="E17" s="182"/>
      <c r="F17" s="183"/>
      <c r="G17" s="194"/>
      <c r="H17" s="194"/>
      <c r="I17" s="194"/>
      <c r="J17" s="194"/>
    </row>
    <row r="18" spans="2:10" ht="37.200000000000003" customHeight="1">
      <c r="B18" s="209" t="s">
        <v>107</v>
      </c>
      <c r="C18" s="209"/>
      <c r="D18" s="181" t="s">
        <v>141</v>
      </c>
      <c r="E18" s="182"/>
      <c r="F18" s="183"/>
      <c r="G18" s="194"/>
      <c r="H18" s="194"/>
      <c r="I18" s="194"/>
      <c r="J18" s="194"/>
    </row>
    <row r="19" spans="2:10" ht="28.95" customHeight="1">
      <c r="B19" s="209" t="s">
        <v>108</v>
      </c>
      <c r="C19" s="209"/>
      <c r="D19" s="184" t="s">
        <v>142</v>
      </c>
      <c r="E19" s="185"/>
      <c r="F19" s="186"/>
      <c r="G19" s="194"/>
      <c r="H19" s="194"/>
      <c r="I19" s="194"/>
      <c r="J19" s="194"/>
    </row>
    <row r="20" spans="2:10">
      <c r="B20" s="193" t="s">
        <v>109</v>
      </c>
      <c r="C20" s="193"/>
      <c r="D20" s="181" t="s">
        <v>143</v>
      </c>
      <c r="E20" s="182"/>
      <c r="F20" s="183"/>
      <c r="G20" s="194"/>
      <c r="H20" s="194"/>
      <c r="I20" s="194"/>
      <c r="J20" s="194"/>
    </row>
    <row r="21" spans="2:10">
      <c r="B21" s="193" t="s">
        <v>110</v>
      </c>
      <c r="C21" s="193"/>
      <c r="D21" s="181" t="s">
        <v>144</v>
      </c>
      <c r="E21" s="182"/>
      <c r="F21" s="183"/>
      <c r="G21" s="194"/>
      <c r="H21" s="194"/>
      <c r="I21" s="194"/>
      <c r="J21" s="194"/>
    </row>
    <row r="22" spans="2:10" ht="36.6" customHeight="1">
      <c r="B22" s="208" t="s">
        <v>111</v>
      </c>
      <c r="C22" s="208"/>
      <c r="D22" s="190" t="s">
        <v>145</v>
      </c>
      <c r="E22" s="191"/>
      <c r="F22" s="192"/>
      <c r="G22" s="194"/>
      <c r="H22" s="194"/>
      <c r="I22" s="194"/>
      <c r="J22" s="194"/>
    </row>
    <row r="23" spans="2:10" ht="46.95" customHeight="1">
      <c r="B23" s="207" t="s">
        <v>97</v>
      </c>
      <c r="C23" s="207"/>
      <c r="D23" s="190" t="s">
        <v>146</v>
      </c>
      <c r="E23" s="191"/>
      <c r="F23" s="192"/>
      <c r="G23" s="194"/>
      <c r="H23" s="194"/>
      <c r="I23" s="194"/>
      <c r="J23" s="194"/>
    </row>
    <row r="24" spans="2:10" ht="45" customHeight="1">
      <c r="B24" s="207" t="s">
        <v>112</v>
      </c>
      <c r="C24" s="207"/>
      <c r="D24" s="190" t="s">
        <v>147</v>
      </c>
      <c r="E24" s="191"/>
      <c r="F24" s="192"/>
      <c r="G24" s="194"/>
      <c r="H24" s="194"/>
      <c r="I24" s="194"/>
      <c r="J24" s="194"/>
    </row>
    <row r="25" spans="2:10">
      <c r="B25" s="193" t="s">
        <v>113</v>
      </c>
      <c r="C25" s="193"/>
      <c r="D25" s="181" t="s">
        <v>148</v>
      </c>
      <c r="E25" s="182"/>
      <c r="F25" s="183"/>
      <c r="G25" s="194"/>
      <c r="H25" s="194"/>
      <c r="I25" s="194"/>
      <c r="J25" s="194"/>
    </row>
    <row r="26" spans="2:10">
      <c r="B26" s="193" t="s">
        <v>114</v>
      </c>
      <c r="C26" s="193"/>
      <c r="D26" s="181" t="s">
        <v>149</v>
      </c>
      <c r="E26" s="182"/>
      <c r="F26" s="183"/>
      <c r="G26" s="194"/>
      <c r="H26" s="194"/>
      <c r="I26" s="194"/>
      <c r="J26" s="194"/>
    </row>
    <row r="27" spans="2:10">
      <c r="B27" s="193" t="s">
        <v>115</v>
      </c>
      <c r="C27" s="193"/>
      <c r="D27" s="181" t="s">
        <v>150</v>
      </c>
      <c r="E27" s="182"/>
      <c r="F27" s="183"/>
      <c r="G27" s="194"/>
      <c r="H27" s="194"/>
      <c r="I27" s="194"/>
      <c r="J27" s="194"/>
    </row>
    <row r="28" spans="2:10">
      <c r="B28" s="193" t="s">
        <v>116</v>
      </c>
      <c r="C28" s="193"/>
      <c r="D28" s="181" t="s">
        <v>151</v>
      </c>
      <c r="E28" s="182"/>
      <c r="F28" s="183"/>
      <c r="G28" s="194"/>
      <c r="H28" s="194"/>
      <c r="I28" s="194"/>
      <c r="J28" s="194"/>
    </row>
    <row r="29" spans="2:10">
      <c r="B29" s="193" t="s">
        <v>117</v>
      </c>
      <c r="C29" s="193"/>
      <c r="D29" s="181" t="s">
        <v>152</v>
      </c>
      <c r="E29" s="182"/>
      <c r="F29" s="183"/>
      <c r="G29" s="194"/>
      <c r="H29" s="194"/>
      <c r="I29" s="194"/>
      <c r="J29" s="194"/>
    </row>
    <row r="30" spans="2:10">
      <c r="B30" s="206" t="s">
        <v>118</v>
      </c>
      <c r="C30" s="206"/>
      <c r="D30" s="181"/>
      <c r="E30" s="182"/>
      <c r="F30" s="183"/>
      <c r="G30" s="194"/>
      <c r="H30" s="194"/>
      <c r="I30" s="194"/>
      <c r="J30" s="194"/>
    </row>
    <row r="31" spans="2:10">
      <c r="B31" s="193" t="s">
        <v>119</v>
      </c>
      <c r="C31" s="193"/>
      <c r="D31" s="181" t="s">
        <v>154</v>
      </c>
      <c r="E31" s="182"/>
      <c r="F31" s="183"/>
      <c r="G31" s="194"/>
      <c r="H31" s="194"/>
      <c r="I31" s="194"/>
      <c r="J31" s="194"/>
    </row>
    <row r="32" spans="2:10">
      <c r="B32" s="193" t="s">
        <v>120</v>
      </c>
      <c r="C32" s="193"/>
      <c r="D32" s="181" t="s">
        <v>153</v>
      </c>
      <c r="E32" s="182"/>
      <c r="F32" s="183"/>
      <c r="G32" s="194"/>
      <c r="H32" s="194"/>
      <c r="I32" s="194"/>
      <c r="J32" s="194"/>
    </row>
    <row r="33" spans="2:12">
      <c r="B33" s="193" t="s">
        <v>121</v>
      </c>
      <c r="C33" s="193"/>
      <c r="D33" s="181" t="s">
        <v>155</v>
      </c>
      <c r="E33" s="182"/>
      <c r="F33" s="183"/>
      <c r="G33" s="194"/>
      <c r="H33" s="194"/>
      <c r="I33" s="194"/>
      <c r="J33" s="194"/>
      <c r="L33" s="61"/>
    </row>
    <row r="34" spans="2:12" ht="30.6" customHeight="1">
      <c r="B34" s="209" t="s">
        <v>122</v>
      </c>
      <c r="C34" s="209"/>
      <c r="D34" s="190" t="s">
        <v>156</v>
      </c>
      <c r="E34" s="191"/>
      <c r="F34" s="192"/>
      <c r="G34" s="194"/>
      <c r="H34" s="194"/>
      <c r="I34" s="194"/>
      <c r="J34" s="194"/>
      <c r="K34" s="52"/>
    </row>
    <row r="35" spans="2:12" ht="81.75" customHeight="1">
      <c r="B35" s="207" t="s">
        <v>123</v>
      </c>
      <c r="C35" s="207"/>
      <c r="D35" s="184" t="s">
        <v>147</v>
      </c>
      <c r="E35" s="185"/>
      <c r="F35" s="186"/>
      <c r="G35" s="194"/>
      <c r="H35" s="194"/>
      <c r="I35" s="194"/>
      <c r="J35" s="194"/>
      <c r="K35" s="52"/>
    </row>
    <row r="36" spans="2:12">
      <c r="B36" s="193" t="s">
        <v>10</v>
      </c>
      <c r="C36" s="193"/>
      <c r="D36" s="181" t="s">
        <v>157</v>
      </c>
      <c r="E36" s="182"/>
      <c r="F36" s="183"/>
      <c r="G36" s="194"/>
      <c r="H36" s="194"/>
      <c r="I36" s="194"/>
      <c r="J36" s="194"/>
      <c r="K36" s="52"/>
    </row>
    <row r="37" spans="2:12">
      <c r="B37" s="193" t="s">
        <v>124</v>
      </c>
      <c r="C37" s="193"/>
      <c r="D37" s="181" t="s">
        <v>9</v>
      </c>
      <c r="E37" s="182"/>
      <c r="F37" s="183"/>
      <c r="G37" s="194"/>
      <c r="H37" s="194"/>
      <c r="I37" s="194"/>
      <c r="J37" s="194"/>
    </row>
    <row r="38" spans="2:12">
      <c r="B38" s="181" t="s">
        <v>125</v>
      </c>
      <c r="C38" s="183"/>
      <c r="D38" s="181" t="s">
        <v>150</v>
      </c>
      <c r="E38" s="182"/>
      <c r="F38" s="183"/>
      <c r="G38" s="194"/>
      <c r="H38" s="194"/>
      <c r="I38" s="194"/>
      <c r="J38" s="194"/>
    </row>
    <row r="39" spans="2:12">
      <c r="B39" s="181" t="s">
        <v>126</v>
      </c>
      <c r="C39" s="183"/>
      <c r="D39" s="181" t="s">
        <v>158</v>
      </c>
      <c r="E39" s="182"/>
      <c r="F39" s="183"/>
      <c r="G39" s="194"/>
      <c r="H39" s="194"/>
      <c r="I39" s="194"/>
      <c r="J39" s="194"/>
    </row>
    <row r="40" spans="2:12">
      <c r="B40" s="181" t="s">
        <v>127</v>
      </c>
      <c r="C40" s="183"/>
      <c r="D40" s="181" t="s">
        <v>159</v>
      </c>
      <c r="E40" s="182"/>
      <c r="F40" s="183"/>
      <c r="G40" s="194"/>
      <c r="H40" s="194"/>
      <c r="I40" s="194"/>
      <c r="J40" s="194"/>
    </row>
    <row r="41" spans="2:12">
      <c r="B41" s="181" t="s">
        <v>128</v>
      </c>
      <c r="C41" s="183"/>
      <c r="D41" s="181" t="s">
        <v>152</v>
      </c>
      <c r="E41" s="182"/>
      <c r="F41" s="183"/>
      <c r="G41" s="194"/>
      <c r="H41" s="194"/>
      <c r="I41" s="194"/>
      <c r="J41" s="194"/>
    </row>
    <row r="42" spans="2:12">
      <c r="B42" s="193" t="s">
        <v>11</v>
      </c>
      <c r="C42" s="193"/>
      <c r="D42" s="181" t="s">
        <v>160</v>
      </c>
      <c r="E42" s="182"/>
      <c r="F42" s="183"/>
      <c r="G42" s="194"/>
      <c r="H42" s="194"/>
      <c r="I42" s="194"/>
      <c r="J42" s="194"/>
    </row>
    <row r="43" spans="2:12">
      <c r="B43" s="193" t="s">
        <v>12</v>
      </c>
      <c r="C43" s="193"/>
      <c r="D43" s="181" t="s">
        <v>161</v>
      </c>
      <c r="E43" s="182"/>
      <c r="F43" s="183"/>
      <c r="G43" s="194"/>
      <c r="H43" s="194"/>
      <c r="I43" s="194"/>
      <c r="J43" s="194"/>
    </row>
    <row r="44" spans="2:12">
      <c r="B44" s="193" t="s">
        <v>129</v>
      </c>
      <c r="C44" s="193"/>
      <c r="D44" s="181" t="s">
        <v>162</v>
      </c>
      <c r="E44" s="182"/>
      <c r="F44" s="183"/>
      <c r="G44" s="194"/>
      <c r="H44" s="194"/>
      <c r="I44" s="194"/>
      <c r="J44" s="194"/>
    </row>
    <row r="45" spans="2:12" ht="37.950000000000003" customHeight="1">
      <c r="B45" s="206" t="s">
        <v>13</v>
      </c>
      <c r="C45" s="206"/>
      <c r="D45" s="184" t="s">
        <v>163</v>
      </c>
      <c r="E45" s="185"/>
      <c r="F45" s="186"/>
      <c r="G45" s="194"/>
      <c r="H45" s="194"/>
      <c r="I45" s="194"/>
      <c r="J45" s="194"/>
    </row>
  </sheetData>
  <sheetProtection sheet="1" objects="1" scenarios="1"/>
  <mergeCells count="87">
    <mergeCell ref="B38:C38"/>
    <mergeCell ref="B39:C39"/>
    <mergeCell ref="B40:C40"/>
    <mergeCell ref="B41:C41"/>
    <mergeCell ref="B44:C44"/>
    <mergeCell ref="B45:C45"/>
    <mergeCell ref="B4:C5"/>
    <mergeCell ref="B29:C29"/>
    <mergeCell ref="B35:C35"/>
    <mergeCell ref="B42:C42"/>
    <mergeCell ref="B43:C43"/>
    <mergeCell ref="B37:C37"/>
    <mergeCell ref="B31:C31"/>
    <mergeCell ref="B32:C32"/>
    <mergeCell ref="B33:C33"/>
    <mergeCell ref="B34:C34"/>
    <mergeCell ref="B36:C36"/>
    <mergeCell ref="B21:C21"/>
    <mergeCell ref="B20:C20"/>
    <mergeCell ref="B22:C22"/>
    <mergeCell ref="B11:C11"/>
    <mergeCell ref="B24:C24"/>
    <mergeCell ref="B23:C23"/>
    <mergeCell ref="B12:C12"/>
    <mergeCell ref="B13:C13"/>
    <mergeCell ref="B14:C14"/>
    <mergeCell ref="B15:C15"/>
    <mergeCell ref="B16:C16"/>
    <mergeCell ref="B17:C17"/>
    <mergeCell ref="B18:C18"/>
    <mergeCell ref="B19:C19"/>
    <mergeCell ref="B30:C30"/>
    <mergeCell ref="B25:C25"/>
    <mergeCell ref="B26:C26"/>
    <mergeCell ref="B27:C27"/>
    <mergeCell ref="B28:C28"/>
    <mergeCell ref="B2:C3"/>
    <mergeCell ref="D2:J2"/>
    <mergeCell ref="D4:F5"/>
    <mergeCell ref="D7:F7"/>
    <mergeCell ref="D8:F8"/>
    <mergeCell ref="B7:C7"/>
    <mergeCell ref="B8:C8"/>
    <mergeCell ref="G4:J5"/>
    <mergeCell ref="D9:F9"/>
    <mergeCell ref="D10:F10"/>
    <mergeCell ref="D11:F11"/>
    <mergeCell ref="G3:J3"/>
    <mergeCell ref="D3:E3"/>
    <mergeCell ref="B9:C9"/>
    <mergeCell ref="B10:C10"/>
    <mergeCell ref="G6:J45"/>
    <mergeCell ref="D12:F12"/>
    <mergeCell ref="D13:F13"/>
    <mergeCell ref="D14:F14"/>
    <mergeCell ref="D15:F15"/>
    <mergeCell ref="D16:F16"/>
    <mergeCell ref="D17:F17"/>
    <mergeCell ref="D18:F18"/>
    <mergeCell ref="D19:F19"/>
    <mergeCell ref="D20:F20"/>
    <mergeCell ref="D21:F21"/>
    <mergeCell ref="D28:F28"/>
    <mergeCell ref="D29:F29"/>
    <mergeCell ref="D30:F30"/>
    <mergeCell ref="D31:F31"/>
    <mergeCell ref="D22:F22"/>
    <mergeCell ref="D23:F23"/>
    <mergeCell ref="D24:F24"/>
    <mergeCell ref="D25:F25"/>
    <mergeCell ref="D26:F26"/>
    <mergeCell ref="D42:F42"/>
    <mergeCell ref="D43:F43"/>
    <mergeCell ref="D44:F44"/>
    <mergeCell ref="D45:F45"/>
    <mergeCell ref="B6:F6"/>
    <mergeCell ref="D37:F37"/>
    <mergeCell ref="D38:F38"/>
    <mergeCell ref="D39:F39"/>
    <mergeCell ref="D40:F40"/>
    <mergeCell ref="D41:F41"/>
    <mergeCell ref="D32:F32"/>
    <mergeCell ref="D33:F33"/>
    <mergeCell ref="D34:F34"/>
    <mergeCell ref="D35:F35"/>
    <mergeCell ref="D36:F36"/>
    <mergeCell ref="D27:F27"/>
  </mergeCells>
  <pageMargins left="0.7" right="0.7" top="0.75" bottom="0.75" header="0.3" footer="0.3"/>
  <pageSetup paperSize="9" scale="5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1"/>
  <sheetViews>
    <sheetView topLeftCell="A7" workbookViewId="0">
      <selection activeCell="M28" sqref="M28"/>
    </sheetView>
  </sheetViews>
  <sheetFormatPr baseColWidth="10" defaultColWidth="11.44140625" defaultRowHeight="14.4"/>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2:AA45"/>
  <sheetViews>
    <sheetView showGridLines="0" tabSelected="1" view="pageBreakPreview" topLeftCell="A2" zoomScale="120" zoomScaleNormal="120" zoomScaleSheetLayoutView="120" workbookViewId="0">
      <selection activeCell="B2" sqref="B2:F4"/>
    </sheetView>
  </sheetViews>
  <sheetFormatPr baseColWidth="10" defaultColWidth="11.44140625" defaultRowHeight="14.4"/>
  <cols>
    <col min="1" max="1" width="3.88671875" customWidth="1"/>
    <col min="2" max="7" width="4.109375" customWidth="1"/>
    <col min="8" max="8" width="5.6640625" customWidth="1"/>
    <col min="9" max="25" width="4.109375" customWidth="1"/>
    <col min="26" max="26" width="4" customWidth="1"/>
    <col min="27" max="27" width="7.109375" hidden="1" customWidth="1"/>
    <col min="28" max="28" width="3.88671875" customWidth="1"/>
  </cols>
  <sheetData>
    <row r="2" spans="2:26" ht="14.25" customHeight="1">
      <c r="B2" s="242"/>
      <c r="C2" s="243"/>
      <c r="D2" s="243"/>
      <c r="E2" s="243"/>
      <c r="F2" s="244"/>
      <c r="G2" s="251" t="s">
        <v>97</v>
      </c>
      <c r="H2" s="251"/>
      <c r="I2" s="251"/>
      <c r="J2" s="251"/>
      <c r="K2" s="251"/>
      <c r="L2" s="251"/>
      <c r="M2" s="251"/>
      <c r="N2" s="251"/>
      <c r="O2" s="251"/>
      <c r="P2" s="251"/>
      <c r="Q2" s="251"/>
      <c r="R2" s="251"/>
      <c r="S2" s="251"/>
      <c r="T2" s="251"/>
      <c r="U2" s="251"/>
      <c r="V2" s="251"/>
      <c r="W2" s="251"/>
      <c r="X2" s="251"/>
      <c r="Y2" s="251"/>
      <c r="Z2" s="252"/>
    </row>
    <row r="3" spans="2:26" ht="14.25" customHeight="1">
      <c r="B3" s="245"/>
      <c r="C3" s="246"/>
      <c r="D3" s="246"/>
      <c r="E3" s="246"/>
      <c r="F3" s="247"/>
      <c r="G3" s="253"/>
      <c r="H3" s="253"/>
      <c r="I3" s="253"/>
      <c r="J3" s="253"/>
      <c r="K3" s="253"/>
      <c r="L3" s="253"/>
      <c r="M3" s="253"/>
      <c r="N3" s="253"/>
      <c r="O3" s="253"/>
      <c r="P3" s="253"/>
      <c r="Q3" s="253"/>
      <c r="R3" s="253"/>
      <c r="S3" s="253"/>
      <c r="T3" s="253"/>
      <c r="U3" s="253"/>
      <c r="V3" s="253"/>
      <c r="W3" s="253"/>
      <c r="X3" s="253"/>
      <c r="Y3" s="253"/>
      <c r="Z3" s="254"/>
    </row>
    <row r="4" spans="2:26" ht="30" customHeight="1">
      <c r="B4" s="248"/>
      <c r="C4" s="249"/>
      <c r="D4" s="249"/>
      <c r="E4" s="249"/>
      <c r="F4" s="250"/>
      <c r="G4" s="255" t="s">
        <v>0</v>
      </c>
      <c r="H4" s="256"/>
      <c r="I4" s="256"/>
      <c r="J4" s="256"/>
      <c r="K4" s="256"/>
      <c r="L4" s="256"/>
      <c r="M4" s="256" t="s">
        <v>1</v>
      </c>
      <c r="N4" s="256"/>
      <c r="O4" s="256"/>
      <c r="P4" s="256"/>
      <c r="Q4" s="256"/>
      <c r="R4" s="256"/>
      <c r="S4" s="256" t="s">
        <v>2</v>
      </c>
      <c r="T4" s="256"/>
      <c r="U4" s="256"/>
      <c r="V4" s="256"/>
      <c r="W4" s="256"/>
      <c r="X4" s="256"/>
      <c r="Y4" s="256"/>
      <c r="Z4" s="256"/>
    </row>
    <row r="6" spans="2:26">
      <c r="B6" s="237" t="s">
        <v>219</v>
      </c>
      <c r="C6" s="238"/>
      <c r="D6" s="238"/>
      <c r="E6" s="238"/>
      <c r="F6" s="238"/>
      <c r="G6" s="238"/>
      <c r="H6" s="239"/>
      <c r="I6" s="240"/>
      <c r="J6" s="231"/>
      <c r="K6" s="240"/>
      <c r="L6" s="231"/>
      <c r="M6" s="197"/>
      <c r="N6" s="197"/>
      <c r="O6" s="197"/>
    </row>
    <row r="8" spans="2:26">
      <c r="B8" s="232" t="s">
        <v>164</v>
      </c>
      <c r="C8" s="232"/>
      <c r="D8" s="232"/>
      <c r="E8" s="232"/>
      <c r="F8" s="232"/>
      <c r="G8" s="232"/>
      <c r="H8" s="232"/>
      <c r="I8" s="232"/>
      <c r="J8" s="232"/>
      <c r="K8" s="232"/>
      <c r="L8" s="232"/>
      <c r="M8" s="232"/>
      <c r="N8" s="232"/>
      <c r="O8" s="232"/>
      <c r="P8" s="232"/>
      <c r="Q8" s="232"/>
      <c r="R8" s="232"/>
      <c r="S8" s="232"/>
      <c r="T8" s="232"/>
      <c r="U8" s="232"/>
      <c r="V8" s="232"/>
      <c r="W8" s="232"/>
      <c r="X8" s="232"/>
      <c r="Y8" s="232"/>
      <c r="Z8" s="232"/>
    </row>
    <row r="10" spans="2:26">
      <c r="B10" s="233" t="s">
        <v>14</v>
      </c>
      <c r="C10" s="234"/>
      <c r="D10" s="235"/>
      <c r="E10" s="235"/>
      <c r="F10" s="235"/>
      <c r="G10" s="236"/>
      <c r="H10" s="237" t="s">
        <v>288</v>
      </c>
      <c r="I10" s="238"/>
      <c r="J10" s="238"/>
      <c r="K10" s="238"/>
      <c r="L10" s="238"/>
      <c r="M10" s="238"/>
      <c r="N10" s="238"/>
      <c r="O10" s="238"/>
      <c r="P10" s="238"/>
      <c r="Q10" s="238"/>
      <c r="R10" s="238"/>
      <c r="S10" s="238"/>
      <c r="T10" s="238"/>
      <c r="U10" s="238"/>
      <c r="V10" s="238"/>
      <c r="W10" s="238"/>
      <c r="X10" s="238"/>
      <c r="Y10" s="238"/>
      <c r="Z10" s="239"/>
    </row>
    <row r="11" spans="2:26">
      <c r="B11" s="233" t="s">
        <v>165</v>
      </c>
      <c r="C11" s="234"/>
      <c r="D11" s="234"/>
      <c r="E11" s="234"/>
      <c r="F11" s="234"/>
      <c r="G11" s="234"/>
      <c r="H11" s="241" t="s">
        <v>287</v>
      </c>
      <c r="I11" s="241"/>
      <c r="J11" s="241"/>
      <c r="K11" s="241"/>
      <c r="L11" s="241"/>
      <c r="M11" s="241"/>
      <c r="N11" s="241"/>
      <c r="O11" s="241"/>
      <c r="P11" s="241"/>
      <c r="Q11" s="241"/>
      <c r="R11" s="241"/>
      <c r="S11" s="241"/>
      <c r="T11" s="241"/>
      <c r="U11" s="241"/>
      <c r="V11" s="241"/>
      <c r="W11" s="241"/>
      <c r="X11" s="241"/>
      <c r="Y11" s="241"/>
      <c r="Z11" s="241"/>
    </row>
    <row r="13" spans="2:26">
      <c r="B13" s="187" t="s">
        <v>220</v>
      </c>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9"/>
    </row>
    <row r="15" spans="2:26">
      <c r="B15" s="187" t="s">
        <v>100</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9"/>
    </row>
    <row r="19" spans="2:26" ht="30.75" customHeight="1">
      <c r="B19" s="229" t="s">
        <v>166</v>
      </c>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1"/>
    </row>
    <row r="21" spans="2:26" ht="18.75" customHeight="1">
      <c r="B21" s="3"/>
      <c r="C21" s="1"/>
      <c r="D21" s="1"/>
      <c r="E21" s="1"/>
      <c r="F21" s="1"/>
      <c r="G21" s="1"/>
      <c r="H21" s="1"/>
      <c r="I21" s="1"/>
      <c r="J21" s="1"/>
      <c r="K21" s="1"/>
      <c r="L21" s="1"/>
      <c r="M21" s="1"/>
      <c r="N21" s="1"/>
      <c r="O21" s="1"/>
      <c r="P21" s="1"/>
      <c r="Q21" s="1"/>
      <c r="R21" s="1"/>
      <c r="S21" s="1"/>
      <c r="T21" s="1"/>
      <c r="U21" s="1"/>
      <c r="V21" s="1"/>
      <c r="W21" s="1"/>
      <c r="X21" s="1"/>
      <c r="Y21" s="1"/>
      <c r="Z21" s="2"/>
    </row>
    <row r="22" spans="2:26" ht="38.25" customHeight="1">
      <c r="B22" s="223" t="s">
        <v>167</v>
      </c>
      <c r="C22" s="224"/>
      <c r="D22" s="224"/>
      <c r="E22" s="224"/>
      <c r="F22" s="224"/>
      <c r="G22" s="224"/>
      <c r="H22" s="224"/>
      <c r="I22" s="224"/>
      <c r="J22" s="224"/>
      <c r="K22" s="224"/>
      <c r="L22" s="225"/>
      <c r="M22" s="227"/>
      <c r="N22" s="227"/>
      <c r="O22" s="227"/>
      <c r="P22" s="227"/>
      <c r="Q22" s="227"/>
      <c r="R22" s="227"/>
      <c r="S22" s="227"/>
      <c r="T22" s="227"/>
      <c r="U22" s="227"/>
      <c r="V22" s="227"/>
      <c r="W22" s="227"/>
      <c r="X22" s="227"/>
      <c r="Y22" s="227"/>
      <c r="Z22" s="228"/>
    </row>
    <row r="23" spans="2:26" ht="39" customHeight="1">
      <c r="B23" s="223" t="s">
        <v>168</v>
      </c>
      <c r="C23" s="224"/>
      <c r="D23" s="224"/>
      <c r="E23" s="224"/>
      <c r="F23" s="224"/>
      <c r="G23" s="224"/>
      <c r="H23" s="224"/>
      <c r="I23" s="224"/>
      <c r="J23" s="224"/>
      <c r="K23" s="224"/>
      <c r="L23" s="225"/>
      <c r="M23" s="226"/>
      <c r="N23" s="227"/>
      <c r="O23" s="227"/>
      <c r="P23" s="227"/>
      <c r="Q23" s="227"/>
      <c r="R23" s="227"/>
      <c r="S23" s="227"/>
      <c r="T23" s="227"/>
      <c r="U23" s="227"/>
      <c r="V23" s="227"/>
      <c r="W23" s="227"/>
      <c r="X23" s="227"/>
      <c r="Y23" s="227"/>
      <c r="Z23" s="228"/>
    </row>
    <row r="24" spans="2:26" ht="51" customHeight="1">
      <c r="B24" s="223" t="s">
        <v>169</v>
      </c>
      <c r="C24" s="224"/>
      <c r="D24" s="224"/>
      <c r="E24" s="224"/>
      <c r="F24" s="224"/>
      <c r="G24" s="224"/>
      <c r="H24" s="224"/>
      <c r="I24" s="224"/>
      <c r="J24" s="224"/>
      <c r="K24" s="224"/>
      <c r="L24" s="225"/>
      <c r="M24" s="226"/>
      <c r="N24" s="227"/>
      <c r="O24" s="227"/>
      <c r="P24" s="227"/>
      <c r="Q24" s="227"/>
      <c r="R24" s="227"/>
      <c r="S24" s="227"/>
      <c r="T24" s="227"/>
      <c r="U24" s="227"/>
      <c r="V24" s="227"/>
      <c r="W24" s="227"/>
      <c r="X24" s="227"/>
      <c r="Y24" s="227"/>
      <c r="Z24" s="228"/>
    </row>
    <row r="25" spans="2:26" ht="60" customHeight="1">
      <c r="B25" s="223" t="s">
        <v>170</v>
      </c>
      <c r="C25" s="224"/>
      <c r="D25" s="224"/>
      <c r="E25" s="224"/>
      <c r="F25" s="224"/>
      <c r="G25" s="224"/>
      <c r="H25" s="224"/>
      <c r="I25" s="224"/>
      <c r="J25" s="224"/>
      <c r="K25" s="224"/>
      <c r="L25" s="225"/>
      <c r="M25" s="226"/>
      <c r="N25" s="227"/>
      <c r="O25" s="227"/>
      <c r="P25" s="227"/>
      <c r="Q25" s="227"/>
      <c r="R25" s="227"/>
      <c r="S25" s="227"/>
      <c r="T25" s="227"/>
      <c r="U25" s="227"/>
      <c r="V25" s="227"/>
      <c r="W25" s="227"/>
      <c r="X25" s="227"/>
      <c r="Y25" s="227"/>
      <c r="Z25" s="228"/>
    </row>
    <row r="26" spans="2:26" ht="60.75" customHeight="1">
      <c r="B26" s="223" t="s">
        <v>171</v>
      </c>
      <c r="C26" s="224"/>
      <c r="D26" s="224"/>
      <c r="E26" s="224"/>
      <c r="F26" s="224"/>
      <c r="G26" s="224"/>
      <c r="H26" s="224"/>
      <c r="I26" s="224"/>
      <c r="J26" s="224"/>
      <c r="K26" s="224"/>
      <c r="L26" s="225"/>
      <c r="M26" s="226"/>
      <c r="N26" s="227"/>
      <c r="O26" s="227"/>
      <c r="P26" s="227"/>
      <c r="Q26" s="227"/>
      <c r="R26" s="227"/>
      <c r="S26" s="227"/>
      <c r="T26" s="227"/>
      <c r="U26" s="227"/>
      <c r="V26" s="227"/>
      <c r="W26" s="227"/>
      <c r="X26" s="227"/>
      <c r="Y26" s="227"/>
      <c r="Z26" s="228"/>
    </row>
    <row r="27" spans="2:26" ht="46.5" customHeight="1">
      <c r="B27" s="223" t="s">
        <v>370</v>
      </c>
      <c r="C27" s="224"/>
      <c r="D27" s="224"/>
      <c r="E27" s="224"/>
      <c r="F27" s="224"/>
      <c r="G27" s="224"/>
      <c r="H27" s="224"/>
      <c r="I27" s="224"/>
      <c r="J27" s="224"/>
      <c r="K27" s="224"/>
      <c r="L27" s="225"/>
      <c r="M27" s="226"/>
      <c r="N27" s="227"/>
      <c r="O27" s="227"/>
      <c r="P27" s="227"/>
      <c r="Q27" s="227"/>
      <c r="R27" s="227"/>
      <c r="S27" s="227"/>
      <c r="T27" s="227"/>
      <c r="U27" s="227"/>
      <c r="V27" s="227"/>
      <c r="W27" s="227"/>
      <c r="X27" s="227"/>
      <c r="Y27" s="227"/>
      <c r="Z27" s="228"/>
    </row>
    <row r="28" spans="2:26" ht="31.5" customHeight="1">
      <c r="B28" s="223" t="s">
        <v>273</v>
      </c>
      <c r="C28" s="224"/>
      <c r="D28" s="224"/>
      <c r="E28" s="224"/>
      <c r="F28" s="224"/>
      <c r="G28" s="224"/>
      <c r="H28" s="224"/>
      <c r="I28" s="224"/>
      <c r="J28" s="224"/>
      <c r="K28" s="224"/>
      <c r="L28" s="225"/>
      <c r="M28" s="226"/>
      <c r="N28" s="227"/>
      <c r="O28" s="227"/>
      <c r="P28" s="227"/>
      <c r="Q28" s="227"/>
      <c r="R28" s="227"/>
      <c r="S28" s="227"/>
      <c r="T28" s="227"/>
      <c r="U28" s="227"/>
      <c r="V28" s="227"/>
      <c r="W28" s="227"/>
      <c r="X28" s="227"/>
      <c r="Y28" s="227"/>
      <c r="Z28" s="228"/>
    </row>
    <row r="29" spans="2:26" ht="69" customHeight="1">
      <c r="B29" s="223" t="s">
        <v>274</v>
      </c>
      <c r="C29" s="224"/>
      <c r="D29" s="224"/>
      <c r="E29" s="224"/>
      <c r="F29" s="224"/>
      <c r="G29" s="224"/>
      <c r="H29" s="224"/>
      <c r="I29" s="224"/>
      <c r="J29" s="224"/>
      <c r="K29" s="224"/>
      <c r="L29" s="225"/>
      <c r="M29" s="226"/>
      <c r="N29" s="227"/>
      <c r="O29" s="227"/>
      <c r="P29" s="227"/>
      <c r="Q29" s="227"/>
      <c r="R29" s="227"/>
      <c r="S29" s="227"/>
      <c r="T29" s="227"/>
      <c r="U29" s="227"/>
      <c r="V29" s="227"/>
      <c r="W29" s="227"/>
      <c r="X29" s="227"/>
      <c r="Y29" s="227"/>
      <c r="Z29" s="228"/>
    </row>
    <row r="31" spans="2:26">
      <c r="B31" s="187" t="s">
        <v>172</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9"/>
    </row>
    <row r="33" spans="2:26" ht="46.5" customHeight="1">
      <c r="B33" s="223" t="s">
        <v>173</v>
      </c>
      <c r="C33" s="224"/>
      <c r="D33" s="224"/>
      <c r="E33" s="224"/>
      <c r="F33" s="224"/>
      <c r="G33" s="224"/>
      <c r="H33" s="224"/>
      <c r="I33" s="224"/>
      <c r="J33" s="224"/>
      <c r="K33" s="224"/>
      <c r="L33" s="225"/>
      <c r="M33" s="226"/>
      <c r="N33" s="227"/>
      <c r="O33" s="227"/>
      <c r="P33" s="227"/>
      <c r="Q33" s="227"/>
      <c r="R33" s="227"/>
      <c r="S33" s="227"/>
      <c r="T33" s="227"/>
      <c r="U33" s="227"/>
      <c r="V33" s="227"/>
      <c r="W33" s="227"/>
      <c r="X33" s="227"/>
      <c r="Y33" s="227"/>
      <c r="Z33" s="228"/>
    </row>
    <row r="34" spans="2:26" ht="47.25" customHeight="1">
      <c r="B34" s="223" t="s">
        <v>275</v>
      </c>
      <c r="C34" s="224"/>
      <c r="D34" s="224"/>
      <c r="E34" s="224"/>
      <c r="F34" s="224"/>
      <c r="G34" s="224"/>
      <c r="H34" s="224"/>
      <c r="I34" s="224"/>
      <c r="J34" s="224"/>
      <c r="K34" s="224"/>
      <c r="L34" s="225"/>
      <c r="M34" s="226"/>
      <c r="N34" s="227"/>
      <c r="O34" s="227"/>
      <c r="P34" s="227"/>
      <c r="Q34" s="227"/>
      <c r="R34" s="227"/>
      <c r="S34" s="227"/>
      <c r="T34" s="227"/>
      <c r="U34" s="227"/>
      <c r="V34" s="227"/>
      <c r="W34" s="227"/>
      <c r="X34" s="227"/>
      <c r="Y34" s="227"/>
      <c r="Z34" s="228"/>
    </row>
    <row r="35" spans="2:26" ht="36" customHeight="1">
      <c r="B35" s="223" t="s">
        <v>174</v>
      </c>
      <c r="C35" s="224"/>
      <c r="D35" s="224"/>
      <c r="E35" s="224"/>
      <c r="F35" s="224"/>
      <c r="G35" s="224"/>
      <c r="H35" s="224"/>
      <c r="I35" s="224"/>
      <c r="J35" s="224"/>
      <c r="K35" s="224"/>
      <c r="L35" s="225"/>
      <c r="M35" s="226"/>
      <c r="N35" s="227"/>
      <c r="O35" s="227"/>
      <c r="P35" s="227"/>
      <c r="Q35" s="227"/>
      <c r="R35" s="227"/>
      <c r="S35" s="4"/>
      <c r="T35" s="6" t="s">
        <v>15</v>
      </c>
      <c r="U35" s="4"/>
      <c r="V35" s="4"/>
      <c r="W35" s="4"/>
      <c r="X35" s="4"/>
      <c r="Y35" s="4"/>
      <c r="Z35" s="5"/>
    </row>
    <row r="36" spans="2:26" ht="36" customHeight="1">
      <c r="B36" s="47"/>
      <c r="C36" s="47"/>
      <c r="D36" s="47"/>
      <c r="E36" s="47"/>
      <c r="F36" s="47"/>
      <c r="G36" s="47"/>
      <c r="H36" s="47"/>
      <c r="I36" s="47"/>
      <c r="J36" s="47"/>
      <c r="K36" s="47"/>
      <c r="L36" s="47"/>
      <c r="M36" s="45"/>
      <c r="N36" s="45"/>
      <c r="O36" s="45"/>
      <c r="P36" s="45"/>
      <c r="Q36" s="45"/>
      <c r="R36" s="45"/>
      <c r="S36" s="46"/>
      <c r="T36" s="12"/>
      <c r="U36" s="46"/>
      <c r="V36" s="46"/>
      <c r="W36" s="46"/>
      <c r="X36" s="46"/>
      <c r="Y36" s="46"/>
      <c r="Z36" s="46"/>
    </row>
    <row r="37" spans="2:26" ht="36" customHeight="1">
      <c r="B37" s="218" t="s">
        <v>111</v>
      </c>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20"/>
    </row>
    <row r="38" spans="2:26">
      <c r="B38" s="44"/>
      <c r="C38" s="44"/>
      <c r="D38" s="44"/>
      <c r="E38" s="44"/>
      <c r="F38" s="44"/>
      <c r="G38" s="44"/>
      <c r="H38" s="44"/>
      <c r="I38" s="44"/>
      <c r="J38" s="44"/>
      <c r="K38" s="44"/>
      <c r="L38" s="44"/>
      <c r="M38" s="45"/>
      <c r="N38" s="45"/>
      <c r="O38" s="45"/>
      <c r="P38" s="45"/>
      <c r="Q38" s="45"/>
      <c r="R38" s="45"/>
      <c r="S38" s="46"/>
      <c r="T38" s="12"/>
      <c r="U38" s="46"/>
      <c r="V38" s="46"/>
      <c r="W38" s="46"/>
      <c r="X38" s="46"/>
      <c r="Y38" s="46"/>
      <c r="Z38" s="46"/>
    </row>
    <row r="39" spans="2:26">
      <c r="B39" s="221" t="s">
        <v>175</v>
      </c>
      <c r="C39" s="221"/>
      <c r="D39" s="221"/>
      <c r="E39" s="221"/>
      <c r="F39" s="221"/>
      <c r="G39" s="221"/>
      <c r="H39" s="221"/>
      <c r="I39" s="221"/>
      <c r="J39" s="221"/>
      <c r="K39" s="221"/>
      <c r="L39" s="221"/>
      <c r="M39" s="222" t="s">
        <v>16</v>
      </c>
      <c r="N39" s="222"/>
      <c r="O39" s="222"/>
      <c r="P39" s="222"/>
      <c r="Q39" s="222"/>
      <c r="R39" s="222"/>
      <c r="S39" s="222"/>
      <c r="T39" s="222"/>
      <c r="U39" s="222"/>
      <c r="V39" s="222"/>
      <c r="W39" s="222"/>
      <c r="X39" s="222"/>
      <c r="Y39" s="222"/>
      <c r="Z39" s="222"/>
    </row>
    <row r="40" spans="2:26">
      <c r="B40" s="213" t="s">
        <v>176</v>
      </c>
      <c r="C40" s="213"/>
      <c r="D40" s="213"/>
      <c r="E40" s="213"/>
      <c r="F40" s="213"/>
      <c r="G40" s="213"/>
      <c r="H40" s="213"/>
      <c r="I40" s="213"/>
      <c r="J40" s="213"/>
      <c r="K40" s="213"/>
      <c r="L40" s="213"/>
      <c r="M40" s="217">
        <v>0.3</v>
      </c>
      <c r="N40" s="217"/>
      <c r="O40" s="217"/>
      <c r="P40" s="217"/>
      <c r="Q40" s="217"/>
      <c r="R40" s="217"/>
      <c r="S40" s="217"/>
      <c r="T40" s="217"/>
      <c r="U40" s="217"/>
      <c r="V40" s="217"/>
      <c r="W40" s="217"/>
      <c r="X40" s="217"/>
      <c r="Y40" s="217"/>
      <c r="Z40" s="217"/>
    </row>
    <row r="41" spans="2:26">
      <c r="B41" s="213" t="s">
        <v>177</v>
      </c>
      <c r="C41" s="213"/>
      <c r="D41" s="213"/>
      <c r="E41" s="213"/>
      <c r="F41" s="213"/>
      <c r="G41" s="213"/>
      <c r="H41" s="213"/>
      <c r="I41" s="213"/>
      <c r="J41" s="213"/>
      <c r="K41" s="213"/>
      <c r="L41" s="213"/>
      <c r="M41" s="214">
        <v>0.5</v>
      </c>
      <c r="N41" s="215"/>
      <c r="O41" s="215"/>
      <c r="P41" s="215"/>
      <c r="Q41" s="215"/>
      <c r="R41" s="215"/>
      <c r="S41" s="215"/>
      <c r="T41" s="215"/>
      <c r="U41" s="215"/>
      <c r="V41" s="215"/>
      <c r="W41" s="215"/>
      <c r="X41" s="215"/>
      <c r="Y41" s="215"/>
      <c r="Z41" s="216"/>
    </row>
    <row r="42" spans="2:26">
      <c r="B42" s="213" t="s">
        <v>178</v>
      </c>
      <c r="C42" s="213"/>
      <c r="D42" s="213"/>
      <c r="E42" s="213"/>
      <c r="F42" s="213"/>
      <c r="G42" s="213"/>
      <c r="H42" s="213"/>
      <c r="I42" s="213"/>
      <c r="J42" s="213"/>
      <c r="K42" s="213"/>
      <c r="L42" s="213"/>
      <c r="M42" s="214">
        <v>0.1</v>
      </c>
      <c r="N42" s="215"/>
      <c r="O42" s="215"/>
      <c r="P42" s="215"/>
      <c r="Q42" s="215"/>
      <c r="R42" s="215"/>
      <c r="S42" s="215"/>
      <c r="T42" s="215"/>
      <c r="U42" s="215"/>
      <c r="V42" s="215"/>
      <c r="W42" s="215"/>
      <c r="X42" s="215"/>
      <c r="Y42" s="215"/>
      <c r="Z42" s="216"/>
    </row>
    <row r="43" spans="2:26">
      <c r="B43" s="213" t="s">
        <v>179</v>
      </c>
      <c r="C43" s="213"/>
      <c r="D43" s="213"/>
      <c r="E43" s="213"/>
      <c r="F43" s="213"/>
      <c r="G43" s="213"/>
      <c r="H43" s="213"/>
      <c r="I43" s="213"/>
      <c r="J43" s="213"/>
      <c r="K43" s="213"/>
      <c r="L43" s="213"/>
      <c r="M43" s="214">
        <v>0.1</v>
      </c>
      <c r="N43" s="215"/>
      <c r="O43" s="215"/>
      <c r="P43" s="215"/>
      <c r="Q43" s="215"/>
      <c r="R43" s="215"/>
      <c r="S43" s="215"/>
      <c r="T43" s="215"/>
      <c r="U43" s="215"/>
      <c r="V43" s="215"/>
      <c r="W43" s="215"/>
      <c r="X43" s="215"/>
      <c r="Y43" s="215"/>
      <c r="Z43" s="216"/>
    </row>
    <row r="44" spans="2:26">
      <c r="B44" s="208" t="s">
        <v>180</v>
      </c>
      <c r="C44" s="208"/>
      <c r="D44" s="208"/>
      <c r="E44" s="208"/>
      <c r="F44" s="208"/>
      <c r="G44" s="208"/>
      <c r="H44" s="208"/>
      <c r="I44" s="208"/>
      <c r="J44" s="208"/>
      <c r="K44" s="208"/>
      <c r="L44" s="208"/>
      <c r="M44" s="217">
        <v>0</v>
      </c>
      <c r="N44" s="217"/>
      <c r="O44" s="217"/>
      <c r="P44" s="217"/>
      <c r="Q44" s="217"/>
      <c r="R44" s="217"/>
      <c r="S44" s="217"/>
      <c r="T44" s="217"/>
      <c r="U44" s="217"/>
      <c r="V44" s="217"/>
      <c r="W44" s="217"/>
      <c r="X44" s="217"/>
      <c r="Y44" s="217"/>
      <c r="Z44" s="217"/>
    </row>
    <row r="45" spans="2:26">
      <c r="B45" s="210" t="s">
        <v>17</v>
      </c>
      <c r="C45" s="210"/>
      <c r="D45" s="210"/>
      <c r="E45" s="210"/>
      <c r="F45" s="210"/>
      <c r="G45" s="210"/>
      <c r="H45" s="210"/>
      <c r="I45" s="210"/>
      <c r="J45" s="210"/>
      <c r="K45" s="210"/>
      <c r="L45" s="210"/>
      <c r="M45" s="211">
        <f>SUM(M40:Z44)</f>
        <v>1</v>
      </c>
      <c r="N45" s="212"/>
      <c r="O45" s="212"/>
      <c r="P45" s="212"/>
      <c r="Q45" s="212"/>
      <c r="R45" s="212"/>
      <c r="S45" s="212"/>
      <c r="T45" s="212"/>
      <c r="U45" s="212"/>
      <c r="V45" s="212"/>
      <c r="W45" s="212"/>
      <c r="X45" s="212"/>
      <c r="Y45" s="212"/>
      <c r="Z45" s="212"/>
    </row>
  </sheetData>
  <sheetProtection sheet="1" objects="1" scenarios="1"/>
  <mergeCells count="55">
    <mergeCell ref="B2:F4"/>
    <mergeCell ref="G2:Z3"/>
    <mergeCell ref="G4:L4"/>
    <mergeCell ref="M4:R4"/>
    <mergeCell ref="S4:Z4"/>
    <mergeCell ref="B8:Z8"/>
    <mergeCell ref="B13:Z13"/>
    <mergeCell ref="B10:G10"/>
    <mergeCell ref="B6:H6"/>
    <mergeCell ref="I6:J6"/>
    <mergeCell ref="K6:L6"/>
    <mergeCell ref="M6:O6"/>
    <mergeCell ref="H10:Z10"/>
    <mergeCell ref="H11:Z11"/>
    <mergeCell ref="B11:G11"/>
    <mergeCell ref="B15:Z15"/>
    <mergeCell ref="B19:Z19"/>
    <mergeCell ref="B22:L22"/>
    <mergeCell ref="M22:Z22"/>
    <mergeCell ref="B23:L23"/>
    <mergeCell ref="M23:Z23"/>
    <mergeCell ref="B27:L27"/>
    <mergeCell ref="M27:Z27"/>
    <mergeCell ref="B28:L28"/>
    <mergeCell ref="M28:Z28"/>
    <mergeCell ref="B24:L24"/>
    <mergeCell ref="M24:Z24"/>
    <mergeCell ref="B25:L25"/>
    <mergeCell ref="M25:Z25"/>
    <mergeCell ref="B26:L26"/>
    <mergeCell ref="M26:Z26"/>
    <mergeCell ref="B29:L29"/>
    <mergeCell ref="M29:Z29"/>
    <mergeCell ref="B31:Z31"/>
    <mergeCell ref="B35:L35"/>
    <mergeCell ref="B33:L33"/>
    <mergeCell ref="M33:Z33"/>
    <mergeCell ref="B34:L34"/>
    <mergeCell ref="M34:Z34"/>
    <mergeCell ref="M35:R35"/>
    <mergeCell ref="B37:Z37"/>
    <mergeCell ref="B40:L40"/>
    <mergeCell ref="B39:L39"/>
    <mergeCell ref="M39:Z39"/>
    <mergeCell ref="M40:Z40"/>
    <mergeCell ref="B45:L45"/>
    <mergeCell ref="M45:Z45"/>
    <mergeCell ref="B41:L41"/>
    <mergeCell ref="B42:L42"/>
    <mergeCell ref="M41:Z41"/>
    <mergeCell ref="M42:Z42"/>
    <mergeCell ref="B44:L44"/>
    <mergeCell ref="M44:Z44"/>
    <mergeCell ref="B43:L43"/>
    <mergeCell ref="M43:Z43"/>
  </mergeCells>
  <pageMargins left="0.25" right="0.25" top="0.75" bottom="0.75" header="0.3" footer="0.3"/>
  <pageSetup paperSize="9" scale="62" orientation="portrait" r:id="rId1"/>
  <headerFooter>
    <oddFooter xml:space="preserve">&amp;CEl contenido de este documento es de propiedad y uso exlusivo de Fundacion Clinica del Norte, Cualquier Impresión o copia tomada de este documento se considera como &amp;"-,Negrita"COPIA NO CONTROLADA </oddFooter>
  </headerFooter>
  <drawing r:id="rId2"/>
  <legacyDrawing r:id="rId3"/>
  <controls>
    <mc:AlternateContent xmlns:mc="http://schemas.openxmlformats.org/markup-compatibility/2006">
      <mc:Choice Requires="x14">
        <control shapeId="1045" r:id="rId4" name="CommandButton4">
          <controlPr defaultSize="0" autoLine="0" r:id="rId5">
            <anchor moveWithCells="1">
              <from>
                <xdr:col>14</xdr:col>
                <xdr:colOff>99060</xdr:colOff>
                <xdr:row>48</xdr:row>
                <xdr:rowOff>137160</xdr:rowOff>
              </from>
              <to>
                <xdr:col>21</xdr:col>
                <xdr:colOff>60960</xdr:colOff>
                <xdr:row>50</xdr:row>
                <xdr:rowOff>137160</xdr:rowOff>
              </to>
            </anchor>
          </controlPr>
        </control>
      </mc:Choice>
      <mc:Fallback>
        <control shapeId="1045" r:id="rId4" name="CommandButton4"/>
      </mc:Fallback>
    </mc:AlternateContent>
    <mc:AlternateContent xmlns:mc="http://schemas.openxmlformats.org/markup-compatibility/2006">
      <mc:Choice Requires="x14">
        <control shapeId="1044" r:id="rId6" name="CommandButton3">
          <controlPr defaultSize="0" autoLine="0" r:id="rId7">
            <anchor moveWithCells="1">
              <from>
                <xdr:col>14</xdr:col>
                <xdr:colOff>114300</xdr:colOff>
                <xdr:row>45</xdr:row>
                <xdr:rowOff>68580</xdr:rowOff>
              </from>
              <to>
                <xdr:col>21</xdr:col>
                <xdr:colOff>45720</xdr:colOff>
                <xdr:row>47</xdr:row>
                <xdr:rowOff>68580</xdr:rowOff>
              </to>
            </anchor>
          </controlPr>
        </control>
      </mc:Choice>
      <mc:Fallback>
        <control shapeId="1044" r:id="rId6" name="CommandButton3"/>
      </mc:Fallback>
    </mc:AlternateContent>
    <mc:AlternateContent xmlns:mc="http://schemas.openxmlformats.org/markup-compatibility/2006">
      <mc:Choice Requires="x14">
        <control shapeId="1043" r:id="rId8" name="CommandButton2">
          <controlPr defaultSize="0" autoLine="0" autoPict="0" r:id="rId9">
            <anchor moveWithCells="1">
              <from>
                <xdr:col>3</xdr:col>
                <xdr:colOff>45720</xdr:colOff>
                <xdr:row>48</xdr:row>
                <xdr:rowOff>152400</xdr:rowOff>
              </from>
              <to>
                <xdr:col>9</xdr:col>
                <xdr:colOff>190500</xdr:colOff>
                <xdr:row>50</xdr:row>
                <xdr:rowOff>137160</xdr:rowOff>
              </to>
            </anchor>
          </controlPr>
        </control>
      </mc:Choice>
      <mc:Fallback>
        <control shapeId="1043" r:id="rId8" name="CommandButton2"/>
      </mc:Fallback>
    </mc:AlternateContent>
    <mc:AlternateContent xmlns:mc="http://schemas.openxmlformats.org/markup-compatibility/2006">
      <mc:Choice Requires="x14">
        <control shapeId="1041" r:id="rId10" name="CommandButton1">
          <controlPr defaultSize="0" autoLine="0" r:id="rId11">
            <anchor moveWithCells="1">
              <from>
                <xdr:col>3</xdr:col>
                <xdr:colOff>60960</xdr:colOff>
                <xdr:row>45</xdr:row>
                <xdr:rowOff>83820</xdr:rowOff>
              </from>
              <to>
                <xdr:col>9</xdr:col>
                <xdr:colOff>137160</xdr:colOff>
                <xdr:row>47</xdr:row>
                <xdr:rowOff>83820</xdr:rowOff>
              </to>
            </anchor>
          </controlPr>
        </control>
      </mc:Choice>
      <mc:Fallback>
        <control shapeId="1041" r:id="rId10" name="CommandButton1"/>
      </mc:Fallback>
    </mc:AlternateContent>
    <mc:AlternateContent xmlns:mc="http://schemas.openxmlformats.org/markup-compatibility/2006">
      <mc:Choice Requires="x14">
        <control shapeId="1037" r:id="rId12" name="Option Button 13">
          <controlPr defaultSize="0" autoFill="0" autoLine="0" autoPict="0">
            <anchor moveWithCells="1">
              <from>
                <xdr:col>12</xdr:col>
                <xdr:colOff>213360</xdr:colOff>
                <xdr:row>34</xdr:row>
                <xdr:rowOff>137160</xdr:rowOff>
              </from>
              <to>
                <xdr:col>14</xdr:col>
                <xdr:colOff>213360</xdr:colOff>
                <xdr:row>34</xdr:row>
                <xdr:rowOff>350520</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from>
                <xdr:col>15</xdr:col>
                <xdr:colOff>114300</xdr:colOff>
                <xdr:row>34</xdr:row>
                <xdr:rowOff>121920</xdr:rowOff>
              </from>
              <to>
                <xdr:col>17</xdr:col>
                <xdr:colOff>114300</xdr:colOff>
                <xdr:row>34</xdr:row>
                <xdr:rowOff>342900</xdr:rowOff>
              </to>
            </anchor>
          </controlPr>
        </control>
      </mc:Choice>
    </mc:AlternateContent>
    <mc:AlternateContent xmlns:mc="http://schemas.openxmlformats.org/markup-compatibility/2006">
      <mc:Choice Requires="x14">
        <control shapeId="1049" r:id="rId14" name="Group Box 25">
          <controlPr defaultSize="0" autoFill="0" autoPict="0">
            <anchor moveWithCells="1">
              <from>
                <xdr:col>1</xdr:col>
                <xdr:colOff>0</xdr:colOff>
                <xdr:row>15</xdr:row>
                <xdr:rowOff>160020</xdr:rowOff>
              </from>
              <to>
                <xdr:col>25</xdr:col>
                <xdr:colOff>190500</xdr:colOff>
                <xdr:row>17</xdr:row>
                <xdr:rowOff>30480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xdr:col>
                <xdr:colOff>22860</xdr:colOff>
                <xdr:row>16</xdr:row>
                <xdr:rowOff>0</xdr:rowOff>
              </from>
              <to>
                <xdr:col>4</xdr:col>
                <xdr:colOff>259080</xdr:colOff>
                <xdr:row>17</xdr:row>
                <xdr:rowOff>30480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5</xdr:col>
                <xdr:colOff>38100</xdr:colOff>
                <xdr:row>16</xdr:row>
                <xdr:rowOff>0</xdr:rowOff>
              </from>
              <to>
                <xdr:col>8</xdr:col>
                <xdr:colOff>175260</xdr:colOff>
                <xdr:row>17</xdr:row>
                <xdr:rowOff>30480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9</xdr:col>
                <xdr:colOff>22860</xdr:colOff>
                <xdr:row>16</xdr:row>
                <xdr:rowOff>0</xdr:rowOff>
              </from>
              <to>
                <xdr:col>12</xdr:col>
                <xdr:colOff>259080</xdr:colOff>
                <xdr:row>17</xdr:row>
                <xdr:rowOff>30480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13</xdr:col>
                <xdr:colOff>38100</xdr:colOff>
                <xdr:row>16</xdr:row>
                <xdr:rowOff>0</xdr:rowOff>
              </from>
              <to>
                <xdr:col>19</xdr:col>
                <xdr:colOff>182880</xdr:colOff>
                <xdr:row>17</xdr:row>
                <xdr:rowOff>30480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19</xdr:col>
                <xdr:colOff>228600</xdr:colOff>
                <xdr:row>16</xdr:row>
                <xdr:rowOff>0</xdr:rowOff>
              </from>
              <to>
                <xdr:col>23</xdr:col>
                <xdr:colOff>45720</xdr:colOff>
                <xdr:row>17</xdr:row>
                <xdr:rowOff>30480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23</xdr:col>
                <xdr:colOff>106680</xdr:colOff>
                <xdr:row>16</xdr:row>
                <xdr:rowOff>0</xdr:rowOff>
              </from>
              <to>
                <xdr:col>25</xdr:col>
                <xdr:colOff>144780</xdr:colOff>
                <xdr:row>17</xdr:row>
                <xdr:rowOff>30480</xdr:rowOff>
              </to>
            </anchor>
          </controlPr>
        </control>
      </mc:Choice>
    </mc:AlternateContent>
    <mc:AlternateContent xmlns:mc="http://schemas.openxmlformats.org/markup-compatibility/2006">
      <mc:Choice Requires="x14">
        <control shapeId="1066" r:id="rId21" name="Group Box 42">
          <controlPr defaultSize="0" autoFill="0" autoPict="0">
            <anchor moveWithCells="1">
              <from>
                <xdr:col>12</xdr:col>
                <xdr:colOff>7620</xdr:colOff>
                <xdr:row>27</xdr:row>
                <xdr:rowOff>7620</xdr:rowOff>
              </from>
              <to>
                <xdr:col>27</xdr:col>
                <xdr:colOff>7620</xdr:colOff>
                <xdr:row>27</xdr:row>
                <xdr:rowOff>388620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13</xdr:col>
                <xdr:colOff>106680</xdr:colOff>
                <xdr:row>27</xdr:row>
                <xdr:rowOff>144780</xdr:rowOff>
              </from>
              <to>
                <xdr:col>14</xdr:col>
                <xdr:colOff>137160</xdr:colOff>
                <xdr:row>27</xdr:row>
                <xdr:rowOff>365760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15</xdr:col>
                <xdr:colOff>182880</xdr:colOff>
                <xdr:row>27</xdr:row>
                <xdr:rowOff>144780</xdr:rowOff>
              </from>
              <to>
                <xdr:col>16</xdr:col>
                <xdr:colOff>266700</xdr:colOff>
                <xdr:row>27</xdr:row>
                <xdr:rowOff>365760</xdr:rowOff>
              </to>
            </anchor>
          </controlPr>
        </control>
      </mc:Choice>
    </mc:AlternateContent>
    <mc:AlternateContent xmlns:mc="http://schemas.openxmlformats.org/markup-compatibility/2006">
      <mc:Choice Requires="x14">
        <control shapeId="1071" r:id="rId24" name="Group Box 47">
          <controlPr defaultSize="0" autoFill="0" autoPict="0">
            <anchor moveWithCells="1">
              <from>
                <xdr:col>1</xdr:col>
                <xdr:colOff>0</xdr:colOff>
                <xdr:row>19</xdr:row>
                <xdr:rowOff>182880</xdr:rowOff>
              </from>
              <to>
                <xdr:col>25</xdr:col>
                <xdr:colOff>182880</xdr:colOff>
                <xdr:row>21</xdr:row>
                <xdr:rowOff>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1</xdr:col>
                <xdr:colOff>152400</xdr:colOff>
                <xdr:row>20</xdr:row>
                <xdr:rowOff>22860</xdr:rowOff>
              </from>
              <to>
                <xdr:col>5</xdr:col>
                <xdr:colOff>144780</xdr:colOff>
                <xdr:row>21</xdr:row>
                <xdr:rowOff>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6</xdr:col>
                <xdr:colOff>60960</xdr:colOff>
                <xdr:row>20</xdr:row>
                <xdr:rowOff>22860</xdr:rowOff>
              </from>
              <to>
                <xdr:col>12</xdr:col>
                <xdr:colOff>22860</xdr:colOff>
                <xdr:row>21</xdr:row>
                <xdr:rowOff>0</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12</xdr:col>
                <xdr:colOff>76200</xdr:colOff>
                <xdr:row>20</xdr:row>
                <xdr:rowOff>22860</xdr:rowOff>
              </from>
              <to>
                <xdr:col>19</xdr:col>
                <xdr:colOff>198120</xdr:colOff>
                <xdr:row>21</xdr:row>
                <xdr:rowOff>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21</xdr:col>
                <xdr:colOff>60960</xdr:colOff>
                <xdr:row>20</xdr:row>
                <xdr:rowOff>7620</xdr:rowOff>
              </from>
              <to>
                <xdr:col>25</xdr:col>
                <xdr:colOff>121920</xdr:colOff>
                <xdr:row>21</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AN75"/>
  <sheetViews>
    <sheetView showGridLines="0" view="pageBreakPreview" topLeftCell="A58" zoomScaleNormal="100" zoomScaleSheetLayoutView="100" workbookViewId="0">
      <selection activeCell="O8" sqref="O8"/>
    </sheetView>
  </sheetViews>
  <sheetFormatPr baseColWidth="10" defaultColWidth="11.44140625" defaultRowHeight="14.4"/>
  <cols>
    <col min="1" max="9" width="4.109375" customWidth="1"/>
    <col min="10" max="10" width="9" customWidth="1"/>
    <col min="11" max="14" width="4.109375" customWidth="1"/>
    <col min="15" max="15" width="17.88671875" customWidth="1"/>
    <col min="16" max="19" width="4.109375" customWidth="1"/>
    <col min="20" max="20" width="17.33203125" customWidth="1"/>
    <col min="21" max="23" width="4.109375" customWidth="1"/>
    <col min="24" max="24" width="6.6640625" customWidth="1"/>
    <col min="25" max="25" width="18.44140625" customWidth="1"/>
    <col min="26" max="29" width="4.109375" customWidth="1"/>
    <col min="30" max="30" width="18.88671875" style="155" customWidth="1"/>
    <col min="31" max="31" width="11.44140625" style="116" customWidth="1"/>
    <col min="32" max="32" width="8.33203125" customWidth="1"/>
    <col min="33" max="33" width="9.44140625" customWidth="1"/>
    <col min="34" max="34" width="11.44140625" customWidth="1"/>
    <col min="35" max="35" width="10.6640625" bestFit="1" customWidth="1"/>
    <col min="36" max="36" width="8.5546875" customWidth="1"/>
  </cols>
  <sheetData>
    <row r="1" spans="1:37" ht="15.75" customHeight="1">
      <c r="A1" s="242"/>
      <c r="B1" s="243"/>
      <c r="C1" s="243"/>
      <c r="D1" s="243"/>
      <c r="E1" s="244"/>
      <c r="F1" s="251" t="s">
        <v>97</v>
      </c>
      <c r="G1" s="251"/>
      <c r="H1" s="251"/>
      <c r="I1" s="251"/>
      <c r="J1" s="251"/>
      <c r="K1" s="251"/>
      <c r="L1" s="251"/>
      <c r="M1" s="251"/>
      <c r="N1" s="251"/>
      <c r="O1" s="251"/>
      <c r="P1" s="251"/>
      <c r="Q1" s="251"/>
      <c r="R1" s="251"/>
      <c r="S1" s="251"/>
      <c r="T1" s="251"/>
      <c r="U1" s="251"/>
      <c r="V1" s="251"/>
      <c r="W1" s="251"/>
      <c r="X1" s="251"/>
      <c r="Y1" s="251"/>
      <c r="Z1" s="251"/>
      <c r="AA1" s="251"/>
      <c r="AB1" s="251"/>
      <c r="AC1" s="251"/>
      <c r="AD1" s="251"/>
    </row>
    <row r="2" spans="1:37" ht="15.75" customHeight="1">
      <c r="A2" s="245"/>
      <c r="B2" s="246"/>
      <c r="C2" s="246"/>
      <c r="D2" s="246"/>
      <c r="E2" s="247"/>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117"/>
      <c r="AF2" s="11"/>
      <c r="AG2" s="11"/>
      <c r="AH2" s="11"/>
    </row>
    <row r="3" spans="1:37" ht="30" customHeight="1">
      <c r="A3" s="248"/>
      <c r="B3" s="249"/>
      <c r="C3" s="249"/>
      <c r="D3" s="249"/>
      <c r="E3" s="250"/>
      <c r="F3" s="255" t="s">
        <v>0</v>
      </c>
      <c r="G3" s="255"/>
      <c r="H3" s="255"/>
      <c r="I3" s="255"/>
      <c r="J3" s="255"/>
      <c r="K3" s="256"/>
      <c r="L3" s="256"/>
      <c r="M3" s="256"/>
      <c r="N3" s="256"/>
      <c r="O3" s="256"/>
      <c r="P3" s="256" t="s">
        <v>1</v>
      </c>
      <c r="Q3" s="256"/>
      <c r="R3" s="256"/>
      <c r="S3" s="256"/>
      <c r="T3" s="256"/>
      <c r="U3" s="256" t="s">
        <v>2</v>
      </c>
      <c r="V3" s="256"/>
      <c r="W3" s="256"/>
      <c r="X3" s="256"/>
      <c r="Y3" s="256"/>
      <c r="Z3" s="256"/>
      <c r="AA3" s="256"/>
      <c r="AB3" s="256"/>
      <c r="AC3" s="256"/>
      <c r="AD3" s="256"/>
      <c r="AE3" s="117"/>
      <c r="AF3" s="11"/>
      <c r="AG3" s="11"/>
      <c r="AH3" s="11"/>
    </row>
    <row r="4" spans="1:37">
      <c r="AE4" s="117"/>
      <c r="AF4" s="11"/>
      <c r="AG4" s="11"/>
      <c r="AH4" s="11"/>
    </row>
    <row r="5" spans="1:37" ht="27" customHeight="1">
      <c r="A5" s="317" t="s">
        <v>118</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117"/>
      <c r="AF5" s="11"/>
      <c r="AG5" s="11"/>
      <c r="AH5" s="11"/>
    </row>
    <row r="6" spans="1:37">
      <c r="AE6" s="117"/>
      <c r="AF6" s="11"/>
      <c r="AG6" s="11"/>
      <c r="AH6" s="11"/>
    </row>
    <row r="7" spans="1:37">
      <c r="H7" s="320"/>
      <c r="I7" s="320"/>
      <c r="J7" s="320"/>
      <c r="AE7" s="117"/>
      <c r="AF7" s="11"/>
      <c r="AG7" s="11"/>
      <c r="AH7" s="11"/>
    </row>
    <row r="8" spans="1:37">
      <c r="H8" s="23"/>
      <c r="I8" s="23"/>
      <c r="J8" s="23"/>
      <c r="AE8" s="117"/>
      <c r="AF8" s="11"/>
      <c r="AG8" s="11"/>
      <c r="AH8" s="11"/>
    </row>
    <row r="9" spans="1:37">
      <c r="A9" s="320"/>
      <c r="B9" s="320"/>
      <c r="C9" s="320"/>
      <c r="D9" s="320"/>
      <c r="E9" s="320"/>
      <c r="F9" s="320"/>
      <c r="G9" s="320"/>
      <c r="H9" s="23"/>
      <c r="I9" s="23"/>
      <c r="J9" s="23"/>
      <c r="AE9" s="117"/>
      <c r="AF9" s="11"/>
      <c r="AG9" s="11"/>
      <c r="AH9" s="11"/>
    </row>
    <row r="10" spans="1:37">
      <c r="AE10" s="117"/>
      <c r="AF10" s="11"/>
      <c r="AG10" s="11"/>
      <c r="AH10" s="11"/>
    </row>
    <row r="11" spans="1:37">
      <c r="A11" s="6" t="s">
        <v>18</v>
      </c>
      <c r="B11" s="205" t="s">
        <v>119</v>
      </c>
      <c r="C11" s="205"/>
      <c r="D11" s="205"/>
      <c r="E11" s="205"/>
      <c r="F11" s="205"/>
      <c r="G11" s="205"/>
      <c r="H11" s="205"/>
      <c r="I11" s="205"/>
      <c r="J11" s="205"/>
      <c r="K11" s="205"/>
      <c r="L11" s="205" t="s">
        <v>120</v>
      </c>
      <c r="M11" s="205"/>
      <c r="N11" s="205"/>
      <c r="O11" s="205"/>
      <c r="P11" s="205"/>
      <c r="Q11" s="205"/>
      <c r="R11" s="205"/>
      <c r="S11" s="205"/>
      <c r="T11" s="319" t="s">
        <v>121</v>
      </c>
      <c r="U11" s="274"/>
      <c r="V11" s="274"/>
      <c r="W11" s="274"/>
      <c r="X11" s="274"/>
      <c r="Y11" s="274"/>
      <c r="Z11" s="275"/>
      <c r="AA11" s="314" t="s">
        <v>30</v>
      </c>
      <c r="AB11" s="315"/>
      <c r="AC11" s="315"/>
      <c r="AD11" s="316"/>
      <c r="AE11" s="117"/>
      <c r="AF11" s="11"/>
      <c r="AG11" s="11"/>
      <c r="AH11" s="11"/>
    </row>
    <row r="12" spans="1:37">
      <c r="A12" s="7">
        <v>1</v>
      </c>
      <c r="B12" s="197" t="s">
        <v>289</v>
      </c>
      <c r="C12" s="197"/>
      <c r="D12" s="197"/>
      <c r="E12" s="197"/>
      <c r="F12" s="197"/>
      <c r="G12" s="197"/>
      <c r="H12" s="197"/>
      <c r="I12" s="197"/>
      <c r="J12" s="197"/>
      <c r="K12" s="197"/>
      <c r="L12" s="303" t="s">
        <v>292</v>
      </c>
      <c r="M12" s="303"/>
      <c r="N12" s="303"/>
      <c r="O12" s="303"/>
      <c r="P12" s="303"/>
      <c r="Q12" s="303"/>
      <c r="R12" s="303"/>
      <c r="S12" s="303"/>
      <c r="T12" s="264" t="s">
        <v>295</v>
      </c>
      <c r="U12" s="265"/>
      <c r="V12" s="265"/>
      <c r="W12" s="265"/>
      <c r="X12" s="265"/>
      <c r="Y12" s="265"/>
      <c r="Z12" s="266"/>
      <c r="AA12" s="264" t="s">
        <v>298</v>
      </c>
      <c r="AB12" s="265"/>
      <c r="AC12" s="265"/>
      <c r="AD12" s="266"/>
      <c r="AE12" s="117"/>
      <c r="AF12" s="11"/>
      <c r="AG12" s="11"/>
      <c r="AH12" s="53"/>
      <c r="AI12" s="53"/>
      <c r="AJ12" s="53"/>
      <c r="AK12" s="53"/>
    </row>
    <row r="13" spans="1:37">
      <c r="A13" s="7">
        <v>2</v>
      </c>
      <c r="B13" s="197" t="s">
        <v>290</v>
      </c>
      <c r="C13" s="197"/>
      <c r="D13" s="197"/>
      <c r="E13" s="197"/>
      <c r="F13" s="197"/>
      <c r="G13" s="197"/>
      <c r="H13" s="197"/>
      <c r="I13" s="197"/>
      <c r="J13" s="197"/>
      <c r="K13" s="197"/>
      <c r="L13" s="303" t="s">
        <v>293</v>
      </c>
      <c r="M13" s="303"/>
      <c r="N13" s="303"/>
      <c r="O13" s="303"/>
      <c r="P13" s="303"/>
      <c r="Q13" s="303"/>
      <c r="R13" s="303"/>
      <c r="S13" s="303"/>
      <c r="T13" s="264" t="s">
        <v>296</v>
      </c>
      <c r="U13" s="265"/>
      <c r="V13" s="265"/>
      <c r="W13" s="265"/>
      <c r="X13" s="265"/>
      <c r="Y13" s="265"/>
      <c r="Z13" s="266"/>
      <c r="AA13" s="264" t="s">
        <v>379</v>
      </c>
      <c r="AB13" s="265"/>
      <c r="AC13" s="265"/>
      <c r="AD13" s="266"/>
      <c r="AE13" s="117"/>
      <c r="AF13" s="11"/>
      <c r="AG13" s="11"/>
      <c r="AH13" s="53"/>
      <c r="AI13" s="53" t="s">
        <v>24</v>
      </c>
      <c r="AJ13" s="53">
        <v>5</v>
      </c>
      <c r="AK13" s="53"/>
    </row>
    <row r="14" spans="1:37" s="97" customFormat="1">
      <c r="A14" s="93">
        <v>3</v>
      </c>
      <c r="B14" s="197" t="s">
        <v>291</v>
      </c>
      <c r="C14" s="197"/>
      <c r="D14" s="197"/>
      <c r="E14" s="197"/>
      <c r="F14" s="197"/>
      <c r="G14" s="197"/>
      <c r="H14" s="197"/>
      <c r="I14" s="197"/>
      <c r="J14" s="197"/>
      <c r="K14" s="197"/>
      <c r="L14" s="303" t="s">
        <v>294</v>
      </c>
      <c r="M14" s="303"/>
      <c r="N14" s="303"/>
      <c r="O14" s="303"/>
      <c r="P14" s="303"/>
      <c r="Q14" s="303"/>
      <c r="R14" s="303"/>
      <c r="S14" s="303"/>
      <c r="T14" s="261" t="s">
        <v>297</v>
      </c>
      <c r="U14" s="262"/>
      <c r="V14" s="262"/>
      <c r="W14" s="262"/>
      <c r="X14" s="262"/>
      <c r="Y14" s="262"/>
      <c r="Z14" s="263"/>
      <c r="AA14" s="264" t="s">
        <v>299</v>
      </c>
      <c r="AB14" s="265"/>
      <c r="AC14" s="265"/>
      <c r="AD14" s="266"/>
      <c r="AE14" s="117"/>
      <c r="AF14" s="11"/>
      <c r="AG14" s="11"/>
      <c r="AH14" s="53"/>
      <c r="AI14" s="53"/>
      <c r="AJ14" s="53"/>
      <c r="AK14" s="53"/>
    </row>
    <row r="15" spans="1:37">
      <c r="A15" s="7">
        <v>4</v>
      </c>
      <c r="B15" s="240"/>
      <c r="C15" s="230"/>
      <c r="D15" s="230"/>
      <c r="E15" s="230"/>
      <c r="F15" s="230"/>
      <c r="G15" s="230"/>
      <c r="H15" s="230"/>
      <c r="I15" s="230"/>
      <c r="J15" s="230"/>
      <c r="K15" s="231"/>
      <c r="L15" s="240"/>
      <c r="M15" s="230"/>
      <c r="N15" s="230"/>
      <c r="O15" s="230"/>
      <c r="P15" s="230"/>
      <c r="Q15" s="230"/>
      <c r="R15" s="230"/>
      <c r="S15" s="231"/>
      <c r="T15" s="306"/>
      <c r="U15" s="307"/>
      <c r="V15" s="307"/>
      <c r="W15" s="307"/>
      <c r="X15" s="307"/>
      <c r="Y15" s="307"/>
      <c r="Z15" s="308"/>
      <c r="AA15" s="264"/>
      <c r="AB15" s="265"/>
      <c r="AC15" s="265"/>
      <c r="AD15" s="266"/>
      <c r="AE15" s="117"/>
      <c r="AF15" s="11"/>
      <c r="AG15" s="11"/>
      <c r="AH15" s="53"/>
      <c r="AI15" s="53" t="s">
        <v>25</v>
      </c>
      <c r="AJ15" s="53">
        <v>4</v>
      </c>
      <c r="AK15" s="53"/>
    </row>
    <row r="16" spans="1:37">
      <c r="AE16" s="117"/>
      <c r="AF16" s="11"/>
      <c r="AG16" s="11"/>
      <c r="AH16" s="53"/>
      <c r="AI16" s="53" t="s">
        <v>27</v>
      </c>
      <c r="AJ16" s="53">
        <v>2</v>
      </c>
      <c r="AK16" s="53"/>
    </row>
    <row r="17" spans="1:37">
      <c r="A17" s="232" t="s">
        <v>122</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117"/>
      <c r="AF17" s="11"/>
      <c r="AG17" s="11"/>
      <c r="AH17" s="53"/>
      <c r="AI17" s="53" t="s">
        <v>28</v>
      </c>
      <c r="AJ17" s="53">
        <v>1</v>
      </c>
      <c r="AK17" s="53"/>
    </row>
    <row r="18" spans="1:37" ht="15" thickBot="1">
      <c r="AE18" s="117"/>
      <c r="AF18" s="11"/>
      <c r="AG18" s="11"/>
      <c r="AH18" s="53"/>
      <c r="AI18" s="53" t="s">
        <v>23</v>
      </c>
      <c r="AJ18" s="53">
        <v>0</v>
      </c>
      <c r="AK18" s="53"/>
    </row>
    <row r="19" spans="1:37" ht="15" thickBot="1">
      <c r="A19" s="304" t="s">
        <v>18</v>
      </c>
      <c r="B19" s="309" t="s">
        <v>19</v>
      </c>
      <c r="C19" s="288"/>
      <c r="D19" s="288"/>
      <c r="E19" s="288"/>
      <c r="F19" s="288"/>
      <c r="G19" s="288"/>
      <c r="H19" s="288"/>
      <c r="I19" s="288"/>
      <c r="J19" s="27"/>
      <c r="K19" s="284" t="s">
        <v>182</v>
      </c>
      <c r="L19" s="285"/>
      <c r="M19" s="285"/>
      <c r="N19" s="285"/>
      <c r="O19" s="285"/>
      <c r="P19" s="285"/>
      <c r="Q19" s="285"/>
      <c r="R19" s="285"/>
      <c r="S19" s="285"/>
      <c r="T19" s="285"/>
      <c r="U19" s="285"/>
      <c r="V19" s="285"/>
      <c r="W19" s="285"/>
      <c r="X19" s="285"/>
      <c r="Y19" s="285"/>
      <c r="Z19" s="285"/>
      <c r="AA19" s="285"/>
      <c r="AB19" s="285"/>
      <c r="AC19" s="285"/>
      <c r="AD19" s="286"/>
      <c r="AE19" s="117"/>
      <c r="AF19" s="11"/>
      <c r="AG19" s="11"/>
      <c r="AH19" s="11"/>
      <c r="AI19" s="16"/>
      <c r="AJ19" s="16"/>
      <c r="AK19" s="16"/>
    </row>
    <row r="20" spans="1:37" ht="15" thickBot="1">
      <c r="A20" s="305"/>
      <c r="B20" s="310"/>
      <c r="C20" s="291"/>
      <c r="D20" s="291"/>
      <c r="E20" s="291"/>
      <c r="F20" s="291"/>
      <c r="G20" s="291"/>
      <c r="H20" s="291"/>
      <c r="I20" s="291"/>
      <c r="J20" s="42"/>
      <c r="K20" s="301" t="str">
        <f>T12</f>
        <v>System 1</v>
      </c>
      <c r="L20" s="302"/>
      <c r="M20" s="302"/>
      <c r="N20" s="302"/>
      <c r="O20" s="78" t="s">
        <v>20</v>
      </c>
      <c r="P20" s="301" t="str">
        <f>T13</f>
        <v>HL20</v>
      </c>
      <c r="Q20" s="302"/>
      <c r="R20" s="302"/>
      <c r="S20" s="302"/>
      <c r="T20" s="78" t="s">
        <v>20</v>
      </c>
      <c r="U20" s="313" t="str">
        <f>T14</f>
        <v>S5 PRO</v>
      </c>
      <c r="V20" s="302"/>
      <c r="W20" s="302"/>
      <c r="X20" s="302"/>
      <c r="Y20" s="88" t="s">
        <v>20</v>
      </c>
      <c r="Z20" s="311">
        <f>T15</f>
        <v>0</v>
      </c>
      <c r="AA20" s="312"/>
      <c r="AB20" s="312"/>
      <c r="AC20" s="312"/>
      <c r="AD20" s="179" t="s">
        <v>20</v>
      </c>
      <c r="AE20" s="117"/>
      <c r="AF20" s="11"/>
      <c r="AG20" s="11"/>
      <c r="AH20" s="11"/>
    </row>
    <row r="21" spans="1:37" ht="14.4" customHeight="1" thickBot="1">
      <c r="A21" s="167">
        <v>1</v>
      </c>
      <c r="B21" s="298" t="s">
        <v>300</v>
      </c>
      <c r="C21" s="299"/>
      <c r="D21" s="299"/>
      <c r="E21" s="299"/>
      <c r="F21" s="299"/>
      <c r="G21" s="299"/>
      <c r="H21" s="299"/>
      <c r="I21" s="299"/>
      <c r="J21" s="300"/>
      <c r="K21" s="295" t="s">
        <v>24</v>
      </c>
      <c r="L21" s="296"/>
      <c r="M21" s="296"/>
      <c r="N21" s="297"/>
      <c r="O21" s="169" t="s">
        <v>314</v>
      </c>
      <c r="P21" s="293" t="s">
        <v>25</v>
      </c>
      <c r="Q21" s="294"/>
      <c r="R21" s="294"/>
      <c r="S21" s="294"/>
      <c r="T21" s="169" t="s">
        <v>334</v>
      </c>
      <c r="U21" s="293" t="s">
        <v>24</v>
      </c>
      <c r="V21" s="294"/>
      <c r="W21" s="294"/>
      <c r="X21" s="294"/>
      <c r="Y21" s="174" t="s">
        <v>344</v>
      </c>
      <c r="Z21" s="293"/>
      <c r="AA21" s="294"/>
      <c r="AB21" s="294"/>
      <c r="AC21" s="294"/>
      <c r="AD21" s="154"/>
      <c r="AE21" s="117"/>
      <c r="AF21" s="11"/>
      <c r="AG21" s="11"/>
      <c r="AH21" s="11"/>
    </row>
    <row r="22" spans="1:37" ht="15" customHeight="1" thickBot="1">
      <c r="A22" s="168">
        <v>2</v>
      </c>
      <c r="B22" s="258" t="s">
        <v>49</v>
      </c>
      <c r="C22" s="259"/>
      <c r="D22" s="259"/>
      <c r="E22" s="259"/>
      <c r="F22" s="259"/>
      <c r="G22" s="259"/>
      <c r="H22" s="259"/>
      <c r="I22" s="259"/>
      <c r="J22" s="260"/>
      <c r="K22" s="273" t="s">
        <v>24</v>
      </c>
      <c r="L22" s="274"/>
      <c r="M22" s="274"/>
      <c r="N22" s="275"/>
      <c r="O22" s="13" t="s">
        <v>315</v>
      </c>
      <c r="P22" s="257" t="s">
        <v>25</v>
      </c>
      <c r="Q22" s="205"/>
      <c r="R22" s="205"/>
      <c r="S22" s="205"/>
      <c r="T22" s="13" t="s">
        <v>335</v>
      </c>
      <c r="U22" s="257" t="s">
        <v>25</v>
      </c>
      <c r="V22" s="205"/>
      <c r="W22" s="205"/>
      <c r="X22" s="205"/>
      <c r="Y22" s="165" t="s">
        <v>345</v>
      </c>
      <c r="Z22" s="257"/>
      <c r="AA22" s="205"/>
      <c r="AB22" s="205"/>
      <c r="AC22" s="205"/>
      <c r="AD22" s="115"/>
    </row>
    <row r="23" spans="1:37" ht="15" customHeight="1" thickBot="1">
      <c r="A23" s="168">
        <v>3</v>
      </c>
      <c r="B23" s="258" t="s">
        <v>301</v>
      </c>
      <c r="C23" s="259"/>
      <c r="D23" s="259"/>
      <c r="E23" s="259"/>
      <c r="F23" s="259"/>
      <c r="G23" s="259"/>
      <c r="H23" s="259"/>
      <c r="I23" s="259"/>
      <c r="J23" s="260"/>
      <c r="K23" s="273" t="s">
        <v>25</v>
      </c>
      <c r="L23" s="274"/>
      <c r="M23" s="274"/>
      <c r="N23" s="275"/>
      <c r="O23" s="13" t="s">
        <v>316</v>
      </c>
      <c r="P23" s="257" t="s">
        <v>24</v>
      </c>
      <c r="Q23" s="205"/>
      <c r="R23" s="205"/>
      <c r="S23" s="205"/>
      <c r="T23" s="13" t="s">
        <v>336</v>
      </c>
      <c r="U23" s="257" t="s">
        <v>24</v>
      </c>
      <c r="V23" s="205"/>
      <c r="W23" s="205"/>
      <c r="X23" s="205"/>
      <c r="Y23" s="165" t="s">
        <v>346</v>
      </c>
      <c r="Z23" s="257"/>
      <c r="AA23" s="205"/>
      <c r="AB23" s="205"/>
      <c r="AC23" s="205"/>
      <c r="AD23" s="115"/>
    </row>
    <row r="24" spans="1:37" ht="15" customHeight="1" thickBot="1">
      <c r="A24" s="168">
        <v>4</v>
      </c>
      <c r="B24" s="258" t="s">
        <v>50</v>
      </c>
      <c r="C24" s="259"/>
      <c r="D24" s="259"/>
      <c r="E24" s="259"/>
      <c r="F24" s="259"/>
      <c r="G24" s="259"/>
      <c r="H24" s="259"/>
      <c r="I24" s="259"/>
      <c r="J24" s="260"/>
      <c r="K24" s="273" t="s">
        <v>25</v>
      </c>
      <c r="L24" s="274"/>
      <c r="M24" s="274"/>
      <c r="N24" s="275"/>
      <c r="O24" s="13" t="s">
        <v>317</v>
      </c>
      <c r="P24" s="257" t="s">
        <v>28</v>
      </c>
      <c r="Q24" s="205"/>
      <c r="R24" s="205"/>
      <c r="S24" s="205"/>
      <c r="T24" s="170" t="s">
        <v>282</v>
      </c>
      <c r="U24" s="257" t="s">
        <v>24</v>
      </c>
      <c r="V24" s="205"/>
      <c r="W24" s="205"/>
      <c r="X24" s="205"/>
      <c r="Y24" s="165" t="s">
        <v>347</v>
      </c>
      <c r="Z24" s="257"/>
      <c r="AA24" s="205"/>
      <c r="AB24" s="205"/>
      <c r="AC24" s="205"/>
      <c r="AD24" s="115"/>
    </row>
    <row r="25" spans="1:37" ht="15" customHeight="1" thickBot="1">
      <c r="A25" s="168">
        <v>5</v>
      </c>
      <c r="B25" s="258" t="s">
        <v>51</v>
      </c>
      <c r="C25" s="259"/>
      <c r="D25" s="259"/>
      <c r="E25" s="259"/>
      <c r="F25" s="259"/>
      <c r="G25" s="259"/>
      <c r="H25" s="259"/>
      <c r="I25" s="259"/>
      <c r="J25" s="260"/>
      <c r="K25" s="273" t="s">
        <v>25</v>
      </c>
      <c r="L25" s="274"/>
      <c r="M25" s="274"/>
      <c r="N25" s="275"/>
      <c r="O25" s="13" t="s">
        <v>318</v>
      </c>
      <c r="P25" s="257" t="s">
        <v>28</v>
      </c>
      <c r="Q25" s="205"/>
      <c r="R25" s="205"/>
      <c r="S25" s="205"/>
      <c r="T25" s="170" t="s">
        <v>282</v>
      </c>
      <c r="U25" s="257" t="s">
        <v>25</v>
      </c>
      <c r="V25" s="205"/>
      <c r="W25" s="205"/>
      <c r="X25" s="205"/>
      <c r="Y25" s="165" t="s">
        <v>348</v>
      </c>
      <c r="Z25" s="257"/>
      <c r="AA25" s="205"/>
      <c r="AB25" s="205"/>
      <c r="AC25" s="205"/>
      <c r="AD25" s="115"/>
    </row>
    <row r="26" spans="1:37" ht="15" customHeight="1" thickBot="1">
      <c r="A26" s="168">
        <v>6</v>
      </c>
      <c r="B26" s="258" t="s">
        <v>52</v>
      </c>
      <c r="C26" s="259"/>
      <c r="D26" s="259"/>
      <c r="E26" s="259"/>
      <c r="F26" s="259"/>
      <c r="G26" s="259"/>
      <c r="H26" s="259"/>
      <c r="I26" s="259"/>
      <c r="J26" s="260"/>
      <c r="K26" s="273" t="s">
        <v>25</v>
      </c>
      <c r="L26" s="274"/>
      <c r="M26" s="274"/>
      <c r="N26" s="275"/>
      <c r="O26" s="13" t="s">
        <v>319</v>
      </c>
      <c r="P26" s="257" t="s">
        <v>28</v>
      </c>
      <c r="Q26" s="205"/>
      <c r="R26" s="205"/>
      <c r="S26" s="205"/>
      <c r="T26" s="170" t="s">
        <v>282</v>
      </c>
      <c r="U26" s="257" t="s">
        <v>28</v>
      </c>
      <c r="V26" s="205"/>
      <c r="W26" s="205"/>
      <c r="X26" s="205"/>
      <c r="Y26" s="175" t="s">
        <v>282</v>
      </c>
      <c r="Z26" s="257"/>
      <c r="AA26" s="205"/>
      <c r="AB26" s="205"/>
      <c r="AC26" s="205"/>
      <c r="AD26" s="115"/>
    </row>
    <row r="27" spans="1:37" ht="16.5" customHeight="1" thickBot="1">
      <c r="A27" s="168">
        <v>7</v>
      </c>
      <c r="B27" s="258" t="s">
        <v>302</v>
      </c>
      <c r="C27" s="259"/>
      <c r="D27" s="259"/>
      <c r="E27" s="259"/>
      <c r="F27" s="259"/>
      <c r="G27" s="259"/>
      <c r="H27" s="259"/>
      <c r="I27" s="259"/>
      <c r="J27" s="260"/>
      <c r="K27" s="273" t="s">
        <v>28</v>
      </c>
      <c r="L27" s="274"/>
      <c r="M27" s="274"/>
      <c r="N27" s="275"/>
      <c r="O27" s="170" t="s">
        <v>282</v>
      </c>
      <c r="P27" s="257" t="s">
        <v>28</v>
      </c>
      <c r="Q27" s="205"/>
      <c r="R27" s="205"/>
      <c r="S27" s="205"/>
      <c r="T27" s="170" t="s">
        <v>282</v>
      </c>
      <c r="U27" s="257" t="s">
        <v>28</v>
      </c>
      <c r="V27" s="205"/>
      <c r="W27" s="205"/>
      <c r="X27" s="205"/>
      <c r="Y27" s="175" t="s">
        <v>282</v>
      </c>
      <c r="Z27" s="257"/>
      <c r="AA27" s="205"/>
      <c r="AB27" s="205"/>
      <c r="AC27" s="205"/>
      <c r="AD27" s="115"/>
    </row>
    <row r="28" spans="1:37" ht="15" customHeight="1" thickBot="1">
      <c r="A28" s="168">
        <v>8</v>
      </c>
      <c r="B28" s="258" t="s">
        <v>303</v>
      </c>
      <c r="C28" s="259"/>
      <c r="D28" s="259"/>
      <c r="E28" s="259"/>
      <c r="F28" s="259"/>
      <c r="G28" s="259"/>
      <c r="H28" s="259"/>
      <c r="I28" s="259"/>
      <c r="J28" s="260"/>
      <c r="K28" s="273" t="s">
        <v>24</v>
      </c>
      <c r="L28" s="274"/>
      <c r="M28" s="274"/>
      <c r="N28" s="275"/>
      <c r="O28" s="13" t="s">
        <v>320</v>
      </c>
      <c r="P28" s="257" t="s">
        <v>28</v>
      </c>
      <c r="Q28" s="205"/>
      <c r="R28" s="205"/>
      <c r="S28" s="205"/>
      <c r="T28" s="170" t="s">
        <v>282</v>
      </c>
      <c r="U28" s="257" t="s">
        <v>28</v>
      </c>
      <c r="V28" s="205"/>
      <c r="W28" s="205"/>
      <c r="X28" s="205"/>
      <c r="Y28" s="175" t="s">
        <v>282</v>
      </c>
      <c r="Z28" s="257"/>
      <c r="AA28" s="205"/>
      <c r="AB28" s="205"/>
      <c r="AC28" s="205"/>
      <c r="AD28" s="115"/>
    </row>
    <row r="29" spans="1:37" ht="15" thickBot="1">
      <c r="A29" s="168">
        <v>9</v>
      </c>
      <c r="B29" s="258" t="s">
        <v>199</v>
      </c>
      <c r="C29" s="259"/>
      <c r="D29" s="259"/>
      <c r="E29" s="259"/>
      <c r="F29" s="259"/>
      <c r="G29" s="259"/>
      <c r="H29" s="259"/>
      <c r="I29" s="259"/>
      <c r="J29" s="260"/>
      <c r="K29" s="273" t="s">
        <v>25</v>
      </c>
      <c r="L29" s="274"/>
      <c r="M29" s="274"/>
      <c r="N29" s="275"/>
      <c r="O29" s="13" t="s">
        <v>321</v>
      </c>
      <c r="P29" s="257" t="s">
        <v>25</v>
      </c>
      <c r="Q29" s="205"/>
      <c r="R29" s="205"/>
      <c r="S29" s="205"/>
      <c r="T29" s="13" t="s">
        <v>337</v>
      </c>
      <c r="U29" s="257" t="s">
        <v>24</v>
      </c>
      <c r="V29" s="205"/>
      <c r="W29" s="205"/>
      <c r="X29" s="205"/>
      <c r="Y29" s="165" t="s">
        <v>349</v>
      </c>
      <c r="Z29" s="257"/>
      <c r="AA29" s="205"/>
      <c r="AB29" s="205"/>
      <c r="AC29" s="205"/>
      <c r="AD29" s="115"/>
    </row>
    <row r="30" spans="1:37" ht="15" customHeight="1" thickBot="1">
      <c r="A30" s="168">
        <v>10</v>
      </c>
      <c r="B30" s="258" t="s">
        <v>304</v>
      </c>
      <c r="C30" s="259"/>
      <c r="D30" s="259"/>
      <c r="E30" s="259"/>
      <c r="F30" s="259"/>
      <c r="G30" s="259"/>
      <c r="H30" s="259"/>
      <c r="I30" s="259"/>
      <c r="J30" s="260"/>
      <c r="K30" s="273" t="s">
        <v>24</v>
      </c>
      <c r="L30" s="274"/>
      <c r="M30" s="274"/>
      <c r="N30" s="275"/>
      <c r="O30" s="13" t="s">
        <v>322</v>
      </c>
      <c r="P30" s="257" t="s">
        <v>28</v>
      </c>
      <c r="Q30" s="205"/>
      <c r="R30" s="205"/>
      <c r="S30" s="205"/>
      <c r="T30" s="170" t="s">
        <v>282</v>
      </c>
      <c r="U30" s="257" t="s">
        <v>25</v>
      </c>
      <c r="V30" s="205"/>
      <c r="W30" s="205"/>
      <c r="X30" s="205"/>
      <c r="Y30" s="165" t="s">
        <v>350</v>
      </c>
      <c r="Z30" s="257"/>
      <c r="AA30" s="205"/>
      <c r="AB30" s="205"/>
      <c r="AC30" s="205"/>
      <c r="AD30" s="115"/>
    </row>
    <row r="31" spans="1:37" ht="15.6" customHeight="1" thickBot="1">
      <c r="A31" s="168">
        <v>11</v>
      </c>
      <c r="B31" s="258" t="s">
        <v>200</v>
      </c>
      <c r="C31" s="259"/>
      <c r="D31" s="259"/>
      <c r="E31" s="259"/>
      <c r="F31" s="259"/>
      <c r="G31" s="259"/>
      <c r="H31" s="259"/>
      <c r="I31" s="259"/>
      <c r="J31" s="260"/>
      <c r="K31" s="273" t="s">
        <v>28</v>
      </c>
      <c r="L31" s="274"/>
      <c r="M31" s="274"/>
      <c r="N31" s="275"/>
      <c r="O31" s="170" t="s">
        <v>323</v>
      </c>
      <c r="P31" s="257" t="s">
        <v>28</v>
      </c>
      <c r="Q31" s="205"/>
      <c r="R31" s="205"/>
      <c r="S31" s="205"/>
      <c r="T31" s="170" t="s">
        <v>282</v>
      </c>
      <c r="U31" s="257" t="s">
        <v>24</v>
      </c>
      <c r="V31" s="205"/>
      <c r="W31" s="205"/>
      <c r="X31" s="205"/>
      <c r="Y31" s="165" t="s">
        <v>351</v>
      </c>
      <c r="Z31" s="257"/>
      <c r="AA31" s="205"/>
      <c r="AB31" s="205"/>
      <c r="AC31" s="205"/>
      <c r="AD31" s="115"/>
    </row>
    <row r="32" spans="1:37" ht="15" customHeight="1" thickBot="1">
      <c r="A32" s="168">
        <v>12</v>
      </c>
      <c r="B32" s="258" t="s">
        <v>305</v>
      </c>
      <c r="C32" s="259"/>
      <c r="D32" s="259"/>
      <c r="E32" s="259"/>
      <c r="F32" s="259"/>
      <c r="G32" s="259"/>
      <c r="H32" s="259"/>
      <c r="I32" s="259"/>
      <c r="J32" s="260"/>
      <c r="K32" s="273" t="s">
        <v>28</v>
      </c>
      <c r="L32" s="274"/>
      <c r="M32" s="274"/>
      <c r="N32" s="275"/>
      <c r="O32" s="170" t="s">
        <v>323</v>
      </c>
      <c r="P32" s="257" t="s">
        <v>28</v>
      </c>
      <c r="Q32" s="205"/>
      <c r="R32" s="205"/>
      <c r="S32" s="205"/>
      <c r="T32" s="170" t="s">
        <v>282</v>
      </c>
      <c r="U32" s="257" t="s">
        <v>24</v>
      </c>
      <c r="V32" s="205"/>
      <c r="W32" s="205"/>
      <c r="X32" s="205"/>
      <c r="Y32" s="165" t="s">
        <v>352</v>
      </c>
      <c r="Z32" s="257"/>
      <c r="AA32" s="205"/>
      <c r="AB32" s="205"/>
      <c r="AC32" s="205"/>
      <c r="AD32" s="115"/>
    </row>
    <row r="33" spans="1:40" ht="18" customHeight="1" thickBot="1">
      <c r="A33" s="168">
        <v>13</v>
      </c>
      <c r="B33" s="258" t="s">
        <v>306</v>
      </c>
      <c r="C33" s="259"/>
      <c r="D33" s="259"/>
      <c r="E33" s="259"/>
      <c r="F33" s="259"/>
      <c r="G33" s="259"/>
      <c r="H33" s="259"/>
      <c r="I33" s="259"/>
      <c r="J33" s="260"/>
      <c r="K33" s="273" t="s">
        <v>24</v>
      </c>
      <c r="L33" s="274"/>
      <c r="M33" s="274"/>
      <c r="N33" s="275"/>
      <c r="O33" s="13" t="s">
        <v>324</v>
      </c>
      <c r="P33" s="257" t="s">
        <v>24</v>
      </c>
      <c r="Q33" s="205"/>
      <c r="R33" s="205"/>
      <c r="S33" s="205"/>
      <c r="T33" s="13" t="s">
        <v>338</v>
      </c>
      <c r="U33" s="257" t="s">
        <v>24</v>
      </c>
      <c r="V33" s="205"/>
      <c r="W33" s="205"/>
      <c r="X33" s="205"/>
      <c r="Y33" s="165" t="s">
        <v>353</v>
      </c>
      <c r="Z33" s="257"/>
      <c r="AA33" s="205"/>
      <c r="AB33" s="205"/>
      <c r="AC33" s="205"/>
      <c r="AD33" s="115"/>
    </row>
    <row r="34" spans="1:40" ht="14.25" customHeight="1" thickBot="1">
      <c r="A34" s="168">
        <v>14</v>
      </c>
      <c r="B34" s="258" t="s">
        <v>307</v>
      </c>
      <c r="C34" s="259"/>
      <c r="D34" s="259"/>
      <c r="E34" s="259"/>
      <c r="F34" s="259"/>
      <c r="G34" s="259"/>
      <c r="H34" s="259"/>
      <c r="I34" s="259"/>
      <c r="J34" s="260"/>
      <c r="K34" s="273" t="s">
        <v>25</v>
      </c>
      <c r="L34" s="274"/>
      <c r="M34" s="274"/>
      <c r="N34" s="275"/>
      <c r="O34" s="13" t="s">
        <v>325</v>
      </c>
      <c r="P34" s="257" t="s">
        <v>28</v>
      </c>
      <c r="Q34" s="205"/>
      <c r="R34" s="205"/>
      <c r="S34" s="205"/>
      <c r="T34" s="170" t="s">
        <v>282</v>
      </c>
      <c r="U34" s="257" t="s">
        <v>24</v>
      </c>
      <c r="V34" s="205"/>
      <c r="W34" s="205"/>
      <c r="X34" s="205"/>
      <c r="Y34" s="165" t="s">
        <v>354</v>
      </c>
      <c r="Z34" s="257"/>
      <c r="AA34" s="205"/>
      <c r="AB34" s="205"/>
      <c r="AC34" s="205"/>
      <c r="AD34" s="115"/>
    </row>
    <row r="35" spans="1:40" ht="14.25" customHeight="1" thickBot="1">
      <c r="A35" s="168">
        <v>15</v>
      </c>
      <c r="B35" s="258" t="s">
        <v>308</v>
      </c>
      <c r="C35" s="259"/>
      <c r="D35" s="259"/>
      <c r="E35" s="259"/>
      <c r="F35" s="259"/>
      <c r="G35" s="259"/>
      <c r="H35" s="259"/>
      <c r="I35" s="259"/>
      <c r="J35" s="260"/>
      <c r="K35" s="273" t="s">
        <v>24</v>
      </c>
      <c r="L35" s="274"/>
      <c r="M35" s="274"/>
      <c r="N35" s="275"/>
      <c r="O35" s="13" t="s">
        <v>326</v>
      </c>
      <c r="P35" s="257" t="s">
        <v>28</v>
      </c>
      <c r="Q35" s="205"/>
      <c r="R35" s="205"/>
      <c r="S35" s="205"/>
      <c r="T35" s="170" t="s">
        <v>282</v>
      </c>
      <c r="U35" s="257" t="s">
        <v>25</v>
      </c>
      <c r="V35" s="205"/>
      <c r="W35" s="205"/>
      <c r="X35" s="205"/>
      <c r="Y35" s="165" t="s">
        <v>355</v>
      </c>
      <c r="Z35" s="257"/>
      <c r="AA35" s="205"/>
      <c r="AB35" s="205"/>
      <c r="AC35" s="205"/>
      <c r="AD35" s="115"/>
    </row>
    <row r="36" spans="1:40" ht="15" customHeight="1" thickBot="1">
      <c r="A36" s="168">
        <v>16</v>
      </c>
      <c r="B36" s="258" t="s">
        <v>309</v>
      </c>
      <c r="C36" s="259"/>
      <c r="D36" s="259"/>
      <c r="E36" s="259"/>
      <c r="F36" s="259"/>
      <c r="G36" s="259"/>
      <c r="H36" s="259"/>
      <c r="I36" s="259"/>
      <c r="J36" s="260"/>
      <c r="K36" s="273" t="s">
        <v>28</v>
      </c>
      <c r="L36" s="274"/>
      <c r="M36" s="274"/>
      <c r="N36" s="275"/>
      <c r="O36" s="170" t="s">
        <v>282</v>
      </c>
      <c r="P36" s="257" t="s">
        <v>28</v>
      </c>
      <c r="Q36" s="205"/>
      <c r="R36" s="205"/>
      <c r="S36" s="205"/>
      <c r="T36" s="170" t="s">
        <v>282</v>
      </c>
      <c r="U36" s="257" t="s">
        <v>27</v>
      </c>
      <c r="V36" s="205"/>
      <c r="W36" s="205"/>
      <c r="X36" s="205"/>
      <c r="Y36" s="165" t="s">
        <v>356</v>
      </c>
      <c r="Z36" s="257"/>
      <c r="AA36" s="205"/>
      <c r="AB36" s="205"/>
      <c r="AC36" s="205"/>
      <c r="AD36" s="115"/>
      <c r="AE36" s="118"/>
      <c r="AF36" s="16"/>
      <c r="AG36" s="16"/>
      <c r="AH36" s="16"/>
    </row>
    <row r="37" spans="1:40" s="166" customFormat="1" ht="15" thickBot="1">
      <c r="A37" s="168">
        <v>17</v>
      </c>
      <c r="B37" s="258" t="s">
        <v>310</v>
      </c>
      <c r="C37" s="259"/>
      <c r="D37" s="259"/>
      <c r="E37" s="259"/>
      <c r="F37" s="259"/>
      <c r="G37" s="259"/>
      <c r="H37" s="259"/>
      <c r="I37" s="259"/>
      <c r="J37" s="260"/>
      <c r="K37" s="273" t="s">
        <v>25</v>
      </c>
      <c r="L37" s="274"/>
      <c r="M37" s="274"/>
      <c r="N37" s="275"/>
      <c r="O37" s="13" t="s">
        <v>327</v>
      </c>
      <c r="P37" s="257" t="s">
        <v>28</v>
      </c>
      <c r="Q37" s="205"/>
      <c r="R37" s="205"/>
      <c r="S37" s="205"/>
      <c r="T37" s="170" t="s">
        <v>282</v>
      </c>
      <c r="U37" s="257" t="s">
        <v>24</v>
      </c>
      <c r="V37" s="205"/>
      <c r="W37" s="205"/>
      <c r="X37" s="205"/>
      <c r="Y37" s="165" t="s">
        <v>357</v>
      </c>
      <c r="Z37" s="257"/>
      <c r="AA37" s="205"/>
      <c r="AB37" s="205"/>
      <c r="AC37" s="205"/>
      <c r="AD37" s="115"/>
      <c r="AE37" s="118"/>
      <c r="AF37" s="16"/>
      <c r="AG37" s="16"/>
      <c r="AH37" s="16"/>
    </row>
    <row r="38" spans="1:40" s="166" customFormat="1" ht="15" thickBot="1">
      <c r="A38" s="168">
        <v>18</v>
      </c>
      <c r="B38" s="258" t="s">
        <v>311</v>
      </c>
      <c r="C38" s="259"/>
      <c r="D38" s="259"/>
      <c r="E38" s="259"/>
      <c r="F38" s="259"/>
      <c r="G38" s="259"/>
      <c r="H38" s="259"/>
      <c r="I38" s="259"/>
      <c r="J38" s="260"/>
      <c r="K38" s="273" t="s">
        <v>24</v>
      </c>
      <c r="L38" s="274"/>
      <c r="M38" s="274"/>
      <c r="N38" s="275"/>
      <c r="O38" s="13" t="s">
        <v>328</v>
      </c>
      <c r="P38" s="257" t="s">
        <v>25</v>
      </c>
      <c r="Q38" s="205"/>
      <c r="R38" s="205"/>
      <c r="S38" s="205"/>
      <c r="T38" s="13" t="s">
        <v>339</v>
      </c>
      <c r="U38" s="257" t="s">
        <v>25</v>
      </c>
      <c r="V38" s="205"/>
      <c r="W38" s="205"/>
      <c r="X38" s="205"/>
      <c r="Y38" s="165" t="s">
        <v>358</v>
      </c>
      <c r="Z38" s="257"/>
      <c r="AA38" s="205"/>
      <c r="AB38" s="205"/>
      <c r="AC38" s="205"/>
      <c r="AD38" s="115"/>
      <c r="AE38" s="118"/>
      <c r="AF38" s="16"/>
      <c r="AG38" s="16"/>
      <c r="AH38" s="16"/>
    </row>
    <row r="39" spans="1:40" s="166" customFormat="1" ht="15" thickBot="1">
      <c r="A39" s="168">
        <v>19</v>
      </c>
      <c r="B39" s="258" t="s">
        <v>201</v>
      </c>
      <c r="C39" s="259"/>
      <c r="D39" s="259"/>
      <c r="E39" s="259"/>
      <c r="F39" s="259"/>
      <c r="G39" s="259"/>
      <c r="H39" s="259"/>
      <c r="I39" s="259"/>
      <c r="J39" s="260"/>
      <c r="K39" s="273" t="s">
        <v>24</v>
      </c>
      <c r="L39" s="274"/>
      <c r="M39" s="274"/>
      <c r="N39" s="275"/>
      <c r="O39" s="171" t="s">
        <v>329</v>
      </c>
      <c r="P39" s="257" t="s">
        <v>24</v>
      </c>
      <c r="Q39" s="205"/>
      <c r="R39" s="205"/>
      <c r="S39" s="205"/>
      <c r="T39" s="65" t="s">
        <v>329</v>
      </c>
      <c r="U39" s="257" t="s">
        <v>24</v>
      </c>
      <c r="V39" s="205"/>
      <c r="W39" s="205"/>
      <c r="X39" s="205"/>
      <c r="Y39" s="176" t="s">
        <v>329</v>
      </c>
      <c r="Z39" s="257"/>
      <c r="AA39" s="205"/>
      <c r="AB39" s="205"/>
      <c r="AC39" s="205"/>
      <c r="AD39" s="115"/>
      <c r="AE39" s="118"/>
      <c r="AF39" s="16"/>
      <c r="AG39" s="16"/>
      <c r="AH39" s="16"/>
    </row>
    <row r="40" spans="1:40" s="166" customFormat="1" ht="15" thickBot="1">
      <c r="A40" s="168">
        <v>20</v>
      </c>
      <c r="B40" s="258" t="s">
        <v>202</v>
      </c>
      <c r="C40" s="259"/>
      <c r="D40" s="259"/>
      <c r="E40" s="259"/>
      <c r="F40" s="259"/>
      <c r="G40" s="259"/>
      <c r="H40" s="259"/>
      <c r="I40" s="259"/>
      <c r="J40" s="260"/>
      <c r="K40" s="273" t="s">
        <v>25</v>
      </c>
      <c r="L40" s="274"/>
      <c r="M40" s="274"/>
      <c r="N40" s="275"/>
      <c r="O40" s="65" t="s">
        <v>281</v>
      </c>
      <c r="P40" s="257" t="s">
        <v>25</v>
      </c>
      <c r="Q40" s="205"/>
      <c r="R40" s="205"/>
      <c r="S40" s="205"/>
      <c r="T40" s="65" t="s">
        <v>281</v>
      </c>
      <c r="U40" s="257" t="s">
        <v>24</v>
      </c>
      <c r="V40" s="205"/>
      <c r="W40" s="205"/>
      <c r="X40" s="205"/>
      <c r="Y40" s="176" t="s">
        <v>283</v>
      </c>
      <c r="Z40" s="257"/>
      <c r="AA40" s="205"/>
      <c r="AB40" s="205"/>
      <c r="AC40" s="205"/>
      <c r="AD40" s="115"/>
      <c r="AE40" s="118"/>
      <c r="AF40" s="16"/>
      <c r="AG40" s="16"/>
      <c r="AH40" s="16"/>
    </row>
    <row r="41" spans="1:40" s="166" customFormat="1" ht="15" thickBot="1">
      <c r="A41" s="168">
        <v>21</v>
      </c>
      <c r="B41" s="258" t="s">
        <v>312</v>
      </c>
      <c r="C41" s="259"/>
      <c r="D41" s="259"/>
      <c r="E41" s="259"/>
      <c r="F41" s="259"/>
      <c r="G41" s="259"/>
      <c r="H41" s="259"/>
      <c r="I41" s="259"/>
      <c r="J41" s="260"/>
      <c r="K41" s="273" t="s">
        <v>25</v>
      </c>
      <c r="L41" s="274"/>
      <c r="M41" s="274"/>
      <c r="N41" s="275"/>
      <c r="O41" s="65" t="s">
        <v>330</v>
      </c>
      <c r="P41" s="257" t="s">
        <v>25</v>
      </c>
      <c r="Q41" s="205"/>
      <c r="R41" s="205"/>
      <c r="S41" s="205"/>
      <c r="T41" s="65" t="s">
        <v>340</v>
      </c>
      <c r="U41" s="257" t="s">
        <v>24</v>
      </c>
      <c r="V41" s="205"/>
      <c r="W41" s="205"/>
      <c r="X41" s="205"/>
      <c r="Y41" s="176" t="s">
        <v>359</v>
      </c>
      <c r="Z41" s="257"/>
      <c r="AA41" s="205"/>
      <c r="AB41" s="205"/>
      <c r="AC41" s="205"/>
      <c r="AD41" s="115"/>
      <c r="AE41" s="118"/>
      <c r="AF41" s="16"/>
      <c r="AG41" s="16"/>
      <c r="AH41" s="16"/>
    </row>
    <row r="42" spans="1:40" ht="13.2" customHeight="1" thickBot="1">
      <c r="A42" s="168">
        <v>22</v>
      </c>
      <c r="B42" s="258" t="s">
        <v>376</v>
      </c>
      <c r="C42" s="259"/>
      <c r="D42" s="259"/>
      <c r="E42" s="259"/>
      <c r="F42" s="259"/>
      <c r="G42" s="259"/>
      <c r="H42" s="259"/>
      <c r="I42" s="259"/>
      <c r="J42" s="260"/>
      <c r="K42" s="273" t="s">
        <v>28</v>
      </c>
      <c r="L42" s="274"/>
      <c r="M42" s="274"/>
      <c r="N42" s="275"/>
      <c r="O42" s="172" t="s">
        <v>282</v>
      </c>
      <c r="P42" s="257" t="s">
        <v>27</v>
      </c>
      <c r="Q42" s="205"/>
      <c r="R42" s="205"/>
      <c r="S42" s="205"/>
      <c r="T42" s="65" t="s">
        <v>341</v>
      </c>
      <c r="U42" s="257" t="s">
        <v>24</v>
      </c>
      <c r="V42" s="205"/>
      <c r="W42" s="205"/>
      <c r="X42" s="205"/>
      <c r="Y42" s="176" t="s">
        <v>360</v>
      </c>
      <c r="Z42" s="257"/>
      <c r="AA42" s="205"/>
      <c r="AB42" s="205"/>
      <c r="AC42" s="205"/>
      <c r="AD42" s="115"/>
      <c r="AE42" s="118"/>
      <c r="AF42" s="16"/>
      <c r="AG42" s="16"/>
      <c r="AH42" s="16"/>
    </row>
    <row r="43" spans="1:40" ht="15" customHeight="1" thickBot="1">
      <c r="A43" s="168">
        <v>23</v>
      </c>
      <c r="B43" s="258" t="s">
        <v>313</v>
      </c>
      <c r="C43" s="259"/>
      <c r="D43" s="259"/>
      <c r="E43" s="259"/>
      <c r="F43" s="259"/>
      <c r="G43" s="259"/>
      <c r="H43" s="259"/>
      <c r="I43" s="259"/>
      <c r="J43" s="260"/>
      <c r="K43" s="273" t="s">
        <v>24</v>
      </c>
      <c r="L43" s="274"/>
      <c r="M43" s="274"/>
      <c r="N43" s="275"/>
      <c r="O43" s="65" t="s">
        <v>331</v>
      </c>
      <c r="P43" s="273" t="s">
        <v>25</v>
      </c>
      <c r="Q43" s="274"/>
      <c r="R43" s="274"/>
      <c r="S43" s="275"/>
      <c r="T43" s="65" t="s">
        <v>342</v>
      </c>
      <c r="U43" s="273" t="s">
        <v>25</v>
      </c>
      <c r="V43" s="274"/>
      <c r="W43" s="274"/>
      <c r="X43" s="275"/>
      <c r="Y43" s="176" t="s">
        <v>342</v>
      </c>
      <c r="Z43" s="257"/>
      <c r="AA43" s="205"/>
      <c r="AB43" s="205"/>
      <c r="AC43" s="205"/>
      <c r="AD43" s="115"/>
      <c r="AE43" s="118"/>
      <c r="AF43" s="16"/>
      <c r="AG43" s="16"/>
      <c r="AH43" s="16"/>
    </row>
    <row r="44" spans="1:40" s="97" customFormat="1" ht="15" customHeight="1" thickBot="1">
      <c r="A44" s="168">
        <v>24</v>
      </c>
      <c r="B44" s="336" t="s">
        <v>203</v>
      </c>
      <c r="C44" s="337"/>
      <c r="D44" s="337"/>
      <c r="E44" s="337"/>
      <c r="F44" s="337"/>
      <c r="G44" s="337"/>
      <c r="H44" s="337"/>
      <c r="I44" s="337"/>
      <c r="J44" s="338"/>
      <c r="K44" s="273" t="s">
        <v>28</v>
      </c>
      <c r="L44" s="274"/>
      <c r="M44" s="274"/>
      <c r="N44" s="275"/>
      <c r="O44" s="172" t="s">
        <v>282</v>
      </c>
      <c r="P44" s="273" t="s">
        <v>28</v>
      </c>
      <c r="Q44" s="274"/>
      <c r="R44" s="274"/>
      <c r="S44" s="275"/>
      <c r="T44" s="172" t="s">
        <v>282</v>
      </c>
      <c r="U44" s="273" t="s">
        <v>24</v>
      </c>
      <c r="V44" s="274"/>
      <c r="W44" s="274"/>
      <c r="X44" s="275"/>
      <c r="Y44" s="177" t="s">
        <v>361</v>
      </c>
      <c r="Z44" s="257"/>
      <c r="AA44" s="205"/>
      <c r="AB44" s="205"/>
      <c r="AC44" s="205"/>
      <c r="AD44" s="115"/>
      <c r="AE44" s="118"/>
      <c r="AF44" s="16"/>
      <c r="AG44" s="16"/>
      <c r="AH44" s="16"/>
    </row>
    <row r="45" spans="1:40" ht="15" customHeight="1" thickBot="1">
      <c r="A45" s="168">
        <v>25</v>
      </c>
      <c r="B45" s="258" t="s">
        <v>53</v>
      </c>
      <c r="C45" s="259"/>
      <c r="D45" s="259"/>
      <c r="E45" s="259"/>
      <c r="F45" s="259"/>
      <c r="G45" s="259"/>
      <c r="H45" s="259"/>
      <c r="I45" s="259"/>
      <c r="J45" s="260"/>
      <c r="K45" s="273" t="s">
        <v>25</v>
      </c>
      <c r="L45" s="274"/>
      <c r="M45" s="274"/>
      <c r="N45" s="275"/>
      <c r="O45" s="65" t="s">
        <v>332</v>
      </c>
      <c r="P45" s="273" t="s">
        <v>25</v>
      </c>
      <c r="Q45" s="274"/>
      <c r="R45" s="274"/>
      <c r="S45" s="275"/>
      <c r="T45" s="65" t="s">
        <v>343</v>
      </c>
      <c r="U45" s="273" t="s">
        <v>24</v>
      </c>
      <c r="V45" s="274"/>
      <c r="W45" s="274"/>
      <c r="X45" s="275"/>
      <c r="Y45" s="176" t="s">
        <v>362</v>
      </c>
      <c r="Z45" s="257"/>
      <c r="AA45" s="205"/>
      <c r="AB45" s="205"/>
      <c r="AC45" s="205"/>
      <c r="AD45" s="115"/>
      <c r="AE45" s="118"/>
      <c r="AF45" s="16"/>
      <c r="AG45" s="16"/>
      <c r="AH45" s="16"/>
    </row>
    <row r="46" spans="1:40" ht="15" customHeight="1" thickBot="1">
      <c r="A46" s="168">
        <v>27</v>
      </c>
      <c r="B46" s="258" t="s">
        <v>204</v>
      </c>
      <c r="C46" s="259"/>
      <c r="D46" s="259"/>
      <c r="E46" s="259"/>
      <c r="F46" s="259"/>
      <c r="G46" s="259"/>
      <c r="H46" s="259"/>
      <c r="I46" s="259"/>
      <c r="J46" s="260"/>
      <c r="K46" s="331" t="s">
        <v>24</v>
      </c>
      <c r="L46" s="332"/>
      <c r="M46" s="332"/>
      <c r="N46" s="333"/>
      <c r="O46" s="14" t="s">
        <v>333</v>
      </c>
      <c r="P46" s="331" t="s">
        <v>28</v>
      </c>
      <c r="Q46" s="332"/>
      <c r="R46" s="332"/>
      <c r="S46" s="333"/>
      <c r="T46" s="173" t="s">
        <v>282</v>
      </c>
      <c r="U46" s="331" t="s">
        <v>25</v>
      </c>
      <c r="V46" s="332"/>
      <c r="W46" s="332"/>
      <c r="X46" s="333"/>
      <c r="Y46" s="178" t="s">
        <v>363</v>
      </c>
      <c r="Z46" s="334"/>
      <c r="AA46" s="335"/>
      <c r="AB46" s="335"/>
      <c r="AC46" s="335"/>
      <c r="AD46" s="180"/>
      <c r="AE46" s="118"/>
      <c r="AF46" s="16"/>
      <c r="AG46" s="16"/>
      <c r="AH46" s="16"/>
    </row>
    <row r="47" spans="1:40" ht="15" thickBot="1">
      <c r="AE47" s="119"/>
      <c r="AF47" s="53"/>
      <c r="AG47" s="53"/>
      <c r="AH47" s="11"/>
      <c r="AI47" s="11"/>
      <c r="AJ47" s="11"/>
      <c r="AK47" s="11"/>
      <c r="AL47" s="11"/>
      <c r="AM47" s="11"/>
      <c r="AN47" s="11"/>
    </row>
    <row r="48" spans="1:40" ht="15" thickBot="1">
      <c r="A48" s="267" t="s">
        <v>205</v>
      </c>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9"/>
      <c r="AE48" s="119"/>
      <c r="AF48" s="54" t="s">
        <v>22</v>
      </c>
      <c r="AG48" s="54" t="s">
        <v>21</v>
      </c>
      <c r="AH48" s="11"/>
      <c r="AI48" s="11"/>
      <c r="AJ48" s="11"/>
      <c r="AK48" s="11"/>
      <c r="AL48" s="11"/>
      <c r="AM48" s="11"/>
      <c r="AN48" s="11"/>
    </row>
    <row r="49" spans="1:40" ht="15" thickBot="1">
      <c r="A49" s="280" t="s">
        <v>18</v>
      </c>
      <c r="B49" s="287" t="s">
        <v>19</v>
      </c>
      <c r="C49" s="288"/>
      <c r="D49" s="288"/>
      <c r="E49" s="288"/>
      <c r="F49" s="288"/>
      <c r="G49" s="288"/>
      <c r="H49" s="288"/>
      <c r="I49" s="288"/>
      <c r="J49" s="289"/>
      <c r="K49" s="284" t="s">
        <v>182</v>
      </c>
      <c r="L49" s="285"/>
      <c r="M49" s="285"/>
      <c r="N49" s="285"/>
      <c r="O49" s="285"/>
      <c r="P49" s="285"/>
      <c r="Q49" s="285"/>
      <c r="R49" s="285"/>
      <c r="S49" s="285"/>
      <c r="T49" s="285"/>
      <c r="U49" s="285"/>
      <c r="V49" s="285"/>
      <c r="W49" s="285"/>
      <c r="X49" s="285"/>
      <c r="Y49" s="285"/>
      <c r="Z49" s="285"/>
      <c r="AA49" s="285"/>
      <c r="AB49" s="285"/>
      <c r="AC49" s="285"/>
      <c r="AD49" s="286"/>
      <c r="AE49" s="119"/>
      <c r="AF49" s="55" t="s">
        <v>23</v>
      </c>
      <c r="AG49" s="55">
        <v>0</v>
      </c>
      <c r="AH49" s="11"/>
      <c r="AI49" s="11"/>
      <c r="AJ49" s="11"/>
      <c r="AK49" s="11"/>
      <c r="AL49" s="11"/>
      <c r="AM49" s="11"/>
      <c r="AN49" s="11"/>
    </row>
    <row r="50" spans="1:40" ht="15" thickBot="1">
      <c r="A50" s="281"/>
      <c r="B50" s="290"/>
      <c r="C50" s="291"/>
      <c r="D50" s="291"/>
      <c r="E50" s="291"/>
      <c r="F50" s="291"/>
      <c r="G50" s="291"/>
      <c r="H50" s="291"/>
      <c r="I50" s="291"/>
      <c r="J50" s="292"/>
      <c r="K50" s="271" t="str">
        <f>K20</f>
        <v>System 1</v>
      </c>
      <c r="L50" s="271"/>
      <c r="M50" s="271"/>
      <c r="N50" s="271"/>
      <c r="O50" s="272"/>
      <c r="P50" s="270" t="str">
        <f>P20</f>
        <v>HL20</v>
      </c>
      <c r="Q50" s="271"/>
      <c r="R50" s="271"/>
      <c r="S50" s="271"/>
      <c r="T50" s="272"/>
      <c r="U50" s="270" t="str">
        <f>U20</f>
        <v>S5 PRO</v>
      </c>
      <c r="V50" s="271"/>
      <c r="W50" s="271"/>
      <c r="X50" s="271"/>
      <c r="Y50" s="272"/>
      <c r="Z50" s="270">
        <f>Z20</f>
        <v>0</v>
      </c>
      <c r="AA50" s="271"/>
      <c r="AB50" s="271"/>
      <c r="AC50" s="271"/>
      <c r="AD50" s="272"/>
      <c r="AE50" s="119"/>
      <c r="AF50" s="55" t="s">
        <v>24</v>
      </c>
      <c r="AG50" s="55">
        <v>5</v>
      </c>
      <c r="AH50" s="11"/>
      <c r="AI50" s="11"/>
      <c r="AJ50" s="11"/>
      <c r="AK50" s="11"/>
      <c r="AL50" s="11"/>
      <c r="AM50" s="11"/>
      <c r="AN50" s="11"/>
    </row>
    <row r="51" spans="1:40" ht="15" customHeight="1">
      <c r="A51" s="43">
        <v>1</v>
      </c>
      <c r="B51" s="282" t="s">
        <v>206</v>
      </c>
      <c r="C51" s="283"/>
      <c r="D51" s="283"/>
      <c r="E51" s="283"/>
      <c r="F51" s="283"/>
      <c r="G51" s="283"/>
      <c r="H51" s="283"/>
      <c r="I51" s="283"/>
      <c r="J51" s="283"/>
      <c r="K51" s="279">
        <f>COUNTIF($B$21:$J$46,"*")</f>
        <v>26</v>
      </c>
      <c r="L51" s="279"/>
      <c r="M51" s="279"/>
      <c r="N51" s="279"/>
      <c r="O51" s="279"/>
      <c r="P51" s="279">
        <f>COUNTIF($B$21:$J$46,"*")</f>
        <v>26</v>
      </c>
      <c r="Q51" s="279"/>
      <c r="R51" s="279"/>
      <c r="S51" s="279"/>
      <c r="T51" s="279"/>
      <c r="U51" s="279">
        <f>COUNTIF($B$21:$J$46,"*")</f>
        <v>26</v>
      </c>
      <c r="V51" s="279"/>
      <c r="W51" s="279"/>
      <c r="X51" s="279"/>
      <c r="Y51" s="279"/>
      <c r="Z51" s="279">
        <f>COUNTIF($B$21:$J$46,"*")</f>
        <v>26</v>
      </c>
      <c r="AA51" s="279"/>
      <c r="AB51" s="279"/>
      <c r="AC51" s="279"/>
      <c r="AD51" s="279"/>
      <c r="AE51" s="119"/>
      <c r="AF51" s="55" t="s">
        <v>25</v>
      </c>
      <c r="AG51" s="55">
        <v>4</v>
      </c>
      <c r="AH51" s="11"/>
      <c r="AI51" s="11"/>
      <c r="AJ51" s="11"/>
      <c r="AK51" s="11"/>
      <c r="AL51" s="11"/>
      <c r="AM51" s="11"/>
      <c r="AN51" s="11"/>
    </row>
    <row r="52" spans="1:40">
      <c r="A52" s="6">
        <v>2</v>
      </c>
      <c r="B52" s="241" t="s">
        <v>207</v>
      </c>
      <c r="C52" s="241"/>
      <c r="D52" s="241"/>
      <c r="E52" s="241"/>
      <c r="F52" s="241"/>
      <c r="G52" s="241"/>
      <c r="H52" s="241"/>
      <c r="I52" s="241"/>
      <c r="J52" s="241"/>
      <c r="K52" s="240">
        <f>COUNTIF($K$21:N46,$AF$49)</f>
        <v>0</v>
      </c>
      <c r="L52" s="230"/>
      <c r="M52" s="230"/>
      <c r="N52" s="230"/>
      <c r="O52" s="231"/>
      <c r="P52" s="240">
        <f t="shared" ref="P52:P57" si="0">COUNTIF($P$21:$S$46,AF49)</f>
        <v>0</v>
      </c>
      <c r="Q52" s="230"/>
      <c r="R52" s="230"/>
      <c r="S52" s="230"/>
      <c r="T52" s="231"/>
      <c r="U52" s="240">
        <f>COUNTIF(U21:$X$46,$AF$49)</f>
        <v>0</v>
      </c>
      <c r="V52" s="230"/>
      <c r="W52" s="230"/>
      <c r="X52" s="230"/>
      <c r="Y52" s="231"/>
      <c r="Z52" s="197">
        <f>COUNTIF($Z21:AC$46,$AF$49)</f>
        <v>0</v>
      </c>
      <c r="AA52" s="197"/>
      <c r="AB52" s="197"/>
      <c r="AC52" s="197"/>
      <c r="AD52" s="197"/>
      <c r="AE52" s="119"/>
      <c r="AF52" s="55" t="s">
        <v>26</v>
      </c>
      <c r="AG52" s="55">
        <v>3</v>
      </c>
      <c r="AH52" s="11"/>
      <c r="AI52" s="11"/>
      <c r="AJ52" s="11"/>
      <c r="AK52" s="11"/>
      <c r="AL52" s="11"/>
      <c r="AM52" s="11"/>
      <c r="AN52" s="11"/>
    </row>
    <row r="53" spans="1:40">
      <c r="A53" s="6">
        <v>3</v>
      </c>
      <c r="B53" s="241" t="s">
        <v>191</v>
      </c>
      <c r="C53" s="241"/>
      <c r="D53" s="241"/>
      <c r="E53" s="241"/>
      <c r="F53" s="241"/>
      <c r="G53" s="241"/>
      <c r="H53" s="241"/>
      <c r="I53" s="241"/>
      <c r="J53" s="241"/>
      <c r="K53" s="240">
        <f>COUNTIF(K21:N46,AF50)</f>
        <v>10</v>
      </c>
      <c r="L53" s="230"/>
      <c r="M53" s="230"/>
      <c r="N53" s="230"/>
      <c r="O53" s="231"/>
      <c r="P53" s="240">
        <f t="shared" si="0"/>
        <v>3</v>
      </c>
      <c r="Q53" s="230"/>
      <c r="R53" s="230"/>
      <c r="S53" s="230"/>
      <c r="T53" s="231"/>
      <c r="U53" s="240">
        <f>COUNTIF(U21:X46,$AF$50)</f>
        <v>15</v>
      </c>
      <c r="V53" s="230"/>
      <c r="W53" s="230"/>
      <c r="X53" s="230"/>
      <c r="Y53" s="231"/>
      <c r="Z53" s="197">
        <f>COUNTIF(Z21:AC46,AF50)</f>
        <v>0</v>
      </c>
      <c r="AA53" s="197"/>
      <c r="AB53" s="197"/>
      <c r="AC53" s="197"/>
      <c r="AD53" s="197"/>
      <c r="AE53" s="119"/>
      <c r="AF53" s="55" t="s">
        <v>27</v>
      </c>
      <c r="AG53" s="55">
        <v>2</v>
      </c>
      <c r="AH53" s="11"/>
      <c r="AI53" s="11"/>
      <c r="AJ53" s="11"/>
      <c r="AK53" s="11"/>
      <c r="AL53" s="11"/>
      <c r="AM53" s="11"/>
      <c r="AN53" s="11"/>
    </row>
    <row r="54" spans="1:40">
      <c r="A54" s="6">
        <v>4</v>
      </c>
      <c r="B54" s="241" t="s">
        <v>193</v>
      </c>
      <c r="C54" s="241"/>
      <c r="D54" s="241"/>
      <c r="E54" s="241"/>
      <c r="F54" s="241"/>
      <c r="G54" s="241"/>
      <c r="H54" s="241"/>
      <c r="I54" s="241"/>
      <c r="J54" s="241"/>
      <c r="K54" s="240">
        <f>COUNTIF(K21:N46,AF51)</f>
        <v>10</v>
      </c>
      <c r="L54" s="230"/>
      <c r="M54" s="230"/>
      <c r="N54" s="230"/>
      <c r="O54" s="231"/>
      <c r="P54" s="240">
        <f t="shared" si="0"/>
        <v>8</v>
      </c>
      <c r="Q54" s="230"/>
      <c r="R54" s="230"/>
      <c r="S54" s="230"/>
      <c r="T54" s="231"/>
      <c r="U54" s="240">
        <f>COUNTIF(U21:X46,$AF$51)</f>
        <v>7</v>
      </c>
      <c r="V54" s="230"/>
      <c r="W54" s="230"/>
      <c r="X54" s="230"/>
      <c r="Y54" s="231"/>
      <c r="Z54" s="197">
        <f>COUNTIF(Z21:AC46,AF51)</f>
        <v>0</v>
      </c>
      <c r="AA54" s="197"/>
      <c r="AB54" s="197"/>
      <c r="AC54" s="197"/>
      <c r="AD54" s="197"/>
      <c r="AE54" s="119"/>
      <c r="AF54" s="55" t="s">
        <v>28</v>
      </c>
      <c r="AG54" s="55">
        <v>1</v>
      </c>
      <c r="AH54" s="11"/>
      <c r="AI54" s="11"/>
      <c r="AJ54" s="11"/>
      <c r="AK54" s="11"/>
      <c r="AL54" s="11"/>
      <c r="AM54" s="11"/>
      <c r="AN54" s="11"/>
    </row>
    <row r="55" spans="1:40">
      <c r="A55" s="6">
        <v>5</v>
      </c>
      <c r="B55" s="241" t="s">
        <v>194</v>
      </c>
      <c r="C55" s="241"/>
      <c r="D55" s="241"/>
      <c r="E55" s="241"/>
      <c r="F55" s="241"/>
      <c r="G55" s="241"/>
      <c r="H55" s="241"/>
      <c r="I55" s="241"/>
      <c r="J55" s="241"/>
      <c r="K55" s="240">
        <f>COUNTIF(K21:N46,AF52)</f>
        <v>0</v>
      </c>
      <c r="L55" s="230"/>
      <c r="M55" s="230"/>
      <c r="N55" s="230"/>
      <c r="O55" s="231"/>
      <c r="P55" s="240">
        <f t="shared" si="0"/>
        <v>0</v>
      </c>
      <c r="Q55" s="230"/>
      <c r="R55" s="230"/>
      <c r="S55" s="230"/>
      <c r="T55" s="231"/>
      <c r="U55" s="240">
        <f>COUNTIF(U21:X46,$AF$52)</f>
        <v>0</v>
      </c>
      <c r="V55" s="230"/>
      <c r="W55" s="230"/>
      <c r="X55" s="230"/>
      <c r="Y55" s="231"/>
      <c r="Z55" s="197">
        <f>COUNTIF(Z21:AC46,AF52)</f>
        <v>0</v>
      </c>
      <c r="AA55" s="197"/>
      <c r="AB55" s="197"/>
      <c r="AC55" s="197"/>
      <c r="AD55" s="197"/>
      <c r="AE55" s="117"/>
      <c r="AF55" s="11"/>
      <c r="AG55" s="11"/>
      <c r="AH55" s="11"/>
      <c r="AI55" s="11"/>
      <c r="AJ55" s="11"/>
      <c r="AK55" s="11"/>
      <c r="AL55" s="11"/>
      <c r="AM55" s="11"/>
      <c r="AN55" s="11"/>
    </row>
    <row r="56" spans="1:40">
      <c r="A56" s="6">
        <v>6</v>
      </c>
      <c r="B56" s="241" t="s">
        <v>195</v>
      </c>
      <c r="C56" s="241"/>
      <c r="D56" s="241"/>
      <c r="E56" s="241"/>
      <c r="F56" s="241"/>
      <c r="G56" s="241"/>
      <c r="H56" s="241"/>
      <c r="I56" s="241"/>
      <c r="J56" s="241"/>
      <c r="K56" s="240">
        <f>COUNTIF(K21:N46,AF53)</f>
        <v>0</v>
      </c>
      <c r="L56" s="230"/>
      <c r="M56" s="230"/>
      <c r="N56" s="230"/>
      <c r="O56" s="231"/>
      <c r="P56" s="240">
        <f t="shared" si="0"/>
        <v>1</v>
      </c>
      <c r="Q56" s="230"/>
      <c r="R56" s="230"/>
      <c r="S56" s="230"/>
      <c r="T56" s="231"/>
      <c r="U56" s="240">
        <f>COUNTIF(U21:X46,$AF$53)</f>
        <v>1</v>
      </c>
      <c r="V56" s="230"/>
      <c r="W56" s="230"/>
      <c r="X56" s="230"/>
      <c r="Y56" s="231"/>
      <c r="Z56" s="197">
        <f>COUNTIF(Z21:AC46,AF53)</f>
        <v>0</v>
      </c>
      <c r="AA56" s="197"/>
      <c r="AB56" s="197"/>
      <c r="AC56" s="197"/>
      <c r="AD56" s="197"/>
      <c r="AE56" s="117"/>
      <c r="AF56" s="11"/>
      <c r="AG56" s="11"/>
      <c r="AH56" s="11"/>
      <c r="AI56" s="11"/>
      <c r="AJ56" s="11"/>
      <c r="AK56" s="11"/>
      <c r="AL56" s="11"/>
      <c r="AM56" s="11"/>
      <c r="AN56" s="11"/>
    </row>
    <row r="57" spans="1:40">
      <c r="A57" s="162">
        <v>7</v>
      </c>
      <c r="B57" s="241" t="s">
        <v>196</v>
      </c>
      <c r="C57" s="241"/>
      <c r="D57" s="241"/>
      <c r="E57" s="241"/>
      <c r="F57" s="241"/>
      <c r="G57" s="241"/>
      <c r="H57" s="241"/>
      <c r="I57" s="241"/>
      <c r="J57" s="241"/>
      <c r="K57" s="197">
        <f>COUNTIF(K21:N46,AF54)</f>
        <v>6</v>
      </c>
      <c r="L57" s="197"/>
      <c r="M57" s="197"/>
      <c r="N57" s="197"/>
      <c r="O57" s="197"/>
      <c r="P57" s="197">
        <f t="shared" si="0"/>
        <v>14</v>
      </c>
      <c r="Q57" s="197"/>
      <c r="R57" s="197"/>
      <c r="S57" s="197"/>
      <c r="T57" s="197"/>
      <c r="U57" s="197">
        <f>COUNTIF(U21:X46,$AF$54)</f>
        <v>3</v>
      </c>
      <c r="V57" s="197"/>
      <c r="W57" s="197"/>
      <c r="X57" s="197"/>
      <c r="Y57" s="197"/>
      <c r="Z57" s="197">
        <f>COUNTIF(Z21:AC46,AF54)</f>
        <v>0</v>
      </c>
      <c r="AA57" s="197"/>
      <c r="AB57" s="197"/>
      <c r="AC57" s="197"/>
      <c r="AD57" s="197"/>
      <c r="AE57" s="117"/>
      <c r="AF57" s="11"/>
      <c r="AG57" s="11"/>
      <c r="AH57" s="11"/>
      <c r="AI57" s="11"/>
      <c r="AJ57" s="11"/>
      <c r="AK57" s="11"/>
      <c r="AL57" s="11"/>
      <c r="AM57" s="11"/>
      <c r="AN57" s="11"/>
    </row>
    <row r="58" spans="1:40">
      <c r="A58" s="12"/>
      <c r="B58" s="49"/>
      <c r="C58" s="49"/>
      <c r="D58" s="49"/>
      <c r="E58" s="49"/>
      <c r="F58" s="49"/>
      <c r="G58" s="49"/>
      <c r="H58" s="49"/>
      <c r="I58" s="49"/>
      <c r="J58" s="49"/>
      <c r="K58" s="23"/>
      <c r="L58" s="23"/>
      <c r="M58" s="23"/>
      <c r="N58" s="23"/>
      <c r="O58" s="23"/>
      <c r="P58" s="23"/>
      <c r="Q58" s="23"/>
      <c r="R58" s="23"/>
      <c r="S58" s="23"/>
      <c r="T58" s="23"/>
      <c r="U58" s="23"/>
      <c r="V58" s="23"/>
      <c r="W58" s="23"/>
      <c r="X58" s="23"/>
      <c r="Y58" s="23"/>
      <c r="Z58" s="23"/>
      <c r="AA58" s="23"/>
      <c r="AB58" s="23"/>
      <c r="AC58" s="23"/>
      <c r="AD58" s="156"/>
      <c r="AE58" s="117"/>
      <c r="AF58" s="11"/>
      <c r="AG58" s="11"/>
      <c r="AH58" s="11"/>
      <c r="AI58" s="11"/>
      <c r="AJ58" s="11"/>
      <c r="AK58" s="11"/>
      <c r="AL58" s="11"/>
      <c r="AM58" s="11"/>
      <c r="AN58" s="11"/>
    </row>
    <row r="59" spans="1:40">
      <c r="A59" s="12"/>
      <c r="B59" s="49"/>
      <c r="C59" s="49"/>
      <c r="D59" s="49"/>
      <c r="E59" s="49"/>
      <c r="F59" s="49"/>
      <c r="G59" s="49"/>
      <c r="H59" s="49"/>
      <c r="I59" s="49"/>
      <c r="J59" s="49"/>
      <c r="K59" s="23"/>
      <c r="L59" s="23"/>
      <c r="M59" s="23"/>
      <c r="N59" s="23"/>
      <c r="O59" s="23"/>
      <c r="P59" s="23"/>
      <c r="Q59" s="23"/>
      <c r="R59" s="23"/>
      <c r="S59" s="23"/>
      <c r="T59" s="23"/>
      <c r="U59" s="23"/>
      <c r="V59" s="23"/>
      <c r="W59" s="23"/>
      <c r="X59" s="23"/>
      <c r="Y59" s="23"/>
      <c r="Z59" s="23"/>
      <c r="AA59" s="23"/>
      <c r="AB59" s="23"/>
      <c r="AC59" s="23"/>
      <c r="AD59" s="156"/>
      <c r="AE59" s="117"/>
      <c r="AF59" s="11"/>
      <c r="AG59" s="11"/>
      <c r="AH59" s="11"/>
      <c r="AI59" s="11"/>
      <c r="AJ59" s="11"/>
      <c r="AK59" s="11"/>
      <c r="AL59" s="11"/>
      <c r="AM59" s="11"/>
      <c r="AN59" s="11"/>
    </row>
    <row r="60" spans="1:40">
      <c r="A60" s="276" t="s">
        <v>18</v>
      </c>
      <c r="B60" s="276" t="s">
        <v>221</v>
      </c>
      <c r="C60" s="276"/>
      <c r="D60" s="276"/>
      <c r="E60" s="276"/>
      <c r="F60" s="276"/>
      <c r="G60" s="276"/>
      <c r="H60" s="276"/>
      <c r="I60" s="276"/>
      <c r="J60" s="276"/>
      <c r="K60" s="277" t="s">
        <v>222</v>
      </c>
      <c r="L60" s="277"/>
      <c r="M60" s="277"/>
      <c r="N60" s="277"/>
      <c r="O60" s="277"/>
      <c r="P60" s="276" t="s">
        <v>31</v>
      </c>
      <c r="Q60" s="276"/>
      <c r="R60" s="276"/>
      <c r="S60" s="276"/>
      <c r="AE60" s="117"/>
      <c r="AF60" s="11"/>
      <c r="AG60" s="11"/>
      <c r="AH60" s="11"/>
      <c r="AI60" s="11"/>
      <c r="AJ60" s="11"/>
      <c r="AK60" s="11"/>
      <c r="AL60" s="11"/>
      <c r="AM60" s="11"/>
      <c r="AN60" s="11"/>
    </row>
    <row r="61" spans="1:40">
      <c r="A61" s="276"/>
      <c r="B61" s="276"/>
      <c r="C61" s="276"/>
      <c r="D61" s="276"/>
      <c r="E61" s="276"/>
      <c r="F61" s="276"/>
      <c r="G61" s="276"/>
      <c r="H61" s="276"/>
      <c r="I61" s="276"/>
      <c r="J61" s="276"/>
      <c r="K61" s="277"/>
      <c r="L61" s="277"/>
      <c r="M61" s="277"/>
      <c r="N61" s="277"/>
      <c r="O61" s="277"/>
      <c r="P61" s="276"/>
      <c r="Q61" s="276"/>
      <c r="R61" s="276"/>
      <c r="S61" s="276"/>
      <c r="T61" s="21"/>
      <c r="U61" s="21"/>
      <c r="V61" s="21"/>
      <c r="W61" s="21"/>
      <c r="X61" s="21"/>
      <c r="Y61" s="21"/>
      <c r="Z61" s="21"/>
      <c r="AA61" s="21"/>
      <c r="AB61" s="21"/>
      <c r="AC61" s="21"/>
      <c r="AD61" s="157"/>
      <c r="AE61" s="117"/>
      <c r="AF61" s="11"/>
      <c r="AG61" s="11"/>
      <c r="AH61" s="11"/>
      <c r="AI61" s="11"/>
      <c r="AJ61" s="11"/>
      <c r="AK61" s="11"/>
      <c r="AL61" s="11"/>
      <c r="AM61" s="11"/>
      <c r="AN61" s="11"/>
    </row>
    <row r="62" spans="1:40">
      <c r="A62" s="6">
        <v>1</v>
      </c>
      <c r="B62" s="197" t="str">
        <f>K50</f>
        <v>System 1</v>
      </c>
      <c r="C62" s="197"/>
      <c r="D62" s="197"/>
      <c r="E62" s="197"/>
      <c r="F62" s="197"/>
      <c r="G62" s="197"/>
      <c r="H62" s="197"/>
      <c r="I62" s="197"/>
      <c r="J62" s="197"/>
      <c r="K62" s="197">
        <f>(K52*AG49)+(K53*$AG$50)+(K54*$AG$51)+(K55*$AG$52)+(K56*$AG$53)+(K57*$AG$54)</f>
        <v>96</v>
      </c>
      <c r="L62" s="197"/>
      <c r="M62" s="197"/>
      <c r="N62" s="197"/>
      <c r="O62" s="197"/>
      <c r="P62" s="278">
        <f>(K62/K66)*FORMULARIO!$M$41</f>
        <v>0.1797752808988764</v>
      </c>
      <c r="Q62" s="278"/>
      <c r="R62" s="278"/>
      <c r="S62" s="278"/>
      <c r="T62" s="24"/>
      <c r="U62" s="89"/>
      <c r="V62" s="90"/>
      <c r="W62" s="90"/>
      <c r="X62" s="90"/>
      <c r="Y62" s="90"/>
      <c r="Z62" s="321"/>
      <c r="AA62" s="321"/>
      <c r="AB62" s="321"/>
      <c r="AC62" s="321"/>
      <c r="AD62" s="321"/>
      <c r="AE62" s="117"/>
      <c r="AF62" s="11"/>
      <c r="AG62" s="11"/>
      <c r="AH62" s="11"/>
      <c r="AI62" s="11"/>
      <c r="AJ62" s="11"/>
      <c r="AK62" s="11"/>
      <c r="AL62" s="11"/>
      <c r="AM62" s="11"/>
      <c r="AN62" s="11"/>
    </row>
    <row r="63" spans="1:40">
      <c r="A63" s="6">
        <v>2</v>
      </c>
      <c r="B63" s="197" t="str">
        <f>P50</f>
        <v>HL20</v>
      </c>
      <c r="C63" s="197"/>
      <c r="D63" s="197"/>
      <c r="E63" s="197"/>
      <c r="F63" s="197"/>
      <c r="G63" s="197"/>
      <c r="H63" s="197"/>
      <c r="I63" s="197"/>
      <c r="J63" s="197"/>
      <c r="K63" s="197">
        <f>(P52*AG49)+(P53*$AG$50)+(P54*$AG$51)+(P55*$AG$52)+(P56*$AG$53)+(P57*$AG$54)</f>
        <v>63</v>
      </c>
      <c r="L63" s="197"/>
      <c r="M63" s="197"/>
      <c r="N63" s="197"/>
      <c r="O63" s="197"/>
      <c r="P63" s="278">
        <f>(K63/$K$66)*FORMULARIO!$M$41</f>
        <v>0.11797752808988764</v>
      </c>
      <c r="Q63" s="278"/>
      <c r="R63" s="278"/>
      <c r="S63" s="278"/>
      <c r="T63" s="26"/>
      <c r="U63" s="322"/>
      <c r="V63" s="322"/>
      <c r="W63" s="322"/>
      <c r="X63" s="322"/>
      <c r="Y63" s="322"/>
      <c r="Z63" s="322"/>
      <c r="AA63" s="322"/>
      <c r="AB63" s="322"/>
      <c r="AC63" s="322"/>
      <c r="AD63" s="322"/>
      <c r="AE63" s="117"/>
      <c r="AF63" s="11"/>
      <c r="AG63" s="11"/>
      <c r="AH63" s="11"/>
      <c r="AI63" s="11"/>
      <c r="AJ63" s="11"/>
      <c r="AK63" s="11"/>
      <c r="AL63" s="11"/>
      <c r="AM63" s="11"/>
      <c r="AN63" s="11"/>
    </row>
    <row r="64" spans="1:40">
      <c r="A64" s="6">
        <v>3</v>
      </c>
      <c r="B64" s="197" t="str">
        <f>U50</f>
        <v>S5 PRO</v>
      </c>
      <c r="C64" s="197"/>
      <c r="D64" s="197"/>
      <c r="E64" s="197"/>
      <c r="F64" s="197"/>
      <c r="G64" s="197"/>
      <c r="H64" s="197"/>
      <c r="I64" s="197"/>
      <c r="J64" s="197"/>
      <c r="K64" s="197">
        <f>(U52*AG49)+(U53*$AG$50)+(U54*$AG$51)+(U55*$AG$52)+(U56*$AG$53)+(U57*$AG$54)</f>
        <v>108</v>
      </c>
      <c r="L64" s="197"/>
      <c r="M64" s="197"/>
      <c r="N64" s="197"/>
      <c r="O64" s="197"/>
      <c r="P64" s="278">
        <f>(K64/$K$66)*FORMULARIO!$M$41</f>
        <v>0.20224719101123595</v>
      </c>
      <c r="Q64" s="278"/>
      <c r="R64" s="278"/>
      <c r="S64" s="278"/>
      <c r="T64" s="26"/>
      <c r="U64" s="322"/>
      <c r="V64" s="322"/>
      <c r="W64" s="322"/>
      <c r="X64" s="322"/>
      <c r="Y64" s="322"/>
      <c r="Z64" s="322"/>
      <c r="AA64" s="322"/>
      <c r="AB64" s="322"/>
      <c r="AC64" s="322"/>
      <c r="AD64" s="322"/>
      <c r="AE64" s="117"/>
      <c r="AF64" s="11"/>
      <c r="AG64" s="11"/>
      <c r="AH64" s="11"/>
      <c r="AI64" s="11"/>
      <c r="AJ64" s="11"/>
      <c r="AK64" s="11"/>
      <c r="AL64" s="11"/>
      <c r="AM64" s="11"/>
      <c r="AN64" s="11"/>
    </row>
    <row r="65" spans="1:40" s="97" customFormat="1">
      <c r="A65" s="84">
        <v>4</v>
      </c>
      <c r="B65" s="197">
        <f>Z50</f>
        <v>0</v>
      </c>
      <c r="C65" s="197"/>
      <c r="D65" s="197"/>
      <c r="E65" s="197"/>
      <c r="F65" s="197"/>
      <c r="G65" s="197"/>
      <c r="H65" s="197"/>
      <c r="I65" s="197"/>
      <c r="J65" s="197"/>
      <c r="K65" s="197">
        <f>(Z52*AG49)+(Z53*AG50)+(Z54*AG51)+(Z55*AG52)+(Z56*AG53)+(Z57*AG54)</f>
        <v>0</v>
      </c>
      <c r="L65" s="197"/>
      <c r="M65" s="197"/>
      <c r="N65" s="197"/>
      <c r="O65" s="197"/>
      <c r="P65" s="278">
        <f>(K65/$K$66)*FORMULARIO!$M$41</f>
        <v>0</v>
      </c>
      <c r="Q65" s="278"/>
      <c r="R65" s="278"/>
      <c r="S65" s="278"/>
      <c r="T65" s="91"/>
      <c r="U65" s="91"/>
      <c r="V65" s="91"/>
      <c r="W65" s="91"/>
      <c r="X65" s="91"/>
      <c r="Y65" s="91"/>
      <c r="Z65" s="91"/>
      <c r="AA65" s="91"/>
      <c r="AB65" s="91"/>
      <c r="AC65" s="91"/>
      <c r="AD65" s="158"/>
      <c r="AE65" s="117"/>
      <c r="AF65" s="11"/>
      <c r="AG65" s="11"/>
      <c r="AH65" s="11"/>
      <c r="AI65" s="11"/>
      <c r="AJ65" s="11"/>
      <c r="AK65" s="11"/>
      <c r="AL65" s="11"/>
      <c r="AM65" s="11"/>
      <c r="AN65" s="11"/>
    </row>
    <row r="66" spans="1:40" s="81" customFormat="1">
      <c r="A66" s="80"/>
      <c r="B66" s="98"/>
      <c r="C66" s="98"/>
      <c r="D66" s="98"/>
      <c r="E66" s="98"/>
      <c r="F66" s="98"/>
      <c r="G66" s="98"/>
      <c r="H66" s="98"/>
      <c r="I66" s="98"/>
      <c r="J66" s="98"/>
      <c r="K66" s="324">
        <f>SUM(K62:O65)</f>
        <v>267</v>
      </c>
      <c r="L66" s="324"/>
      <c r="M66" s="324"/>
      <c r="N66" s="324"/>
      <c r="O66" s="324"/>
      <c r="P66" s="325">
        <f>SUM(P62:S65)</f>
        <v>0.5</v>
      </c>
      <c r="Q66" s="325"/>
      <c r="R66" s="325"/>
      <c r="S66" s="325"/>
      <c r="T66" s="77"/>
      <c r="U66" s="77"/>
      <c r="V66" s="77"/>
      <c r="W66" s="77"/>
      <c r="X66" s="77"/>
      <c r="Y66" s="77"/>
      <c r="Z66" s="77"/>
      <c r="AA66" s="77"/>
      <c r="AB66" s="77"/>
      <c r="AC66" s="77"/>
      <c r="AD66" s="158"/>
      <c r="AE66" s="117"/>
      <c r="AF66" s="11"/>
      <c r="AG66" s="11"/>
      <c r="AH66" s="11"/>
      <c r="AI66" s="11"/>
      <c r="AJ66" s="11"/>
      <c r="AK66" s="11"/>
      <c r="AL66" s="11"/>
      <c r="AM66" s="11"/>
      <c r="AN66" s="11"/>
    </row>
    <row r="67" spans="1:40" s="81" customFormat="1">
      <c r="A67" s="326" t="s">
        <v>276</v>
      </c>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328"/>
      <c r="AE67" s="117"/>
      <c r="AF67" s="11"/>
      <c r="AG67" s="11"/>
      <c r="AH67" s="11"/>
      <c r="AI67" s="11"/>
      <c r="AJ67" s="11"/>
      <c r="AK67" s="11"/>
      <c r="AL67" s="11"/>
      <c r="AM67" s="11"/>
      <c r="AN67" s="11"/>
    </row>
    <row r="68" spans="1:40" s="81" customFormat="1">
      <c r="A68" s="329" t="s">
        <v>377</v>
      </c>
      <c r="B68" s="329"/>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c r="AE68" s="117"/>
      <c r="AF68" s="11"/>
      <c r="AG68" s="11"/>
      <c r="AH68" s="11"/>
      <c r="AI68" s="11"/>
      <c r="AJ68" s="11"/>
      <c r="AK68" s="11"/>
      <c r="AL68" s="11"/>
      <c r="AM68" s="11"/>
      <c r="AN68" s="11"/>
    </row>
    <row r="69" spans="1:40" s="81" customFormat="1">
      <c r="A69" s="330"/>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117"/>
      <c r="AF69" s="11"/>
      <c r="AG69" s="11"/>
      <c r="AH69" s="11"/>
      <c r="AI69" s="11"/>
      <c r="AJ69" s="11"/>
      <c r="AK69" s="11"/>
      <c r="AL69" s="11"/>
      <c r="AM69" s="11"/>
      <c r="AN69" s="11"/>
    </row>
    <row r="70" spans="1:40" s="81" customFormat="1">
      <c r="A70" s="330"/>
      <c r="B70" s="330"/>
      <c r="C70" s="330"/>
      <c r="D70" s="330"/>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117"/>
      <c r="AF70" s="11"/>
      <c r="AG70" s="11"/>
      <c r="AH70" s="11"/>
      <c r="AI70" s="11"/>
      <c r="AJ70" s="11"/>
      <c r="AK70" s="11"/>
      <c r="AL70" s="11"/>
      <c r="AM70" s="11"/>
      <c r="AN70" s="11"/>
    </row>
    <row r="71" spans="1:40" s="81" customFormat="1">
      <c r="A71" s="330"/>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117"/>
      <c r="AF71" s="11"/>
      <c r="AG71" s="11"/>
      <c r="AH71" s="11"/>
      <c r="AI71" s="11"/>
      <c r="AJ71" s="11"/>
      <c r="AK71" s="11"/>
      <c r="AL71" s="11"/>
      <c r="AM71" s="11"/>
      <c r="AN71" s="11"/>
    </row>
    <row r="72" spans="1:40" s="81" customFormat="1">
      <c r="A72" s="330"/>
      <c r="B72" s="330"/>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117"/>
      <c r="AF72" s="11"/>
      <c r="AG72" s="11"/>
      <c r="AH72" s="11"/>
      <c r="AI72" s="11"/>
      <c r="AJ72" s="11"/>
      <c r="AK72" s="11"/>
      <c r="AL72" s="11"/>
      <c r="AM72" s="11"/>
      <c r="AN72" s="11"/>
    </row>
    <row r="73" spans="1:40" s="81" customFormat="1">
      <c r="A73" s="80"/>
      <c r="B73" s="98"/>
      <c r="C73" s="98"/>
      <c r="D73" s="98"/>
      <c r="E73" s="98"/>
      <c r="F73" s="98"/>
      <c r="G73" s="98"/>
      <c r="H73" s="98"/>
      <c r="I73" s="98"/>
      <c r="J73" s="98"/>
      <c r="K73" s="99"/>
      <c r="L73" s="99"/>
      <c r="M73" s="99"/>
      <c r="N73" s="99"/>
      <c r="O73" s="99"/>
      <c r="P73" s="79"/>
      <c r="Q73" s="79"/>
      <c r="R73" s="79"/>
      <c r="S73" s="79"/>
      <c r="T73" s="77"/>
      <c r="U73" s="77"/>
      <c r="V73" s="77"/>
      <c r="W73" s="77"/>
      <c r="X73" s="77"/>
      <c r="Y73" s="77"/>
      <c r="Z73" s="77"/>
      <c r="AA73" s="77"/>
      <c r="AB73" s="77"/>
      <c r="AC73" s="77"/>
      <c r="AD73" s="158"/>
      <c r="AE73" s="117"/>
      <c r="AF73" s="11"/>
      <c r="AG73" s="11"/>
      <c r="AH73" s="11"/>
      <c r="AI73" s="11"/>
      <c r="AJ73" s="11"/>
      <c r="AK73" s="11"/>
      <c r="AL73" s="11"/>
      <c r="AM73" s="11"/>
      <c r="AN73" s="11"/>
    </row>
    <row r="74" spans="1:40">
      <c r="T74" s="26"/>
      <c r="U74" s="322"/>
      <c r="V74" s="322"/>
      <c r="W74" s="322"/>
      <c r="X74" s="322"/>
      <c r="Y74" s="322"/>
      <c r="Z74" s="322"/>
      <c r="AA74" s="322"/>
      <c r="AB74" s="322"/>
      <c r="AC74" s="322"/>
      <c r="AD74" s="322"/>
      <c r="AE74" s="117"/>
      <c r="AF74" s="11"/>
      <c r="AG74" s="11"/>
      <c r="AH74" s="11"/>
      <c r="AI74" s="11"/>
      <c r="AJ74" s="11"/>
      <c r="AK74" s="11"/>
      <c r="AL74" s="11"/>
      <c r="AM74" s="11"/>
      <c r="AN74" s="11"/>
    </row>
    <row r="75" spans="1:40">
      <c r="K75" s="323"/>
      <c r="L75" s="323"/>
      <c r="M75" s="323"/>
      <c r="N75" s="323"/>
      <c r="O75" s="323"/>
      <c r="P75" s="18"/>
      <c r="Q75" s="18"/>
      <c r="R75" s="18"/>
      <c r="S75" s="18"/>
    </row>
  </sheetData>
  <sheetProtection sheet="1" objects="1" scenarios="1"/>
  <mergeCells count="237">
    <mergeCell ref="U43:X43"/>
    <mergeCell ref="U45:X45"/>
    <mergeCell ref="U46:X46"/>
    <mergeCell ref="Z43:AC43"/>
    <mergeCell ref="Z45:AC45"/>
    <mergeCell ref="Z46:AC46"/>
    <mergeCell ref="B43:J43"/>
    <mergeCell ref="B45:J45"/>
    <mergeCell ref="P43:S43"/>
    <mergeCell ref="P45:S45"/>
    <mergeCell ref="P46:S46"/>
    <mergeCell ref="K43:N43"/>
    <mergeCell ref="K45:N45"/>
    <mergeCell ref="K46:N46"/>
    <mergeCell ref="B44:J44"/>
    <mergeCell ref="U44:X44"/>
    <mergeCell ref="Z44:AC44"/>
    <mergeCell ref="U74:Y74"/>
    <mergeCell ref="Z74:AD74"/>
    <mergeCell ref="K75:O75"/>
    <mergeCell ref="K66:O66"/>
    <mergeCell ref="P66:S66"/>
    <mergeCell ref="B63:J63"/>
    <mergeCell ref="K63:O63"/>
    <mergeCell ref="P63:S63"/>
    <mergeCell ref="B64:J64"/>
    <mergeCell ref="K64:O64"/>
    <mergeCell ref="P64:S64"/>
    <mergeCell ref="U63:Y63"/>
    <mergeCell ref="Z63:AD63"/>
    <mergeCell ref="U64:Y64"/>
    <mergeCell ref="Z64:AD64"/>
    <mergeCell ref="A67:AD67"/>
    <mergeCell ref="A68:AD72"/>
    <mergeCell ref="B65:J65"/>
    <mergeCell ref="K65:O65"/>
    <mergeCell ref="P65:S65"/>
    <mergeCell ref="Z62:AD62"/>
    <mergeCell ref="B56:J56"/>
    <mergeCell ref="K56:O56"/>
    <mergeCell ref="P56:T56"/>
    <mergeCell ref="U56:Y56"/>
    <mergeCell ref="Z56:AD56"/>
    <mergeCell ref="B57:J57"/>
    <mergeCell ref="K57:O57"/>
    <mergeCell ref="P57:T57"/>
    <mergeCell ref="U57:Y57"/>
    <mergeCell ref="Z57:AD57"/>
    <mergeCell ref="P53:T53"/>
    <mergeCell ref="U53:Y53"/>
    <mergeCell ref="Z53:AD53"/>
    <mergeCell ref="B54:J54"/>
    <mergeCell ref="K54:O54"/>
    <mergeCell ref="P54:T54"/>
    <mergeCell ref="U54:Y54"/>
    <mergeCell ref="Z54:AD54"/>
    <mergeCell ref="B55:J55"/>
    <mergeCell ref="K55:O55"/>
    <mergeCell ref="P55:T55"/>
    <mergeCell ref="U55:Y55"/>
    <mergeCell ref="Z55:AD55"/>
    <mergeCell ref="AA11:AD11"/>
    <mergeCell ref="B11:K11"/>
    <mergeCell ref="B12:K12"/>
    <mergeCell ref="A1:E3"/>
    <mergeCell ref="F1:AD2"/>
    <mergeCell ref="F3:O3"/>
    <mergeCell ref="P3:T3"/>
    <mergeCell ref="U3:AD3"/>
    <mergeCell ref="A5:AD5"/>
    <mergeCell ref="L11:S11"/>
    <mergeCell ref="T11:Z11"/>
    <mergeCell ref="AA12:AD12"/>
    <mergeCell ref="L12:S12"/>
    <mergeCell ref="T12:Z12"/>
    <mergeCell ref="H7:J7"/>
    <mergeCell ref="A9:G9"/>
    <mergeCell ref="U31:X31"/>
    <mergeCell ref="K30:N30"/>
    <mergeCell ref="K31:N31"/>
    <mergeCell ref="Z28:AC28"/>
    <mergeCell ref="P27:S27"/>
    <mergeCell ref="P28:S28"/>
    <mergeCell ref="P29:S29"/>
    <mergeCell ref="P30:S30"/>
    <mergeCell ref="K27:N27"/>
    <mergeCell ref="K28:N28"/>
    <mergeCell ref="K29:N29"/>
    <mergeCell ref="U21:X21"/>
    <mergeCell ref="U20:X20"/>
    <mergeCell ref="U22:X22"/>
    <mergeCell ref="U23:X23"/>
    <mergeCell ref="U24:X24"/>
    <mergeCell ref="U25:X25"/>
    <mergeCell ref="Z29:AC29"/>
    <mergeCell ref="Z30:AC30"/>
    <mergeCell ref="U27:X27"/>
    <mergeCell ref="U28:X28"/>
    <mergeCell ref="U29:X29"/>
    <mergeCell ref="U30:X30"/>
    <mergeCell ref="K20:N20"/>
    <mergeCell ref="L13:S13"/>
    <mergeCell ref="L14:S14"/>
    <mergeCell ref="K34:N34"/>
    <mergeCell ref="P33:S33"/>
    <mergeCell ref="P34:S34"/>
    <mergeCell ref="AA13:AD13"/>
    <mergeCell ref="AA15:AD15"/>
    <mergeCell ref="A17:AD17"/>
    <mergeCell ref="K19:AD19"/>
    <mergeCell ref="A19:A20"/>
    <mergeCell ref="P32:S32"/>
    <mergeCell ref="T13:Z13"/>
    <mergeCell ref="T15:Z15"/>
    <mergeCell ref="B19:I20"/>
    <mergeCell ref="B13:K13"/>
    <mergeCell ref="B14:K14"/>
    <mergeCell ref="P20:S20"/>
    <mergeCell ref="Z20:AC20"/>
    <mergeCell ref="Z27:AC27"/>
    <mergeCell ref="Z21:AC21"/>
    <mergeCell ref="Z22:AC22"/>
    <mergeCell ref="Z23:AC23"/>
    <mergeCell ref="Z24:AC24"/>
    <mergeCell ref="B42:J42"/>
    <mergeCell ref="P21:S21"/>
    <mergeCell ref="P22:S22"/>
    <mergeCell ref="P23:S23"/>
    <mergeCell ref="P24:S24"/>
    <mergeCell ref="P25:S25"/>
    <mergeCell ref="P26:S26"/>
    <mergeCell ref="K21:N21"/>
    <mergeCell ref="K22:N22"/>
    <mergeCell ref="K23:N23"/>
    <mergeCell ref="K24:N24"/>
    <mergeCell ref="K25:N25"/>
    <mergeCell ref="K26:N26"/>
    <mergeCell ref="B21:J21"/>
    <mergeCell ref="B22:J22"/>
    <mergeCell ref="B23:J23"/>
    <mergeCell ref="B24:J24"/>
    <mergeCell ref="P42:S42"/>
    <mergeCell ref="P31:S31"/>
    <mergeCell ref="K42:N42"/>
    <mergeCell ref="U37:X37"/>
    <mergeCell ref="U38:X38"/>
    <mergeCell ref="K33:N33"/>
    <mergeCell ref="K35:N35"/>
    <mergeCell ref="K36:N36"/>
    <mergeCell ref="B36:J36"/>
    <mergeCell ref="U39:X39"/>
    <mergeCell ref="U40:X40"/>
    <mergeCell ref="U41:X41"/>
    <mergeCell ref="B40:J40"/>
    <mergeCell ref="B41:J41"/>
    <mergeCell ref="K37:N37"/>
    <mergeCell ref="K38:N38"/>
    <mergeCell ref="K39:N39"/>
    <mergeCell ref="K40:N40"/>
    <mergeCell ref="K41:N41"/>
    <mergeCell ref="P37:S37"/>
    <mergeCell ref="P38:S38"/>
    <mergeCell ref="P39:S39"/>
    <mergeCell ref="P40:S40"/>
    <mergeCell ref="P41:S41"/>
    <mergeCell ref="A60:A61"/>
    <mergeCell ref="B60:J61"/>
    <mergeCell ref="K60:O61"/>
    <mergeCell ref="P60:S61"/>
    <mergeCell ref="B62:J62"/>
    <mergeCell ref="K62:O62"/>
    <mergeCell ref="P62:S62"/>
    <mergeCell ref="P50:T50"/>
    <mergeCell ref="K51:O51"/>
    <mergeCell ref="P51:T51"/>
    <mergeCell ref="A49:A50"/>
    <mergeCell ref="B51:J51"/>
    <mergeCell ref="K49:AD49"/>
    <mergeCell ref="K50:O50"/>
    <mergeCell ref="B49:J50"/>
    <mergeCell ref="U51:Y51"/>
    <mergeCell ref="Z51:AD51"/>
    <mergeCell ref="B52:J52"/>
    <mergeCell ref="K52:O52"/>
    <mergeCell ref="P52:T52"/>
    <mergeCell ref="U52:Y52"/>
    <mergeCell ref="Z52:AD52"/>
    <mergeCell ref="B53:J53"/>
    <mergeCell ref="K53:O53"/>
    <mergeCell ref="T14:Z14"/>
    <mergeCell ref="AA14:AD14"/>
    <mergeCell ref="B15:K15"/>
    <mergeCell ref="L15:S15"/>
    <mergeCell ref="B29:J29"/>
    <mergeCell ref="B33:J33"/>
    <mergeCell ref="B34:J34"/>
    <mergeCell ref="A48:AD48"/>
    <mergeCell ref="U50:Y50"/>
    <mergeCell ref="Z50:AD50"/>
    <mergeCell ref="Z34:AC34"/>
    <mergeCell ref="U36:X36"/>
    <mergeCell ref="U42:X42"/>
    <mergeCell ref="U33:X33"/>
    <mergeCell ref="Z35:AC35"/>
    <mergeCell ref="Z36:AC36"/>
    <mergeCell ref="Z42:AC42"/>
    <mergeCell ref="B46:J46"/>
    <mergeCell ref="Z31:AC31"/>
    <mergeCell ref="Z32:AC32"/>
    <mergeCell ref="Z33:AC33"/>
    <mergeCell ref="B35:J35"/>
    <mergeCell ref="K44:N44"/>
    <mergeCell ref="P44:S44"/>
    <mergeCell ref="Z37:AC37"/>
    <mergeCell ref="Z38:AC38"/>
    <mergeCell ref="Z39:AC39"/>
    <mergeCell ref="Z40:AC40"/>
    <mergeCell ref="Z41:AC41"/>
    <mergeCell ref="B25:J25"/>
    <mergeCell ref="B26:J26"/>
    <mergeCell ref="B27:J27"/>
    <mergeCell ref="B28:J28"/>
    <mergeCell ref="B30:J30"/>
    <mergeCell ref="B31:J31"/>
    <mergeCell ref="B32:J32"/>
    <mergeCell ref="B37:J37"/>
    <mergeCell ref="B38:J38"/>
    <mergeCell ref="U34:X34"/>
    <mergeCell ref="U35:X35"/>
    <mergeCell ref="P35:S35"/>
    <mergeCell ref="P36:S36"/>
    <mergeCell ref="Z25:AC25"/>
    <mergeCell ref="Z26:AC26"/>
    <mergeCell ref="U26:X26"/>
    <mergeCell ref="U32:X32"/>
    <mergeCell ref="K32:N32"/>
    <mergeCell ref="B39:J39"/>
  </mergeCells>
  <phoneticPr fontId="13" type="noConversion"/>
  <dataValidations count="1">
    <dataValidation type="list" allowBlank="1" showInputMessage="1" showErrorMessage="1" sqref="K21:K46 U21:U46 P21:P46 Z21:Z46" xr:uid="{00000000-0002-0000-0300-000000000000}">
      <formula1>$AI$13:$AI$18</formula1>
    </dataValidation>
  </dataValidations>
  <pageMargins left="0.25" right="0.25" top="0.75" bottom="0.75" header="0.3" footer="0.3"/>
  <pageSetup paperSize="9" scale="53" orientation="portrait" r:id="rId1"/>
  <drawing r:id="rId2"/>
  <legacyDrawing r:id="rId3"/>
  <controls>
    <mc:AlternateContent xmlns:mc="http://schemas.openxmlformats.org/markup-compatibility/2006">
      <mc:Choice Requires="x14">
        <control shapeId="4098" r:id="rId4" name="CommandButton1">
          <controlPr defaultSize="0" print="0" autoLine="0" r:id="rId5">
            <anchor>
              <from>
                <xdr:col>0</xdr:col>
                <xdr:colOff>121920</xdr:colOff>
                <xdr:row>6</xdr:row>
                <xdr:rowOff>83820</xdr:rowOff>
              </from>
              <to>
                <xdr:col>4</xdr:col>
                <xdr:colOff>99060</xdr:colOff>
                <xdr:row>8</xdr:row>
                <xdr:rowOff>22860</xdr:rowOff>
              </to>
            </anchor>
          </controlPr>
        </control>
      </mc:Choice>
      <mc:Fallback>
        <control shapeId="4098" r:id="rId4"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AT47"/>
  <sheetViews>
    <sheetView showGridLines="0" view="pageBreakPreview" zoomScale="112" zoomScaleNormal="124" zoomScaleSheetLayoutView="112" workbookViewId="0">
      <selection activeCell="AB36" sqref="AB36"/>
    </sheetView>
  </sheetViews>
  <sheetFormatPr baseColWidth="10" defaultColWidth="11.44140625" defaultRowHeight="14.4"/>
  <cols>
    <col min="1" max="13" width="4.109375" customWidth="1"/>
    <col min="14" max="14" width="4.33203125" customWidth="1"/>
    <col min="15" max="30" width="4.109375" customWidth="1"/>
    <col min="31" max="38" width="4.109375" style="97" customWidth="1"/>
    <col min="39" max="46" width="4.109375" customWidth="1"/>
  </cols>
  <sheetData>
    <row r="1" spans="1:46" ht="14.25" customHeight="1">
      <c r="A1" s="242"/>
      <c r="B1" s="243"/>
      <c r="C1" s="243"/>
      <c r="D1" s="243"/>
      <c r="E1" s="244"/>
      <c r="F1" s="395" t="s">
        <v>97</v>
      </c>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row>
    <row r="2" spans="1:46" ht="14.25" customHeight="1">
      <c r="A2" s="245"/>
      <c r="B2" s="246"/>
      <c r="C2" s="246"/>
      <c r="D2" s="246"/>
      <c r="E2" s="247"/>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row>
    <row r="3" spans="1:46" ht="30.75" customHeight="1">
      <c r="A3" s="248"/>
      <c r="B3" s="249"/>
      <c r="C3" s="249"/>
      <c r="D3" s="249"/>
      <c r="E3" s="250"/>
      <c r="F3" s="256" t="s">
        <v>0</v>
      </c>
      <c r="G3" s="256"/>
      <c r="H3" s="256"/>
      <c r="I3" s="256"/>
      <c r="J3" s="256"/>
      <c r="K3" s="256"/>
      <c r="L3" s="256"/>
      <c r="M3" s="256"/>
      <c r="N3" s="256"/>
      <c r="O3" s="256"/>
      <c r="P3" s="256"/>
      <c r="Q3" s="256"/>
      <c r="R3" s="256"/>
      <c r="S3" s="256"/>
      <c r="T3" s="256"/>
      <c r="U3" s="256" t="s">
        <v>1</v>
      </c>
      <c r="V3" s="256"/>
      <c r="W3" s="256"/>
      <c r="X3" s="256"/>
      <c r="Y3" s="256"/>
      <c r="Z3" s="256"/>
      <c r="AA3" s="256"/>
      <c r="AB3" s="256" t="s">
        <v>2</v>
      </c>
      <c r="AC3" s="256"/>
      <c r="AD3" s="256"/>
      <c r="AE3" s="256"/>
      <c r="AF3" s="256"/>
      <c r="AG3" s="256"/>
      <c r="AH3" s="256"/>
      <c r="AI3" s="256"/>
      <c r="AJ3" s="256"/>
      <c r="AK3" s="256"/>
      <c r="AL3" s="256"/>
      <c r="AM3" s="256"/>
      <c r="AN3" s="256"/>
      <c r="AO3" s="256"/>
      <c r="AP3" s="256"/>
      <c r="AQ3" s="256"/>
      <c r="AR3" s="256"/>
      <c r="AS3" s="256"/>
      <c r="AT3" s="256"/>
    </row>
    <row r="5" spans="1:46">
      <c r="A5" s="390" t="s">
        <v>181</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row>
    <row r="7" spans="1:46">
      <c r="A7" s="205" t="s">
        <v>18</v>
      </c>
      <c r="B7" s="199" t="s">
        <v>19</v>
      </c>
      <c r="C7" s="200"/>
      <c r="D7" s="200"/>
      <c r="E7" s="200"/>
      <c r="F7" s="200"/>
      <c r="G7" s="200"/>
      <c r="H7" s="200"/>
      <c r="I7" s="200"/>
      <c r="J7" s="200"/>
      <c r="K7" s="200"/>
      <c r="L7" s="200"/>
      <c r="M7" s="200"/>
      <c r="N7" s="201"/>
      <c r="O7" s="232" t="s">
        <v>182</v>
      </c>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row>
    <row r="8" spans="1:46">
      <c r="A8" s="205"/>
      <c r="B8" s="202"/>
      <c r="C8" s="203"/>
      <c r="D8" s="203"/>
      <c r="E8" s="203"/>
      <c r="F8" s="203"/>
      <c r="G8" s="203"/>
      <c r="H8" s="203"/>
      <c r="I8" s="203"/>
      <c r="J8" s="203"/>
      <c r="K8" s="203"/>
      <c r="L8" s="203"/>
      <c r="M8" s="203"/>
      <c r="N8" s="204"/>
      <c r="O8" s="205" t="str">
        <f>ET!T12</f>
        <v>System 1</v>
      </c>
      <c r="P8" s="205"/>
      <c r="Q8" s="205"/>
      <c r="R8" s="205"/>
      <c r="S8" s="205" t="s">
        <v>20</v>
      </c>
      <c r="T8" s="205"/>
      <c r="U8" s="205"/>
      <c r="V8" s="205"/>
      <c r="W8" s="205" t="str">
        <f>ET!T13</f>
        <v>HL20</v>
      </c>
      <c r="X8" s="205"/>
      <c r="Y8" s="205"/>
      <c r="Z8" s="205"/>
      <c r="AA8" s="274" t="s">
        <v>20</v>
      </c>
      <c r="AB8" s="274"/>
      <c r="AC8" s="274"/>
      <c r="AD8" s="274"/>
      <c r="AE8" s="384" t="str">
        <f>ET!T14</f>
        <v>S5 PRO</v>
      </c>
      <c r="AF8" s="274"/>
      <c r="AG8" s="274"/>
      <c r="AH8" s="275"/>
      <c r="AI8" s="319" t="s">
        <v>278</v>
      </c>
      <c r="AJ8" s="274"/>
      <c r="AK8" s="274"/>
      <c r="AL8" s="275"/>
      <c r="AM8" s="391">
        <f>ET!T15</f>
        <v>0</v>
      </c>
      <c r="AN8" s="391"/>
      <c r="AO8" s="391"/>
      <c r="AP8" s="391"/>
      <c r="AQ8" s="274" t="s">
        <v>20</v>
      </c>
      <c r="AR8" s="274"/>
      <c r="AS8" s="274"/>
      <c r="AT8" s="274"/>
    </row>
    <row r="9" spans="1:46" ht="41.25" customHeight="1">
      <c r="A9" s="162">
        <v>1</v>
      </c>
      <c r="B9" s="381" t="s">
        <v>184</v>
      </c>
      <c r="C9" s="382"/>
      <c r="D9" s="382"/>
      <c r="E9" s="382"/>
      <c r="F9" s="382"/>
      <c r="G9" s="382"/>
      <c r="H9" s="382"/>
      <c r="I9" s="382"/>
      <c r="J9" s="382"/>
      <c r="K9" s="382"/>
      <c r="L9" s="382"/>
      <c r="M9" s="382"/>
      <c r="N9" s="383"/>
      <c r="O9" s="342" t="s">
        <v>25</v>
      </c>
      <c r="P9" s="342"/>
      <c r="Q9" s="342"/>
      <c r="R9" s="342"/>
      <c r="S9" s="339"/>
      <c r="T9" s="340"/>
      <c r="U9" s="340"/>
      <c r="V9" s="341"/>
      <c r="W9" s="342" t="s">
        <v>25</v>
      </c>
      <c r="X9" s="342"/>
      <c r="Y9" s="342"/>
      <c r="Z9" s="342"/>
      <c r="AA9" s="339"/>
      <c r="AB9" s="340"/>
      <c r="AC9" s="340"/>
      <c r="AD9" s="340"/>
      <c r="AE9" s="342" t="s">
        <v>24</v>
      </c>
      <c r="AF9" s="342"/>
      <c r="AG9" s="342"/>
      <c r="AH9" s="342"/>
      <c r="AI9" s="339"/>
      <c r="AJ9" s="340"/>
      <c r="AK9" s="340"/>
      <c r="AL9" s="341"/>
      <c r="AM9" s="342" t="s">
        <v>23</v>
      </c>
      <c r="AN9" s="342"/>
      <c r="AO9" s="342"/>
      <c r="AP9" s="342"/>
      <c r="AQ9" s="339"/>
      <c r="AR9" s="340"/>
      <c r="AS9" s="340"/>
      <c r="AT9" s="340"/>
    </row>
    <row r="10" spans="1:46" ht="41.25" customHeight="1">
      <c r="A10" s="162">
        <v>2</v>
      </c>
      <c r="B10" s="381" t="s">
        <v>185</v>
      </c>
      <c r="C10" s="382"/>
      <c r="D10" s="382"/>
      <c r="E10" s="382"/>
      <c r="F10" s="382"/>
      <c r="G10" s="382"/>
      <c r="H10" s="382"/>
      <c r="I10" s="382"/>
      <c r="J10" s="382"/>
      <c r="K10" s="382"/>
      <c r="L10" s="382"/>
      <c r="M10" s="382"/>
      <c r="N10" s="383"/>
      <c r="O10" s="342" t="s">
        <v>25</v>
      </c>
      <c r="P10" s="342"/>
      <c r="Q10" s="342"/>
      <c r="R10" s="342"/>
      <c r="S10" s="339"/>
      <c r="T10" s="340"/>
      <c r="U10" s="340"/>
      <c r="V10" s="341"/>
      <c r="W10" s="342" t="s">
        <v>26</v>
      </c>
      <c r="X10" s="342"/>
      <c r="Y10" s="342"/>
      <c r="Z10" s="342"/>
      <c r="AA10" s="339"/>
      <c r="AB10" s="340"/>
      <c r="AC10" s="340"/>
      <c r="AD10" s="340"/>
      <c r="AE10" s="342" t="s">
        <v>24</v>
      </c>
      <c r="AF10" s="342"/>
      <c r="AG10" s="342"/>
      <c r="AH10" s="342"/>
      <c r="AI10" s="339"/>
      <c r="AJ10" s="340"/>
      <c r="AK10" s="340"/>
      <c r="AL10" s="341"/>
      <c r="AM10" s="342" t="s">
        <v>23</v>
      </c>
      <c r="AN10" s="342"/>
      <c r="AO10" s="342"/>
      <c r="AP10" s="342"/>
      <c r="AQ10" s="339"/>
      <c r="AR10" s="340"/>
      <c r="AS10" s="340"/>
      <c r="AT10" s="340"/>
    </row>
    <row r="11" spans="1:46" ht="41.25" customHeight="1">
      <c r="A11" s="162">
        <v>3</v>
      </c>
      <c r="B11" s="381" t="s">
        <v>186</v>
      </c>
      <c r="C11" s="382"/>
      <c r="D11" s="382"/>
      <c r="E11" s="382"/>
      <c r="F11" s="382"/>
      <c r="G11" s="382"/>
      <c r="H11" s="382"/>
      <c r="I11" s="382"/>
      <c r="J11" s="382"/>
      <c r="K11" s="382"/>
      <c r="L11" s="382"/>
      <c r="M11" s="382"/>
      <c r="N11" s="383"/>
      <c r="O11" s="342" t="s">
        <v>25</v>
      </c>
      <c r="P11" s="342"/>
      <c r="Q11" s="342"/>
      <c r="R11" s="342"/>
      <c r="S11" s="339"/>
      <c r="T11" s="340"/>
      <c r="U11" s="340"/>
      <c r="V11" s="341"/>
      <c r="W11" s="342" t="s">
        <v>25</v>
      </c>
      <c r="X11" s="342"/>
      <c r="Y11" s="342"/>
      <c r="Z11" s="342"/>
      <c r="AA11" s="339"/>
      <c r="AB11" s="340"/>
      <c r="AC11" s="340"/>
      <c r="AD11" s="340"/>
      <c r="AE11" s="342" t="s">
        <v>25</v>
      </c>
      <c r="AF11" s="342"/>
      <c r="AG11" s="342"/>
      <c r="AH11" s="342"/>
      <c r="AI11" s="339"/>
      <c r="AJ11" s="340"/>
      <c r="AK11" s="340"/>
      <c r="AL11" s="341"/>
      <c r="AM11" s="342" t="s">
        <v>23</v>
      </c>
      <c r="AN11" s="342"/>
      <c r="AO11" s="342"/>
      <c r="AP11" s="342"/>
      <c r="AQ11" s="339"/>
      <c r="AR11" s="340"/>
      <c r="AS11" s="340"/>
      <c r="AT11" s="340"/>
    </row>
    <row r="12" spans="1:46" ht="41.25" customHeight="1">
      <c r="A12" s="162">
        <v>4</v>
      </c>
      <c r="B12" s="343" t="s">
        <v>372</v>
      </c>
      <c r="C12" s="344"/>
      <c r="D12" s="344"/>
      <c r="E12" s="344"/>
      <c r="F12" s="344"/>
      <c r="G12" s="344"/>
      <c r="H12" s="344"/>
      <c r="I12" s="344"/>
      <c r="J12" s="344"/>
      <c r="K12" s="344"/>
      <c r="L12" s="344"/>
      <c r="M12" s="344"/>
      <c r="N12" s="345"/>
      <c r="O12" s="342" t="s">
        <v>25</v>
      </c>
      <c r="P12" s="342"/>
      <c r="Q12" s="342"/>
      <c r="R12" s="342"/>
      <c r="S12" s="339"/>
      <c r="T12" s="340"/>
      <c r="U12" s="340"/>
      <c r="V12" s="341"/>
      <c r="W12" s="342" t="s">
        <v>26</v>
      </c>
      <c r="X12" s="342"/>
      <c r="Y12" s="342"/>
      <c r="Z12" s="342"/>
      <c r="AA12" s="339"/>
      <c r="AB12" s="340"/>
      <c r="AC12" s="340"/>
      <c r="AD12" s="340"/>
      <c r="AE12" s="342" t="s">
        <v>25</v>
      </c>
      <c r="AF12" s="342"/>
      <c r="AG12" s="342"/>
      <c r="AH12" s="342"/>
      <c r="AI12" s="339"/>
      <c r="AJ12" s="340"/>
      <c r="AK12" s="340"/>
      <c r="AL12" s="341"/>
      <c r="AM12" s="342" t="s">
        <v>23</v>
      </c>
      <c r="AN12" s="342"/>
      <c r="AO12" s="342"/>
      <c r="AP12" s="342"/>
      <c r="AQ12" s="339"/>
      <c r="AR12" s="340"/>
      <c r="AS12" s="340"/>
      <c r="AT12" s="340"/>
    </row>
    <row r="13" spans="1:46" ht="41.25" customHeight="1">
      <c r="A13" s="162">
        <v>5</v>
      </c>
      <c r="B13" s="381" t="s">
        <v>183</v>
      </c>
      <c r="C13" s="382"/>
      <c r="D13" s="382"/>
      <c r="E13" s="382"/>
      <c r="F13" s="382"/>
      <c r="G13" s="382"/>
      <c r="H13" s="382"/>
      <c r="I13" s="382"/>
      <c r="J13" s="382"/>
      <c r="K13" s="382"/>
      <c r="L13" s="382"/>
      <c r="M13" s="382"/>
      <c r="N13" s="383"/>
      <c r="O13" s="342" t="s">
        <v>25</v>
      </c>
      <c r="P13" s="342"/>
      <c r="Q13" s="342"/>
      <c r="R13" s="342"/>
      <c r="S13" s="339"/>
      <c r="T13" s="340"/>
      <c r="U13" s="340"/>
      <c r="V13" s="341"/>
      <c r="W13" s="342" t="s">
        <v>25</v>
      </c>
      <c r="X13" s="342"/>
      <c r="Y13" s="342"/>
      <c r="Z13" s="342"/>
      <c r="AA13" s="339"/>
      <c r="AB13" s="340"/>
      <c r="AC13" s="340"/>
      <c r="AD13" s="340"/>
      <c r="AE13" s="342" t="s">
        <v>25</v>
      </c>
      <c r="AF13" s="342"/>
      <c r="AG13" s="342"/>
      <c r="AH13" s="342"/>
      <c r="AI13" s="339"/>
      <c r="AJ13" s="340"/>
      <c r="AK13" s="340"/>
      <c r="AL13" s="341"/>
      <c r="AM13" s="342" t="s">
        <v>23</v>
      </c>
      <c r="AN13" s="342"/>
      <c r="AO13" s="342"/>
      <c r="AP13" s="342"/>
      <c r="AQ13" s="339"/>
      <c r="AR13" s="340"/>
      <c r="AS13" s="340"/>
      <c r="AT13" s="340"/>
    </row>
    <row r="14" spans="1:46" ht="41.25" customHeight="1">
      <c r="A14" s="162">
        <v>6</v>
      </c>
      <c r="B14" s="381" t="s">
        <v>187</v>
      </c>
      <c r="C14" s="382"/>
      <c r="D14" s="382"/>
      <c r="E14" s="382"/>
      <c r="F14" s="382"/>
      <c r="G14" s="382"/>
      <c r="H14" s="382"/>
      <c r="I14" s="382"/>
      <c r="J14" s="382"/>
      <c r="K14" s="382"/>
      <c r="L14" s="382"/>
      <c r="M14" s="382"/>
      <c r="N14" s="383"/>
      <c r="O14" s="342" t="s">
        <v>26</v>
      </c>
      <c r="P14" s="342"/>
      <c r="Q14" s="342"/>
      <c r="R14" s="342"/>
      <c r="S14" s="339"/>
      <c r="T14" s="340"/>
      <c r="U14" s="340"/>
      <c r="V14" s="341"/>
      <c r="W14" s="342" t="s">
        <v>26</v>
      </c>
      <c r="X14" s="342"/>
      <c r="Y14" s="342"/>
      <c r="Z14" s="342"/>
      <c r="AA14" s="339"/>
      <c r="AB14" s="340"/>
      <c r="AC14" s="340"/>
      <c r="AD14" s="340"/>
      <c r="AE14" s="342" t="s">
        <v>25</v>
      </c>
      <c r="AF14" s="342"/>
      <c r="AG14" s="342"/>
      <c r="AH14" s="342"/>
      <c r="AI14" s="339"/>
      <c r="AJ14" s="340"/>
      <c r="AK14" s="340"/>
      <c r="AL14" s="341"/>
      <c r="AM14" s="342" t="s">
        <v>23</v>
      </c>
      <c r="AN14" s="342"/>
      <c r="AO14" s="342"/>
      <c r="AP14" s="342"/>
      <c r="AQ14" s="339"/>
      <c r="AR14" s="340"/>
      <c r="AS14" s="340"/>
      <c r="AT14" s="340"/>
    </row>
    <row r="15" spans="1:46" ht="41.25" customHeight="1">
      <c r="A15" s="162">
        <v>7</v>
      </c>
      <c r="B15" s="381" t="s">
        <v>188</v>
      </c>
      <c r="C15" s="382"/>
      <c r="D15" s="382"/>
      <c r="E15" s="382"/>
      <c r="F15" s="382"/>
      <c r="G15" s="382"/>
      <c r="H15" s="382"/>
      <c r="I15" s="382"/>
      <c r="J15" s="382"/>
      <c r="K15" s="382"/>
      <c r="L15" s="382"/>
      <c r="M15" s="382"/>
      <c r="N15" s="383"/>
      <c r="O15" s="342" t="s">
        <v>25</v>
      </c>
      <c r="P15" s="342"/>
      <c r="Q15" s="342"/>
      <c r="R15" s="342"/>
      <c r="S15" s="339"/>
      <c r="T15" s="340"/>
      <c r="U15" s="340"/>
      <c r="V15" s="341"/>
      <c r="W15" s="342" t="s">
        <v>25</v>
      </c>
      <c r="X15" s="342"/>
      <c r="Y15" s="342"/>
      <c r="Z15" s="342"/>
      <c r="AA15" s="339"/>
      <c r="AB15" s="340"/>
      <c r="AC15" s="340"/>
      <c r="AD15" s="340"/>
      <c r="AE15" s="342" t="s">
        <v>25</v>
      </c>
      <c r="AF15" s="342"/>
      <c r="AG15" s="342"/>
      <c r="AH15" s="342"/>
      <c r="AI15" s="339"/>
      <c r="AJ15" s="340"/>
      <c r="AK15" s="340"/>
      <c r="AL15" s="341"/>
      <c r="AM15" s="342" t="s">
        <v>23</v>
      </c>
      <c r="AN15" s="342"/>
      <c r="AO15" s="342"/>
      <c r="AP15" s="342"/>
      <c r="AQ15" s="339"/>
      <c r="AR15" s="340"/>
      <c r="AS15" s="340"/>
      <c r="AT15" s="340"/>
    </row>
    <row r="16" spans="1:46" ht="41.25" customHeight="1">
      <c r="A16" s="162">
        <v>8</v>
      </c>
      <c r="B16" s="381" t="s">
        <v>189</v>
      </c>
      <c r="C16" s="382"/>
      <c r="D16" s="382"/>
      <c r="E16" s="382"/>
      <c r="F16" s="382"/>
      <c r="G16" s="382"/>
      <c r="H16" s="382"/>
      <c r="I16" s="382"/>
      <c r="J16" s="382"/>
      <c r="K16" s="382"/>
      <c r="L16" s="382"/>
      <c r="M16" s="382"/>
      <c r="N16" s="383"/>
      <c r="O16" s="342" t="s">
        <v>25</v>
      </c>
      <c r="P16" s="342"/>
      <c r="Q16" s="342"/>
      <c r="R16" s="342"/>
      <c r="S16" s="339"/>
      <c r="T16" s="340"/>
      <c r="U16" s="340"/>
      <c r="V16" s="341"/>
      <c r="W16" s="342" t="s">
        <v>26</v>
      </c>
      <c r="X16" s="342"/>
      <c r="Y16" s="342"/>
      <c r="Z16" s="342"/>
      <c r="AA16" s="339"/>
      <c r="AB16" s="340"/>
      <c r="AC16" s="340"/>
      <c r="AD16" s="340"/>
      <c r="AE16" s="342" t="s">
        <v>25</v>
      </c>
      <c r="AF16" s="342"/>
      <c r="AG16" s="342"/>
      <c r="AH16" s="342"/>
      <c r="AI16" s="339"/>
      <c r="AJ16" s="340"/>
      <c r="AK16" s="340"/>
      <c r="AL16" s="341"/>
      <c r="AM16" s="342" t="s">
        <v>23</v>
      </c>
      <c r="AN16" s="342"/>
      <c r="AO16" s="342"/>
      <c r="AP16" s="342"/>
      <c r="AQ16" s="339"/>
      <c r="AR16" s="340"/>
      <c r="AS16" s="340"/>
      <c r="AT16" s="340"/>
    </row>
    <row r="17" spans="1:46" ht="41.25" customHeight="1">
      <c r="A17" s="162">
        <v>9</v>
      </c>
      <c r="B17" s="381" t="s">
        <v>190</v>
      </c>
      <c r="C17" s="382"/>
      <c r="D17" s="382"/>
      <c r="E17" s="382"/>
      <c r="F17" s="382"/>
      <c r="G17" s="382"/>
      <c r="H17" s="382"/>
      <c r="I17" s="382"/>
      <c r="J17" s="382"/>
      <c r="K17" s="382"/>
      <c r="L17" s="382"/>
      <c r="M17" s="382"/>
      <c r="N17" s="383"/>
      <c r="O17" s="342" t="s">
        <v>26</v>
      </c>
      <c r="P17" s="342"/>
      <c r="Q17" s="342"/>
      <c r="R17" s="342"/>
      <c r="S17" s="339"/>
      <c r="T17" s="340"/>
      <c r="U17" s="340"/>
      <c r="V17" s="341"/>
      <c r="W17" s="342" t="s">
        <v>26</v>
      </c>
      <c r="X17" s="342"/>
      <c r="Y17" s="342"/>
      <c r="Z17" s="342"/>
      <c r="AA17" s="339"/>
      <c r="AB17" s="340"/>
      <c r="AC17" s="340"/>
      <c r="AD17" s="340"/>
      <c r="AE17" s="342" t="s">
        <v>25</v>
      </c>
      <c r="AF17" s="342"/>
      <c r="AG17" s="342"/>
      <c r="AH17" s="342"/>
      <c r="AI17" s="339"/>
      <c r="AJ17" s="340"/>
      <c r="AK17" s="340"/>
      <c r="AL17" s="341"/>
      <c r="AM17" s="342" t="s">
        <v>23</v>
      </c>
      <c r="AN17" s="342"/>
      <c r="AO17" s="342"/>
      <c r="AP17" s="342"/>
      <c r="AQ17" s="339"/>
      <c r="AR17" s="340"/>
      <c r="AS17" s="340"/>
      <c r="AT17" s="340"/>
    </row>
    <row r="18" spans="1:46" ht="41.25" customHeight="1">
      <c r="A18" s="162">
        <v>10</v>
      </c>
      <c r="B18" s="184" t="s">
        <v>364</v>
      </c>
      <c r="C18" s="185"/>
      <c r="D18" s="185"/>
      <c r="E18" s="185"/>
      <c r="F18" s="185"/>
      <c r="G18" s="185"/>
      <c r="H18" s="185"/>
      <c r="I18" s="185"/>
      <c r="J18" s="185"/>
      <c r="K18" s="185"/>
      <c r="L18" s="185"/>
      <c r="M18" s="185"/>
      <c r="N18" s="186"/>
      <c r="O18" s="339" t="s">
        <v>25</v>
      </c>
      <c r="P18" s="340"/>
      <c r="Q18" s="340"/>
      <c r="R18" s="341"/>
      <c r="S18" s="339"/>
      <c r="T18" s="340"/>
      <c r="U18" s="340"/>
      <c r="V18" s="341"/>
      <c r="W18" s="342" t="s">
        <v>25</v>
      </c>
      <c r="X18" s="342"/>
      <c r="Y18" s="342"/>
      <c r="Z18" s="342"/>
      <c r="AA18" s="63"/>
      <c r="AB18" s="64"/>
      <c r="AC18" s="64"/>
      <c r="AD18" s="64"/>
      <c r="AE18" s="342" t="s">
        <v>25</v>
      </c>
      <c r="AF18" s="342"/>
      <c r="AG18" s="342"/>
      <c r="AH18" s="342"/>
      <c r="AI18" s="339"/>
      <c r="AJ18" s="340"/>
      <c r="AK18" s="340"/>
      <c r="AL18" s="341"/>
      <c r="AM18" s="342" t="s">
        <v>23</v>
      </c>
      <c r="AN18" s="342"/>
      <c r="AO18" s="342"/>
      <c r="AP18" s="342"/>
      <c r="AQ18" s="339"/>
      <c r="AR18" s="340"/>
      <c r="AS18" s="340"/>
      <c r="AT18" s="340"/>
    </row>
    <row r="19" spans="1:46" ht="41.25" customHeight="1">
      <c r="A19" s="162">
        <v>11</v>
      </c>
      <c r="B19" s="184" t="s">
        <v>365</v>
      </c>
      <c r="C19" s="185"/>
      <c r="D19" s="185"/>
      <c r="E19" s="185"/>
      <c r="F19" s="185"/>
      <c r="G19" s="185"/>
      <c r="H19" s="185"/>
      <c r="I19" s="185"/>
      <c r="J19" s="185"/>
      <c r="K19" s="185"/>
      <c r="L19" s="185"/>
      <c r="M19" s="185"/>
      <c r="N19" s="186"/>
      <c r="O19" s="339" t="s">
        <v>25</v>
      </c>
      <c r="P19" s="340"/>
      <c r="Q19" s="340"/>
      <c r="R19" s="341"/>
      <c r="S19" s="339"/>
      <c r="T19" s="340"/>
      <c r="U19" s="340"/>
      <c r="V19" s="341"/>
      <c r="W19" s="342" t="s">
        <v>25</v>
      </c>
      <c r="X19" s="342"/>
      <c r="Y19" s="342"/>
      <c r="Z19" s="342"/>
      <c r="AA19" s="63"/>
      <c r="AB19" s="64"/>
      <c r="AC19" s="64"/>
      <c r="AD19" s="64"/>
      <c r="AE19" s="339" t="s">
        <v>25</v>
      </c>
      <c r="AF19" s="340"/>
      <c r="AG19" s="340"/>
      <c r="AH19" s="341"/>
      <c r="AI19" s="339"/>
      <c r="AJ19" s="340"/>
      <c r="AK19" s="340"/>
      <c r="AL19" s="341"/>
      <c r="AM19" s="339" t="s">
        <v>23</v>
      </c>
      <c r="AN19" s="340"/>
      <c r="AO19" s="340"/>
      <c r="AP19" s="341"/>
      <c r="AQ19" s="339"/>
      <c r="AR19" s="340"/>
      <c r="AS19" s="340"/>
      <c r="AT19" s="340"/>
    </row>
    <row r="20" spans="1:46" s="166" customFormat="1" ht="41.25" customHeight="1">
      <c r="A20" s="162">
        <v>12</v>
      </c>
      <c r="B20" s="184" t="s">
        <v>366</v>
      </c>
      <c r="C20" s="185"/>
      <c r="D20" s="185"/>
      <c r="E20" s="185"/>
      <c r="F20" s="185"/>
      <c r="G20" s="185"/>
      <c r="H20" s="185"/>
      <c r="I20" s="185"/>
      <c r="J20" s="185"/>
      <c r="K20" s="185"/>
      <c r="L20" s="185"/>
      <c r="M20" s="185"/>
      <c r="N20" s="186"/>
      <c r="O20" s="339" t="s">
        <v>25</v>
      </c>
      <c r="P20" s="340"/>
      <c r="Q20" s="340"/>
      <c r="R20" s="341"/>
      <c r="S20" s="339"/>
      <c r="T20" s="340"/>
      <c r="U20" s="340"/>
      <c r="V20" s="341"/>
      <c r="W20" s="339" t="s">
        <v>25</v>
      </c>
      <c r="X20" s="340"/>
      <c r="Y20" s="340"/>
      <c r="Z20" s="341"/>
      <c r="AA20" s="163"/>
      <c r="AB20" s="164"/>
      <c r="AC20" s="164"/>
      <c r="AD20" s="164"/>
      <c r="AE20" s="339" t="s">
        <v>25</v>
      </c>
      <c r="AF20" s="340"/>
      <c r="AG20" s="340"/>
      <c r="AH20" s="341"/>
      <c r="AI20" s="339"/>
      <c r="AJ20" s="340"/>
      <c r="AK20" s="340"/>
      <c r="AL20" s="341"/>
      <c r="AM20" s="339" t="s">
        <v>23</v>
      </c>
      <c r="AN20" s="340"/>
      <c r="AO20" s="340"/>
      <c r="AP20" s="341"/>
      <c r="AQ20" s="339"/>
      <c r="AR20" s="340"/>
      <c r="AS20" s="340"/>
      <c r="AT20" s="340"/>
    </row>
    <row r="21" spans="1:46" ht="41.25" customHeight="1">
      <c r="A21" s="162">
        <v>13</v>
      </c>
      <c r="B21" s="184" t="s">
        <v>367</v>
      </c>
      <c r="C21" s="185"/>
      <c r="D21" s="185"/>
      <c r="E21" s="185"/>
      <c r="F21" s="185"/>
      <c r="G21" s="185"/>
      <c r="H21" s="185"/>
      <c r="I21" s="185"/>
      <c r="J21" s="185"/>
      <c r="K21" s="185"/>
      <c r="L21" s="185"/>
      <c r="M21" s="185"/>
      <c r="N21" s="186"/>
      <c r="O21" s="339" t="s">
        <v>25</v>
      </c>
      <c r="P21" s="340"/>
      <c r="Q21" s="340"/>
      <c r="R21" s="341"/>
      <c r="S21" s="339"/>
      <c r="T21" s="340"/>
      <c r="U21" s="340"/>
      <c r="V21" s="341"/>
      <c r="W21" s="339" t="s">
        <v>25</v>
      </c>
      <c r="X21" s="340"/>
      <c r="Y21" s="340"/>
      <c r="Z21" s="341"/>
      <c r="AA21" s="63"/>
      <c r="AB21" s="64"/>
      <c r="AC21" s="64"/>
      <c r="AD21" s="64"/>
      <c r="AE21" s="339" t="s">
        <v>25</v>
      </c>
      <c r="AF21" s="340"/>
      <c r="AG21" s="340"/>
      <c r="AH21" s="341"/>
      <c r="AI21" s="339"/>
      <c r="AJ21" s="340"/>
      <c r="AK21" s="340"/>
      <c r="AL21" s="341"/>
      <c r="AM21" s="339" t="s">
        <v>23</v>
      </c>
      <c r="AN21" s="340"/>
      <c r="AO21" s="340"/>
      <c r="AP21" s="341"/>
      <c r="AQ21" s="339"/>
      <c r="AR21" s="340"/>
      <c r="AS21" s="340"/>
      <c r="AT21" s="340"/>
    </row>
    <row r="22" spans="1:46" ht="41.25" customHeight="1">
      <c r="A22" s="162">
        <v>14</v>
      </c>
      <c r="B22" s="343" t="s">
        <v>371</v>
      </c>
      <c r="C22" s="344"/>
      <c r="D22" s="344"/>
      <c r="E22" s="344"/>
      <c r="F22" s="344"/>
      <c r="G22" s="344"/>
      <c r="H22" s="344"/>
      <c r="I22" s="344"/>
      <c r="J22" s="344"/>
      <c r="K22" s="344"/>
      <c r="L22" s="344"/>
      <c r="M22" s="344"/>
      <c r="N22" s="345"/>
      <c r="O22" s="342" t="s">
        <v>25</v>
      </c>
      <c r="P22" s="342"/>
      <c r="Q22" s="342"/>
      <c r="R22" s="342"/>
      <c r="S22" s="339"/>
      <c r="T22" s="340"/>
      <c r="U22" s="340"/>
      <c r="V22" s="341"/>
      <c r="W22" s="342" t="s">
        <v>25</v>
      </c>
      <c r="X22" s="342"/>
      <c r="Y22" s="342"/>
      <c r="Z22" s="342"/>
      <c r="AA22" s="339"/>
      <c r="AB22" s="340"/>
      <c r="AC22" s="340"/>
      <c r="AD22" s="340"/>
      <c r="AE22" s="342" t="s">
        <v>25</v>
      </c>
      <c r="AF22" s="342"/>
      <c r="AG22" s="342"/>
      <c r="AH22" s="342"/>
      <c r="AI22" s="339"/>
      <c r="AJ22" s="340"/>
      <c r="AK22" s="340"/>
      <c r="AL22" s="341"/>
      <c r="AM22" s="342" t="s">
        <v>23</v>
      </c>
      <c r="AN22" s="342"/>
      <c r="AO22" s="342"/>
      <c r="AP22" s="342"/>
      <c r="AQ22" s="339"/>
      <c r="AR22" s="340"/>
      <c r="AS22" s="340"/>
      <c r="AT22" s="340"/>
    </row>
    <row r="23" spans="1:46">
      <c r="R23" s="166"/>
    </row>
    <row r="24" spans="1:46" ht="15" thickBot="1"/>
    <row r="25" spans="1:46" ht="15" thickBot="1">
      <c r="A25" s="293" t="s">
        <v>18</v>
      </c>
      <c r="B25" s="385" t="s">
        <v>19</v>
      </c>
      <c r="C25" s="386"/>
      <c r="D25" s="386"/>
      <c r="E25" s="386"/>
      <c r="F25" s="386"/>
      <c r="G25" s="386"/>
      <c r="H25" s="386"/>
      <c r="I25" s="386"/>
      <c r="J25" s="386"/>
      <c r="K25" s="377" t="s">
        <v>182</v>
      </c>
      <c r="L25" s="378"/>
      <c r="M25" s="378"/>
      <c r="N25" s="378"/>
      <c r="O25" s="378"/>
      <c r="P25" s="378"/>
      <c r="Q25" s="378"/>
      <c r="R25" s="378"/>
      <c r="S25" s="378"/>
      <c r="T25" s="378"/>
      <c r="U25" s="378"/>
      <c r="V25" s="378"/>
      <c r="W25" s="378"/>
      <c r="X25" s="378"/>
      <c r="Y25" s="378"/>
      <c r="Z25" s="378"/>
      <c r="AA25" s="378"/>
      <c r="AB25" s="378"/>
      <c r="AC25" s="378"/>
      <c r="AD25" s="379"/>
      <c r="AE25" s="122"/>
      <c r="AF25" s="122"/>
      <c r="AG25" s="122"/>
      <c r="AH25" s="122"/>
      <c r="AI25" s="122"/>
      <c r="AJ25" s="122"/>
      <c r="AK25" s="367" t="s">
        <v>224</v>
      </c>
      <c r="AL25" s="368"/>
      <c r="AM25" s="368"/>
      <c r="AN25" s="368"/>
      <c r="AO25" s="369"/>
      <c r="AP25" s="50"/>
      <c r="AQ25" s="51" t="s">
        <v>22</v>
      </c>
      <c r="AR25" s="50"/>
    </row>
    <row r="26" spans="1:46" ht="15" thickBot="1">
      <c r="A26" s="334"/>
      <c r="B26" s="387"/>
      <c r="C26" s="388"/>
      <c r="D26" s="388"/>
      <c r="E26" s="388"/>
      <c r="F26" s="388"/>
      <c r="G26" s="388"/>
      <c r="H26" s="388"/>
      <c r="I26" s="388"/>
      <c r="J26" s="389"/>
      <c r="K26" s="396" t="str">
        <f>O8</f>
        <v>System 1</v>
      </c>
      <c r="L26" s="388"/>
      <c r="M26" s="388"/>
      <c r="N26" s="388"/>
      <c r="O26" s="389"/>
      <c r="P26" s="396" t="str">
        <f>W8</f>
        <v>HL20</v>
      </c>
      <c r="Q26" s="388"/>
      <c r="R26" s="388"/>
      <c r="S26" s="388"/>
      <c r="T26" s="389"/>
      <c r="U26" s="371" t="str">
        <f>AE8</f>
        <v>S5 PRO</v>
      </c>
      <c r="V26" s="388"/>
      <c r="W26" s="388"/>
      <c r="X26" s="388"/>
      <c r="Y26" s="389"/>
      <c r="Z26" s="371">
        <f>AM8</f>
        <v>0</v>
      </c>
      <c r="AA26" s="372"/>
      <c r="AB26" s="372"/>
      <c r="AC26" s="372"/>
      <c r="AD26" s="373"/>
      <c r="AE26" s="120"/>
      <c r="AF26" s="120"/>
      <c r="AG26" s="120"/>
      <c r="AH26" s="120"/>
      <c r="AI26" s="120"/>
      <c r="AJ26" s="120"/>
      <c r="AK26" s="346">
        <v>0</v>
      </c>
      <c r="AL26" s="347"/>
      <c r="AM26" s="347"/>
      <c r="AN26" s="347"/>
      <c r="AO26" s="348"/>
      <c r="AP26" s="346" t="s">
        <v>23</v>
      </c>
      <c r="AQ26" s="347"/>
      <c r="AR26" s="348"/>
    </row>
    <row r="27" spans="1:46" ht="15" thickBot="1">
      <c r="A27" s="87">
        <v>1</v>
      </c>
      <c r="B27" s="363" t="s">
        <v>192</v>
      </c>
      <c r="C27" s="363"/>
      <c r="D27" s="363"/>
      <c r="E27" s="363"/>
      <c r="F27" s="363"/>
      <c r="G27" s="363"/>
      <c r="H27" s="363"/>
      <c r="I27" s="363"/>
      <c r="J27" s="364"/>
      <c r="K27" s="374">
        <f t="shared" ref="K27:K32" si="0">COUNTIF($O$9:$R$22,AP26)</f>
        <v>0</v>
      </c>
      <c r="L27" s="375"/>
      <c r="M27" s="375"/>
      <c r="N27" s="375"/>
      <c r="O27" s="380"/>
      <c r="P27" s="374">
        <f t="shared" ref="P27:P32" si="1">COUNTIF($W$9:$Z$22,AP26)</f>
        <v>0</v>
      </c>
      <c r="Q27" s="375"/>
      <c r="R27" s="375"/>
      <c r="S27" s="375"/>
      <c r="T27" s="380"/>
      <c r="U27" s="374">
        <f t="shared" ref="U27:U32" si="2">COUNTIF($AE$9:$AH$22,AP26)</f>
        <v>0</v>
      </c>
      <c r="V27" s="375"/>
      <c r="W27" s="375"/>
      <c r="X27" s="375"/>
      <c r="Y27" s="380"/>
      <c r="Z27" s="374">
        <f t="shared" ref="Z27:Z32" si="3">COUNTIF($AM$9:$AP$22,AP26)</f>
        <v>14</v>
      </c>
      <c r="AA27" s="375"/>
      <c r="AB27" s="375"/>
      <c r="AC27" s="375"/>
      <c r="AD27" s="376"/>
      <c r="AE27" s="120"/>
      <c r="AF27" s="120"/>
      <c r="AG27" s="120"/>
      <c r="AH27" s="120"/>
      <c r="AI27" s="120"/>
      <c r="AJ27" s="120"/>
      <c r="AK27" s="349">
        <v>5</v>
      </c>
      <c r="AL27" s="370"/>
      <c r="AM27" s="370"/>
      <c r="AN27" s="370"/>
      <c r="AO27" s="351"/>
      <c r="AP27" s="349" t="s">
        <v>24</v>
      </c>
      <c r="AQ27" s="350"/>
      <c r="AR27" s="351"/>
    </row>
    <row r="28" spans="1:46" ht="15" thickBot="1">
      <c r="A28" s="85">
        <v>2</v>
      </c>
      <c r="B28" s="241" t="s">
        <v>191</v>
      </c>
      <c r="C28" s="241"/>
      <c r="D28" s="241"/>
      <c r="E28" s="241"/>
      <c r="F28" s="241"/>
      <c r="G28" s="241"/>
      <c r="H28" s="241"/>
      <c r="I28" s="241"/>
      <c r="J28" s="362"/>
      <c r="K28" s="374">
        <f t="shared" si="0"/>
        <v>0</v>
      </c>
      <c r="L28" s="375"/>
      <c r="M28" s="375"/>
      <c r="N28" s="375"/>
      <c r="O28" s="380"/>
      <c r="P28" s="374">
        <f t="shared" si="1"/>
        <v>0</v>
      </c>
      <c r="Q28" s="375"/>
      <c r="R28" s="375"/>
      <c r="S28" s="375"/>
      <c r="T28" s="380"/>
      <c r="U28" s="374">
        <f t="shared" si="2"/>
        <v>2</v>
      </c>
      <c r="V28" s="375"/>
      <c r="W28" s="375"/>
      <c r="X28" s="375"/>
      <c r="Y28" s="380"/>
      <c r="Z28" s="374">
        <f t="shared" si="3"/>
        <v>0</v>
      </c>
      <c r="AA28" s="375"/>
      <c r="AB28" s="375"/>
      <c r="AC28" s="375"/>
      <c r="AD28" s="376"/>
      <c r="AE28" s="120"/>
      <c r="AF28" s="120"/>
      <c r="AG28" s="120"/>
      <c r="AH28" s="120"/>
      <c r="AI28" s="120"/>
      <c r="AJ28" s="120"/>
      <c r="AK28" s="349">
        <v>4</v>
      </c>
      <c r="AL28" s="370"/>
      <c r="AM28" s="370"/>
      <c r="AN28" s="370"/>
      <c r="AO28" s="351"/>
      <c r="AP28" s="349" t="s">
        <v>25</v>
      </c>
      <c r="AQ28" s="350"/>
      <c r="AR28" s="351"/>
    </row>
    <row r="29" spans="1:46" ht="15" thickBot="1">
      <c r="A29" s="85">
        <v>3</v>
      </c>
      <c r="B29" s="241" t="s">
        <v>193</v>
      </c>
      <c r="C29" s="241"/>
      <c r="D29" s="241"/>
      <c r="E29" s="241"/>
      <c r="F29" s="241"/>
      <c r="G29" s="241"/>
      <c r="H29" s="241"/>
      <c r="I29" s="241"/>
      <c r="J29" s="362"/>
      <c r="K29" s="374">
        <f t="shared" si="0"/>
        <v>12</v>
      </c>
      <c r="L29" s="375"/>
      <c r="M29" s="375"/>
      <c r="N29" s="375"/>
      <c r="O29" s="380"/>
      <c r="P29" s="374">
        <f t="shared" si="1"/>
        <v>9</v>
      </c>
      <c r="Q29" s="375"/>
      <c r="R29" s="375"/>
      <c r="S29" s="375"/>
      <c r="T29" s="380"/>
      <c r="U29" s="374">
        <f t="shared" si="2"/>
        <v>12</v>
      </c>
      <c r="V29" s="375"/>
      <c r="W29" s="375"/>
      <c r="X29" s="375"/>
      <c r="Y29" s="380"/>
      <c r="Z29" s="374">
        <f t="shared" si="3"/>
        <v>0</v>
      </c>
      <c r="AA29" s="375"/>
      <c r="AB29" s="375"/>
      <c r="AC29" s="375"/>
      <c r="AD29" s="376"/>
      <c r="AE29" s="120"/>
      <c r="AF29" s="120"/>
      <c r="AG29" s="120"/>
      <c r="AH29" s="120"/>
      <c r="AI29" s="120"/>
      <c r="AJ29" s="120"/>
      <c r="AK29" s="349">
        <v>3</v>
      </c>
      <c r="AL29" s="370"/>
      <c r="AM29" s="370"/>
      <c r="AN29" s="370"/>
      <c r="AO29" s="351"/>
      <c r="AP29" s="349" t="s">
        <v>26</v>
      </c>
      <c r="AQ29" s="350"/>
      <c r="AR29" s="351"/>
    </row>
    <row r="30" spans="1:46" ht="15" thickBot="1">
      <c r="A30" s="85">
        <v>4</v>
      </c>
      <c r="B30" s="241" t="s">
        <v>194</v>
      </c>
      <c r="C30" s="241"/>
      <c r="D30" s="241"/>
      <c r="E30" s="241"/>
      <c r="F30" s="241"/>
      <c r="G30" s="241"/>
      <c r="H30" s="241"/>
      <c r="I30" s="241"/>
      <c r="J30" s="362"/>
      <c r="K30" s="374">
        <f t="shared" si="0"/>
        <v>2</v>
      </c>
      <c r="L30" s="375"/>
      <c r="M30" s="375"/>
      <c r="N30" s="375"/>
      <c r="O30" s="380"/>
      <c r="P30" s="374">
        <f t="shared" si="1"/>
        <v>5</v>
      </c>
      <c r="Q30" s="375"/>
      <c r="R30" s="375"/>
      <c r="S30" s="375"/>
      <c r="T30" s="380"/>
      <c r="U30" s="374">
        <f t="shared" si="2"/>
        <v>0</v>
      </c>
      <c r="V30" s="375"/>
      <c r="W30" s="375"/>
      <c r="X30" s="375"/>
      <c r="Y30" s="380"/>
      <c r="Z30" s="374">
        <f t="shared" si="3"/>
        <v>0</v>
      </c>
      <c r="AA30" s="375"/>
      <c r="AB30" s="375"/>
      <c r="AC30" s="375"/>
      <c r="AD30" s="376"/>
      <c r="AE30" s="120"/>
      <c r="AF30" s="120"/>
      <c r="AG30" s="120"/>
      <c r="AH30" s="120"/>
      <c r="AI30" s="120"/>
      <c r="AJ30" s="120"/>
      <c r="AK30" s="349">
        <v>2</v>
      </c>
      <c r="AL30" s="370"/>
      <c r="AM30" s="370"/>
      <c r="AN30" s="370"/>
      <c r="AO30" s="351"/>
      <c r="AP30" s="349" t="s">
        <v>27</v>
      </c>
      <c r="AQ30" s="350"/>
      <c r="AR30" s="351"/>
    </row>
    <row r="31" spans="1:46" ht="15" thickBot="1">
      <c r="A31" s="85">
        <v>5</v>
      </c>
      <c r="B31" s="241" t="s">
        <v>195</v>
      </c>
      <c r="C31" s="241"/>
      <c r="D31" s="241"/>
      <c r="E31" s="241"/>
      <c r="F31" s="241"/>
      <c r="G31" s="241"/>
      <c r="H31" s="241"/>
      <c r="I31" s="241"/>
      <c r="J31" s="362"/>
      <c r="K31" s="374">
        <f t="shared" si="0"/>
        <v>0</v>
      </c>
      <c r="L31" s="375"/>
      <c r="M31" s="375"/>
      <c r="N31" s="375"/>
      <c r="O31" s="380"/>
      <c r="P31" s="374">
        <f t="shared" si="1"/>
        <v>0</v>
      </c>
      <c r="Q31" s="375"/>
      <c r="R31" s="375"/>
      <c r="S31" s="375"/>
      <c r="T31" s="380"/>
      <c r="U31" s="374">
        <f t="shared" si="2"/>
        <v>0</v>
      </c>
      <c r="V31" s="375"/>
      <c r="W31" s="375"/>
      <c r="X31" s="375"/>
      <c r="Y31" s="380"/>
      <c r="Z31" s="374">
        <f t="shared" si="3"/>
        <v>0</v>
      </c>
      <c r="AA31" s="375"/>
      <c r="AB31" s="375"/>
      <c r="AC31" s="375"/>
      <c r="AD31" s="376"/>
      <c r="AE31" s="120"/>
      <c r="AF31" s="120"/>
      <c r="AG31" s="120"/>
      <c r="AH31" s="120"/>
      <c r="AI31" s="120"/>
      <c r="AJ31" s="120"/>
      <c r="AK31" s="352">
        <v>1</v>
      </c>
      <c r="AL31" s="353"/>
      <c r="AM31" s="353"/>
      <c r="AN31" s="353"/>
      <c r="AO31" s="354"/>
      <c r="AP31" s="352" t="s">
        <v>28</v>
      </c>
      <c r="AQ31" s="353"/>
      <c r="AR31" s="354"/>
    </row>
    <row r="32" spans="1:46" ht="15" thickBot="1">
      <c r="A32" s="86">
        <v>6</v>
      </c>
      <c r="B32" s="392" t="s">
        <v>196</v>
      </c>
      <c r="C32" s="392"/>
      <c r="D32" s="392"/>
      <c r="E32" s="392"/>
      <c r="F32" s="392"/>
      <c r="G32" s="392"/>
      <c r="H32" s="392"/>
      <c r="I32" s="392"/>
      <c r="J32" s="393"/>
      <c r="K32" s="359">
        <f t="shared" si="0"/>
        <v>0</v>
      </c>
      <c r="L32" s="360"/>
      <c r="M32" s="360"/>
      <c r="N32" s="360"/>
      <c r="O32" s="394"/>
      <c r="P32" s="359">
        <f t="shared" si="1"/>
        <v>0</v>
      </c>
      <c r="Q32" s="360"/>
      <c r="R32" s="360"/>
      <c r="S32" s="360"/>
      <c r="T32" s="394"/>
      <c r="U32" s="359">
        <f t="shared" si="2"/>
        <v>0</v>
      </c>
      <c r="V32" s="360"/>
      <c r="W32" s="360"/>
      <c r="X32" s="360"/>
      <c r="Y32" s="394"/>
      <c r="Z32" s="359">
        <f t="shared" si="3"/>
        <v>0</v>
      </c>
      <c r="AA32" s="360"/>
      <c r="AB32" s="360"/>
      <c r="AC32" s="360"/>
      <c r="AD32" s="361"/>
      <c r="AE32" s="123"/>
      <c r="AF32" s="123"/>
      <c r="AG32" s="123"/>
      <c r="AH32" s="123"/>
      <c r="AI32" s="123"/>
      <c r="AJ32" s="123"/>
    </row>
    <row r="34" spans="1:46">
      <c r="A34" s="276" t="s">
        <v>18</v>
      </c>
      <c r="B34" s="276" t="s">
        <v>197</v>
      </c>
      <c r="C34" s="276"/>
      <c r="D34" s="276"/>
      <c r="E34" s="276"/>
      <c r="F34" s="276"/>
      <c r="G34" s="276"/>
      <c r="H34" s="276"/>
      <c r="I34" s="276"/>
      <c r="J34" s="276"/>
      <c r="K34" s="397" t="s">
        <v>198</v>
      </c>
      <c r="L34" s="397"/>
      <c r="M34" s="397"/>
      <c r="N34" s="397"/>
      <c r="O34" s="397"/>
      <c r="P34" s="276" t="s">
        <v>29</v>
      </c>
      <c r="Q34" s="276"/>
      <c r="R34" s="276"/>
      <c r="S34" s="276"/>
      <c r="T34" s="398"/>
      <c r="U34" s="398"/>
      <c r="V34" s="398"/>
    </row>
    <row r="35" spans="1:46">
      <c r="A35" s="276"/>
      <c r="B35" s="276"/>
      <c r="C35" s="276"/>
      <c r="D35" s="276"/>
      <c r="E35" s="276"/>
      <c r="F35" s="276"/>
      <c r="G35" s="276"/>
      <c r="H35" s="276"/>
      <c r="I35" s="276"/>
      <c r="J35" s="276"/>
      <c r="K35" s="397"/>
      <c r="L35" s="397"/>
      <c r="M35" s="397"/>
      <c r="N35" s="397"/>
      <c r="O35" s="397"/>
      <c r="P35" s="276"/>
      <c r="Q35" s="276"/>
      <c r="R35" s="276"/>
      <c r="S35" s="276"/>
      <c r="T35" s="398"/>
      <c r="U35" s="398"/>
      <c r="V35" s="398"/>
    </row>
    <row r="36" spans="1:46">
      <c r="A36" s="6">
        <v>1</v>
      </c>
      <c r="B36" s="197" t="str">
        <f>O8</f>
        <v>System 1</v>
      </c>
      <c r="C36" s="197"/>
      <c r="D36" s="197"/>
      <c r="E36" s="197"/>
      <c r="F36" s="197"/>
      <c r="G36" s="197"/>
      <c r="H36" s="197"/>
      <c r="I36" s="197"/>
      <c r="J36" s="197"/>
      <c r="K36" s="197">
        <f>(K27*AK26)+(K28*AK27)+(K29*AK28)+(K30*AK29)+(K31*AK30)+(K32*AK31)</f>
        <v>54</v>
      </c>
      <c r="L36" s="197"/>
      <c r="M36" s="197"/>
      <c r="N36" s="197"/>
      <c r="O36" s="197"/>
      <c r="P36" s="365">
        <f>(K36/$K$40)*FORMULARIO!M40</f>
        <v>9.9386503067484658E-2</v>
      </c>
      <c r="Q36" s="365"/>
      <c r="R36" s="365"/>
      <c r="S36" s="365"/>
      <c r="T36" s="366"/>
      <c r="U36" s="366"/>
      <c r="V36" s="366"/>
    </row>
    <row r="37" spans="1:46">
      <c r="A37" s="6">
        <v>2</v>
      </c>
      <c r="B37" s="197" t="str">
        <f>W8</f>
        <v>HL20</v>
      </c>
      <c r="C37" s="197"/>
      <c r="D37" s="197"/>
      <c r="E37" s="197"/>
      <c r="F37" s="197"/>
      <c r="G37" s="197"/>
      <c r="H37" s="197"/>
      <c r="I37" s="197"/>
      <c r="J37" s="197"/>
      <c r="K37" s="197">
        <f>(P27*AK26)+(P28*AK27)+(P29*AK28)+(P30*AK29)+(P31*AK30)+(P32*AK31)</f>
        <v>51</v>
      </c>
      <c r="L37" s="197"/>
      <c r="M37" s="197"/>
      <c r="N37" s="197"/>
      <c r="O37" s="197"/>
      <c r="P37" s="365">
        <f>(K37/$K$40)*FORMULARIO!M40</f>
        <v>9.3865030674846625E-2</v>
      </c>
      <c r="Q37" s="365"/>
      <c r="R37" s="365"/>
      <c r="S37" s="365"/>
      <c r="T37" s="366"/>
      <c r="U37" s="366"/>
      <c r="V37" s="366"/>
    </row>
    <row r="38" spans="1:46">
      <c r="A38" s="6">
        <v>3</v>
      </c>
      <c r="B38" s="355" t="str">
        <f>U26</f>
        <v>S5 PRO</v>
      </c>
      <c r="C38" s="197"/>
      <c r="D38" s="197"/>
      <c r="E38" s="197"/>
      <c r="F38" s="197"/>
      <c r="G38" s="197"/>
      <c r="H38" s="197"/>
      <c r="I38" s="197"/>
      <c r="J38" s="197"/>
      <c r="K38" s="197">
        <f>(U27*AK26)+(U28*AK27)+(U29*AK28)+(U30*AK29)+(U31*AK30)+(U32*AK31)</f>
        <v>58</v>
      </c>
      <c r="L38" s="197"/>
      <c r="M38" s="197"/>
      <c r="N38" s="197"/>
      <c r="O38" s="197"/>
      <c r="P38" s="365">
        <f>(K38/$K$40)*FORMULARIO!M40</f>
        <v>0.10674846625766871</v>
      </c>
      <c r="Q38" s="365"/>
      <c r="R38" s="365"/>
      <c r="S38" s="365"/>
      <c r="T38" s="366"/>
      <c r="U38" s="366"/>
      <c r="V38" s="366"/>
    </row>
    <row r="39" spans="1:46" s="97" customFormat="1">
      <c r="A39" s="84">
        <v>4</v>
      </c>
      <c r="B39" s="355">
        <f>AM8</f>
        <v>0</v>
      </c>
      <c r="C39" s="197"/>
      <c r="D39" s="197"/>
      <c r="E39" s="197"/>
      <c r="F39" s="197"/>
      <c r="G39" s="197"/>
      <c r="H39" s="197"/>
      <c r="I39" s="197"/>
      <c r="J39" s="197"/>
      <c r="K39" s="240">
        <f>(Z27*AK26)+(Z28*AK27)+(Z29*AK28)+(Z30*AK29)+(Z31*AK30)+(Z32*AK31)</f>
        <v>0</v>
      </c>
      <c r="L39" s="230"/>
      <c r="M39" s="230"/>
      <c r="N39" s="230"/>
      <c r="O39" s="231"/>
      <c r="P39" s="356">
        <f>(K39/$K$40)*FORMULARIO!M40</f>
        <v>0</v>
      </c>
      <c r="Q39" s="357"/>
      <c r="R39" s="357"/>
      <c r="S39" s="358"/>
      <c r="T39" s="94"/>
      <c r="U39" s="94"/>
      <c r="V39" s="94"/>
    </row>
    <row r="40" spans="1:46" s="81" customFormat="1">
      <c r="A40" s="80"/>
      <c r="B40" s="100"/>
      <c r="C40" s="100"/>
      <c r="D40" s="100"/>
      <c r="E40" s="100"/>
      <c r="F40" s="100"/>
      <c r="G40" s="100"/>
      <c r="H40" s="100"/>
      <c r="I40" s="100"/>
      <c r="J40" s="100"/>
      <c r="K40" s="324">
        <f>SUM(K36:O39)</f>
        <v>163</v>
      </c>
      <c r="L40" s="324"/>
      <c r="M40" s="324"/>
      <c r="N40" s="324"/>
      <c r="O40" s="324"/>
      <c r="P40" s="325">
        <f>SUM(P36:S39)</f>
        <v>0.3</v>
      </c>
      <c r="Q40" s="325"/>
      <c r="R40" s="325"/>
      <c r="S40" s="325"/>
      <c r="T40" s="76"/>
      <c r="U40" s="76"/>
      <c r="V40" s="76"/>
      <c r="AE40" s="97"/>
      <c r="AF40" s="97"/>
      <c r="AG40" s="97"/>
      <c r="AH40" s="97"/>
      <c r="AI40" s="97"/>
      <c r="AJ40" s="97"/>
      <c r="AK40" s="97"/>
      <c r="AL40" s="97"/>
    </row>
    <row r="41" spans="1:46" s="81" customFormat="1">
      <c r="A41" s="326" t="s">
        <v>277</v>
      </c>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8"/>
    </row>
    <row r="42" spans="1:46" s="81" customFormat="1">
      <c r="A42" s="329" t="s">
        <v>373</v>
      </c>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row>
    <row r="43" spans="1:46" s="81" customFormat="1">
      <c r="A43" s="330"/>
      <c r="B43" s="330"/>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row>
    <row r="44" spans="1:46" s="81" customFormat="1">
      <c r="A44" s="330"/>
      <c r="B44" s="330"/>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row>
    <row r="45" spans="1:46" s="81" customFormat="1">
      <c r="A45" s="330"/>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row>
    <row r="46" spans="1:46" s="81" customFormat="1">
      <c r="A46" s="330"/>
      <c r="B46" s="330"/>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row>
    <row r="47" spans="1:46" s="81" customFormat="1">
      <c r="A47" s="80"/>
      <c r="B47" s="100"/>
      <c r="C47" s="100"/>
      <c r="D47" s="100"/>
      <c r="E47" s="100"/>
      <c r="F47" s="100"/>
      <c r="G47" s="100"/>
      <c r="H47" s="100"/>
      <c r="I47" s="100"/>
      <c r="J47" s="100"/>
      <c r="K47" s="99"/>
      <c r="L47" s="99"/>
      <c r="M47" s="99"/>
      <c r="N47" s="99"/>
      <c r="O47" s="99"/>
      <c r="P47" s="79"/>
      <c r="Q47" s="79"/>
      <c r="R47" s="79"/>
      <c r="S47" s="79"/>
      <c r="T47" s="76"/>
      <c r="U47" s="76"/>
      <c r="V47" s="76"/>
      <c r="AE47" s="97"/>
      <c r="AF47" s="97"/>
      <c r="AG47" s="97"/>
      <c r="AH47" s="97"/>
      <c r="AI47" s="97"/>
      <c r="AJ47" s="97"/>
      <c r="AK47" s="97"/>
      <c r="AL47" s="97"/>
    </row>
  </sheetData>
  <sheetProtection sheet="1" objects="1" scenarios="1"/>
  <mergeCells count="213">
    <mergeCell ref="T37:V37"/>
    <mergeCell ref="B29:J29"/>
    <mergeCell ref="K29:O29"/>
    <mergeCell ref="P29:T29"/>
    <mergeCell ref="U29:Y29"/>
    <mergeCell ref="A41:AT41"/>
    <mergeCell ref="A42:AT46"/>
    <mergeCell ref="AM18:AP18"/>
    <mergeCell ref="AM21:AP21"/>
    <mergeCell ref="B18:N18"/>
    <mergeCell ref="B21:N21"/>
    <mergeCell ref="O18:R18"/>
    <mergeCell ref="O21:R21"/>
    <mergeCell ref="W18:Z18"/>
    <mergeCell ref="W21:Z21"/>
    <mergeCell ref="P40:S40"/>
    <mergeCell ref="K40:O40"/>
    <mergeCell ref="A34:A35"/>
    <mergeCell ref="B34:J35"/>
    <mergeCell ref="K34:O35"/>
    <mergeCell ref="P34:S35"/>
    <mergeCell ref="T34:V35"/>
    <mergeCell ref="B31:J31"/>
    <mergeCell ref="K31:O31"/>
    <mergeCell ref="U31:Y31"/>
    <mergeCell ref="B32:J32"/>
    <mergeCell ref="K32:O32"/>
    <mergeCell ref="P32:T32"/>
    <mergeCell ref="U32:Y32"/>
    <mergeCell ref="AQ22:AT22"/>
    <mergeCell ref="F1:AT2"/>
    <mergeCell ref="A25:A26"/>
    <mergeCell ref="K26:O26"/>
    <mergeCell ref="P26:T26"/>
    <mergeCell ref="U26:Y26"/>
    <mergeCell ref="O22:R22"/>
    <mergeCell ref="S22:V22"/>
    <mergeCell ref="W22:Z22"/>
    <mergeCell ref="AA22:AD22"/>
    <mergeCell ref="AQ13:AT13"/>
    <mergeCell ref="AQ14:AT14"/>
    <mergeCell ref="AQ15:AT15"/>
    <mergeCell ref="AQ16:AT16"/>
    <mergeCell ref="AQ17:AT17"/>
    <mergeCell ref="AQ8:AT8"/>
    <mergeCell ref="S9:V9"/>
    <mergeCell ref="S10:V10"/>
    <mergeCell ref="S11:V11"/>
    <mergeCell ref="S12:V12"/>
    <mergeCell ref="AQ9:AT9"/>
    <mergeCell ref="B25:J26"/>
    <mergeCell ref="AQ10:AT10"/>
    <mergeCell ref="AQ11:AT11"/>
    <mergeCell ref="AQ12:AT12"/>
    <mergeCell ref="A1:E3"/>
    <mergeCell ref="A5:AT5"/>
    <mergeCell ref="A7:A8"/>
    <mergeCell ref="B7:N8"/>
    <mergeCell ref="O8:R8"/>
    <mergeCell ref="W8:Z8"/>
    <mergeCell ref="AA8:AD8"/>
    <mergeCell ref="AM8:AP8"/>
    <mergeCell ref="S8:V8"/>
    <mergeCell ref="O7:AT7"/>
    <mergeCell ref="B10:N10"/>
    <mergeCell ref="O10:R10"/>
    <mergeCell ref="W10:Z10"/>
    <mergeCell ref="AA10:AD10"/>
    <mergeCell ref="AM10:AP10"/>
    <mergeCell ref="B9:N9"/>
    <mergeCell ref="O9:R9"/>
    <mergeCell ref="W9:Z9"/>
    <mergeCell ref="U3:AA3"/>
    <mergeCell ref="F3:T3"/>
    <mergeCell ref="AB3:AT3"/>
    <mergeCell ref="B13:N13"/>
    <mergeCell ref="O13:R13"/>
    <mergeCell ref="W13:Z13"/>
    <mergeCell ref="AA13:AD13"/>
    <mergeCell ref="AM13:AP13"/>
    <mergeCell ref="S13:V13"/>
    <mergeCell ref="AA9:AD9"/>
    <mergeCell ref="AM9:AP9"/>
    <mergeCell ref="B12:N12"/>
    <mergeCell ref="O12:R12"/>
    <mergeCell ref="W12:Z12"/>
    <mergeCell ref="AA12:AD12"/>
    <mergeCell ref="AM12:AP12"/>
    <mergeCell ref="B11:N11"/>
    <mergeCell ref="O11:R11"/>
    <mergeCell ref="W11:Z11"/>
    <mergeCell ref="AA11:AD11"/>
    <mergeCell ref="AM11:AP11"/>
    <mergeCell ref="AE8:AH8"/>
    <mergeCell ref="AI8:AL8"/>
    <mergeCell ref="B15:N15"/>
    <mergeCell ref="O15:R15"/>
    <mergeCell ref="W15:Z15"/>
    <mergeCell ref="AA15:AD15"/>
    <mergeCell ref="AM15:AP15"/>
    <mergeCell ref="S15:V15"/>
    <mergeCell ref="B14:N14"/>
    <mergeCell ref="O14:R14"/>
    <mergeCell ref="W14:Z14"/>
    <mergeCell ref="AA14:AD14"/>
    <mergeCell ref="AM14:AP14"/>
    <mergeCell ref="S14:V14"/>
    <mergeCell ref="AE15:AH15"/>
    <mergeCell ref="AI15:AL15"/>
    <mergeCell ref="B17:N17"/>
    <mergeCell ref="O17:R17"/>
    <mergeCell ref="W17:Z17"/>
    <mergeCell ref="AA17:AD17"/>
    <mergeCell ref="AM17:AP17"/>
    <mergeCell ref="S17:V17"/>
    <mergeCell ref="B16:N16"/>
    <mergeCell ref="O16:R16"/>
    <mergeCell ref="W16:Z16"/>
    <mergeCell ref="AA16:AD16"/>
    <mergeCell ref="AM16:AP16"/>
    <mergeCell ref="S16:V16"/>
    <mergeCell ref="AE16:AH16"/>
    <mergeCell ref="AE17:AH17"/>
    <mergeCell ref="AI16:AL16"/>
    <mergeCell ref="AI17:AL17"/>
    <mergeCell ref="AE9:AH9"/>
    <mergeCell ref="AI9:AL9"/>
    <mergeCell ref="AE10:AH10"/>
    <mergeCell ref="AE11:AH11"/>
    <mergeCell ref="AE12:AH12"/>
    <mergeCell ref="AE13:AH13"/>
    <mergeCell ref="AE14:AH14"/>
    <mergeCell ref="AI10:AL10"/>
    <mergeCell ref="AI11:AL11"/>
    <mergeCell ref="AI12:AL12"/>
    <mergeCell ref="AI13:AL13"/>
    <mergeCell ref="AI14:AL14"/>
    <mergeCell ref="AK25:AO25"/>
    <mergeCell ref="AK26:AO26"/>
    <mergeCell ref="AK27:AO27"/>
    <mergeCell ref="AK28:AO28"/>
    <mergeCell ref="AK29:AO29"/>
    <mergeCell ref="AK30:AO30"/>
    <mergeCell ref="AK31:AO31"/>
    <mergeCell ref="Z26:AD26"/>
    <mergeCell ref="Z27:AD27"/>
    <mergeCell ref="Z28:AD28"/>
    <mergeCell ref="Z29:AD29"/>
    <mergeCell ref="Z30:AD30"/>
    <mergeCell ref="Z31:AD31"/>
    <mergeCell ref="K25:AD25"/>
    <mergeCell ref="K30:O30"/>
    <mergeCell ref="P30:T30"/>
    <mergeCell ref="U30:Y30"/>
    <mergeCell ref="K27:O27"/>
    <mergeCell ref="P27:T27"/>
    <mergeCell ref="U27:Y27"/>
    <mergeCell ref="K28:O28"/>
    <mergeCell ref="P28:T28"/>
    <mergeCell ref="U28:Y28"/>
    <mergeCell ref="P31:T31"/>
    <mergeCell ref="AP26:AR26"/>
    <mergeCell ref="AP27:AR27"/>
    <mergeCell ref="AP28:AR28"/>
    <mergeCell ref="AP29:AR29"/>
    <mergeCell ref="AP30:AR30"/>
    <mergeCell ref="AP31:AR31"/>
    <mergeCell ref="B39:J39"/>
    <mergeCell ref="K39:O39"/>
    <mergeCell ref="P39:S39"/>
    <mergeCell ref="Z32:AD32"/>
    <mergeCell ref="B30:J30"/>
    <mergeCell ref="B27:J27"/>
    <mergeCell ref="B28:J28"/>
    <mergeCell ref="B38:J38"/>
    <mergeCell ref="K38:O38"/>
    <mergeCell ref="P38:S38"/>
    <mergeCell ref="T38:V38"/>
    <mergeCell ref="B36:J36"/>
    <mergeCell ref="K36:O36"/>
    <mergeCell ref="P36:S36"/>
    <mergeCell ref="T36:V36"/>
    <mergeCell ref="B37:J37"/>
    <mergeCell ref="K37:O37"/>
    <mergeCell ref="P37:S37"/>
    <mergeCell ref="B22:N22"/>
    <mergeCell ref="AM19:AP19"/>
    <mergeCell ref="AI19:AL19"/>
    <mergeCell ref="AE19:AH19"/>
    <mergeCell ref="W20:Z20"/>
    <mergeCell ref="O19:R19"/>
    <mergeCell ref="B19:N19"/>
    <mergeCell ref="B20:N20"/>
    <mergeCell ref="O20:R20"/>
    <mergeCell ref="AE21:AH21"/>
    <mergeCell ref="AE22:AH22"/>
    <mergeCell ref="AI21:AL21"/>
    <mergeCell ref="AI22:AL22"/>
    <mergeCell ref="AM22:AP22"/>
    <mergeCell ref="S18:V18"/>
    <mergeCell ref="S19:V19"/>
    <mergeCell ref="S20:V20"/>
    <mergeCell ref="S21:V21"/>
    <mergeCell ref="W19:Z19"/>
    <mergeCell ref="AE20:AH20"/>
    <mergeCell ref="AM20:AP20"/>
    <mergeCell ref="AI20:AL20"/>
    <mergeCell ref="AQ18:AT18"/>
    <mergeCell ref="AQ19:AT19"/>
    <mergeCell ref="AQ20:AT20"/>
    <mergeCell ref="AQ21:AT21"/>
    <mergeCell ref="AE18:AH18"/>
    <mergeCell ref="AI18:AL18"/>
  </mergeCells>
  <dataValidations count="2">
    <dataValidation type="list" allowBlank="1" showInputMessage="1" showErrorMessage="1" sqref="P9:R17 AE9:AH22 W9:Z22 P22:R22 O9:O22 AM9:AP22" xr:uid="{00000000-0002-0000-0200-000001000000}">
      <formula1>$AP$26:$AP$31</formula1>
    </dataValidation>
    <dataValidation type="list" allowBlank="1" showInputMessage="1" showErrorMessage="1" sqref="AI9:AI22 S9:S22 AA9:AD22 AQ9:AQ22 AR9:AT17 AR22:AT22" xr:uid="{00000000-0002-0000-0200-000000000000}">
      <formula1>$AR$10:$AR$14</formula1>
    </dataValidation>
  </dataValidations>
  <pageMargins left="0.25" right="0.25" top="0.75" bottom="0.75" header="0.3" footer="0.3"/>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AW57"/>
  <sheetViews>
    <sheetView showGridLines="0" view="pageBreakPreview" topLeftCell="A20" zoomScale="90" zoomScaleNormal="80" zoomScaleSheetLayoutView="90" workbookViewId="0">
      <selection activeCell="Z45" sqref="Z45"/>
    </sheetView>
  </sheetViews>
  <sheetFormatPr baseColWidth="10" defaultColWidth="11.44140625" defaultRowHeight="14.4"/>
  <cols>
    <col min="1" max="1" width="13.88671875" bestFit="1" customWidth="1"/>
    <col min="2" max="4" width="6" customWidth="1"/>
    <col min="5" max="7" width="6.33203125" customWidth="1"/>
    <col min="8" max="12" width="5.88671875" customWidth="1"/>
    <col min="13" max="13" width="7.88671875" customWidth="1"/>
    <col min="14" max="16" width="6.5546875" customWidth="1"/>
    <col min="17" max="17" width="7.33203125" customWidth="1"/>
    <col min="18" max="18" width="4.44140625" customWidth="1"/>
    <col min="19" max="19" width="8.44140625" customWidth="1"/>
    <col min="20" max="22" width="6" customWidth="1"/>
    <col min="23" max="24" width="6.33203125" customWidth="1"/>
    <col min="25" max="25" width="12.77734375" customWidth="1"/>
    <col min="26" max="37" width="6.33203125" style="97" customWidth="1"/>
    <col min="38" max="40" width="6.5546875" customWidth="1"/>
    <col min="41" max="41" width="4.33203125" customWidth="1"/>
    <col min="42" max="50" width="5.88671875" customWidth="1"/>
  </cols>
  <sheetData>
    <row r="1" spans="1:49" ht="15.75" customHeight="1">
      <c r="A1" s="242"/>
      <c r="B1" s="243"/>
      <c r="C1" s="243"/>
      <c r="D1" s="244"/>
      <c r="E1" s="395" t="s">
        <v>97</v>
      </c>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row>
    <row r="2" spans="1:49" ht="15.75" customHeight="1">
      <c r="A2" s="245"/>
      <c r="B2" s="246"/>
      <c r="C2" s="246"/>
      <c r="D2" s="247"/>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row>
    <row r="3" spans="1:49" ht="33.75" customHeight="1">
      <c r="A3" s="248"/>
      <c r="B3" s="249"/>
      <c r="C3" s="249"/>
      <c r="D3" s="250"/>
      <c r="E3" s="256" t="s">
        <v>0</v>
      </c>
      <c r="F3" s="256"/>
      <c r="G3" s="256"/>
      <c r="H3" s="256"/>
      <c r="I3" s="256"/>
      <c r="J3" s="256"/>
      <c r="K3" s="256"/>
      <c r="L3" s="256"/>
      <c r="M3" s="256"/>
      <c r="N3" s="256"/>
      <c r="O3" s="256"/>
      <c r="P3" s="256" t="s">
        <v>1</v>
      </c>
      <c r="Q3" s="256"/>
      <c r="R3" s="256"/>
      <c r="S3" s="256"/>
      <c r="T3" s="256"/>
      <c r="U3" s="256"/>
      <c r="V3" s="256"/>
      <c r="W3" s="256"/>
      <c r="X3" s="256"/>
      <c r="Y3" s="256"/>
      <c r="Z3" s="256"/>
      <c r="AA3" s="256"/>
      <c r="AB3" s="256"/>
      <c r="AC3" s="256"/>
      <c r="AD3" s="256"/>
      <c r="AE3" s="256"/>
      <c r="AF3" s="256"/>
      <c r="AG3" s="256"/>
      <c r="AH3" s="256"/>
      <c r="AI3" s="256"/>
      <c r="AJ3" s="256"/>
      <c r="AK3" s="256"/>
      <c r="AL3" s="256"/>
      <c r="AM3" s="256" t="s">
        <v>2</v>
      </c>
      <c r="AN3" s="256"/>
      <c r="AO3" s="256"/>
      <c r="AP3" s="256"/>
      <c r="AQ3" s="256"/>
      <c r="AR3" s="256"/>
      <c r="AS3" s="256"/>
      <c r="AT3" s="256"/>
      <c r="AU3" s="256"/>
      <c r="AV3" s="256"/>
      <c r="AW3" s="256"/>
    </row>
    <row r="5" spans="1:49">
      <c r="A5" s="509" t="s">
        <v>208</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1"/>
    </row>
    <row r="6" spans="1:49" ht="15" thickBot="1"/>
    <row r="7" spans="1:49" ht="52.5" customHeight="1" thickBot="1">
      <c r="A7" s="514" t="s">
        <v>147</v>
      </c>
      <c r="B7" s="515"/>
      <c r="C7" s="515"/>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5"/>
      <c r="AN7" s="515"/>
      <c r="AO7" s="515"/>
      <c r="AP7" s="515"/>
      <c r="AQ7" s="515"/>
      <c r="AR7" s="515"/>
      <c r="AS7" s="515"/>
      <c r="AT7" s="515"/>
      <c r="AU7" s="515"/>
      <c r="AV7" s="515"/>
      <c r="AW7" s="516"/>
    </row>
    <row r="10" spans="1:49" ht="18">
      <c r="A10" s="517" t="s">
        <v>223</v>
      </c>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9"/>
    </row>
    <row r="11" spans="1:49" ht="15" thickBot="1"/>
    <row r="12" spans="1:49" ht="15" thickBot="1">
      <c r="A12" s="377" t="s">
        <v>182</v>
      </c>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9"/>
    </row>
    <row r="13" spans="1:49">
      <c r="A13" s="512" t="s">
        <v>209</v>
      </c>
      <c r="B13" s="473" t="str">
        <f>ET!K20</f>
        <v>System 1</v>
      </c>
      <c r="C13" s="474"/>
      <c r="D13" s="474"/>
      <c r="E13" s="474"/>
      <c r="F13" s="474"/>
      <c r="G13" s="474"/>
      <c r="H13" s="474"/>
      <c r="I13" s="474"/>
      <c r="J13" s="474"/>
      <c r="K13" s="474"/>
      <c r="L13" s="474"/>
      <c r="M13" s="475"/>
      <c r="N13" s="487" t="str">
        <f>ET!T13</f>
        <v>HL20</v>
      </c>
      <c r="O13" s="488"/>
      <c r="P13" s="488"/>
      <c r="Q13" s="488"/>
      <c r="R13" s="488"/>
      <c r="S13" s="488"/>
      <c r="T13" s="488"/>
      <c r="U13" s="488"/>
      <c r="V13" s="488"/>
      <c r="W13" s="488"/>
      <c r="X13" s="488"/>
      <c r="Y13" s="489"/>
      <c r="Z13" s="454" t="str">
        <f>ET!T14</f>
        <v>S5 PRO</v>
      </c>
      <c r="AA13" s="455"/>
      <c r="AB13" s="455"/>
      <c r="AC13" s="455"/>
      <c r="AD13" s="455"/>
      <c r="AE13" s="455"/>
      <c r="AF13" s="455"/>
      <c r="AG13" s="455"/>
      <c r="AH13" s="455"/>
      <c r="AI13" s="455"/>
      <c r="AJ13" s="455"/>
      <c r="AK13" s="456"/>
      <c r="AL13" s="498">
        <f>ET!T15</f>
        <v>0</v>
      </c>
      <c r="AM13" s="499"/>
      <c r="AN13" s="499"/>
      <c r="AO13" s="499"/>
      <c r="AP13" s="499"/>
      <c r="AQ13" s="499"/>
      <c r="AR13" s="499"/>
      <c r="AS13" s="499"/>
      <c r="AT13" s="499"/>
      <c r="AU13" s="499"/>
      <c r="AV13" s="499"/>
      <c r="AW13" s="500"/>
    </row>
    <row r="14" spans="1:49" ht="29.25" customHeight="1" thickBot="1">
      <c r="A14" s="513"/>
      <c r="B14" s="483" t="s">
        <v>213</v>
      </c>
      <c r="C14" s="477"/>
      <c r="D14" s="478"/>
      <c r="E14" s="484" t="s">
        <v>210</v>
      </c>
      <c r="F14" s="485"/>
      <c r="G14" s="486"/>
      <c r="H14" s="476" t="s">
        <v>211</v>
      </c>
      <c r="I14" s="477"/>
      <c r="J14" s="478"/>
      <c r="K14" s="476" t="s">
        <v>212</v>
      </c>
      <c r="L14" s="477"/>
      <c r="M14" s="482"/>
      <c r="N14" s="490" t="s">
        <v>213</v>
      </c>
      <c r="O14" s="491"/>
      <c r="P14" s="492"/>
      <c r="Q14" s="493" t="s">
        <v>210</v>
      </c>
      <c r="R14" s="494"/>
      <c r="S14" s="495"/>
      <c r="T14" s="496" t="s">
        <v>211</v>
      </c>
      <c r="U14" s="491"/>
      <c r="V14" s="492"/>
      <c r="W14" s="496" t="s">
        <v>212</v>
      </c>
      <c r="X14" s="491"/>
      <c r="Y14" s="497"/>
      <c r="Z14" s="457" t="s">
        <v>213</v>
      </c>
      <c r="AA14" s="458"/>
      <c r="AB14" s="459"/>
      <c r="AC14" s="460" t="s">
        <v>210</v>
      </c>
      <c r="AD14" s="461"/>
      <c r="AE14" s="462"/>
      <c r="AF14" s="463" t="s">
        <v>211</v>
      </c>
      <c r="AG14" s="458"/>
      <c r="AH14" s="459"/>
      <c r="AI14" s="463" t="s">
        <v>212</v>
      </c>
      <c r="AJ14" s="458"/>
      <c r="AK14" s="464"/>
      <c r="AL14" s="501" t="s">
        <v>213</v>
      </c>
      <c r="AM14" s="502"/>
      <c r="AN14" s="503"/>
      <c r="AO14" s="504" t="s">
        <v>210</v>
      </c>
      <c r="AP14" s="505"/>
      <c r="AQ14" s="506"/>
      <c r="AR14" s="507" t="s">
        <v>211</v>
      </c>
      <c r="AS14" s="502"/>
      <c r="AT14" s="503"/>
      <c r="AU14" s="507" t="s">
        <v>212</v>
      </c>
      <c r="AV14" s="502"/>
      <c r="AW14" s="508"/>
    </row>
    <row r="15" spans="1:49">
      <c r="A15" s="10">
        <v>0</v>
      </c>
      <c r="B15" s="479">
        <f>688000000 + 122550000</f>
        <v>810550000</v>
      </c>
      <c r="C15" s="480"/>
      <c r="D15" s="481"/>
      <c r="H15" s="426"/>
      <c r="I15" s="426"/>
      <c r="J15" s="426"/>
      <c r="K15" s="439"/>
      <c r="L15" s="440"/>
      <c r="M15" s="440"/>
      <c r="N15" s="434">
        <f>942331512.06</f>
        <v>942331512.05999994</v>
      </c>
      <c r="O15" s="435"/>
      <c r="P15" s="435"/>
      <c r="Q15" s="436"/>
      <c r="R15" s="437"/>
      <c r="S15" s="438"/>
      <c r="T15" s="435"/>
      <c r="U15" s="435"/>
      <c r="V15" s="435"/>
      <c r="W15" s="439"/>
      <c r="X15" s="440"/>
      <c r="Y15" s="441"/>
      <c r="Z15" s="434">
        <f>723484639</f>
        <v>723484639</v>
      </c>
      <c r="AA15" s="435"/>
      <c r="AB15" s="435"/>
      <c r="AC15" s="436"/>
      <c r="AD15" s="437"/>
      <c r="AE15" s="438"/>
      <c r="AF15" s="435"/>
      <c r="AG15" s="435"/>
      <c r="AH15" s="435"/>
      <c r="AI15" s="439"/>
      <c r="AJ15" s="440"/>
      <c r="AK15" s="441"/>
      <c r="AL15" s="434">
        <f>0</f>
        <v>0</v>
      </c>
      <c r="AM15" s="435"/>
      <c r="AN15" s="435"/>
      <c r="AO15" s="436"/>
      <c r="AP15" s="437"/>
      <c r="AQ15" s="438"/>
      <c r="AR15" s="435"/>
      <c r="AS15" s="435"/>
      <c r="AT15" s="435"/>
      <c r="AU15" s="439"/>
      <c r="AV15" s="440"/>
      <c r="AW15" s="441"/>
    </row>
    <row r="16" spans="1:49">
      <c r="A16" s="8">
        <v>1</v>
      </c>
      <c r="B16" s="426"/>
      <c r="C16" s="426"/>
      <c r="D16" s="426"/>
      <c r="E16" s="470">
        <f>17850000</f>
        <v>17850000</v>
      </c>
      <c r="F16" s="470"/>
      <c r="G16" s="470"/>
      <c r="H16" s="426">
        <f>0</f>
        <v>0</v>
      </c>
      <c r="I16" s="426"/>
      <c r="J16" s="426"/>
      <c r="K16" s="442">
        <f>((925000+(925000*0.019))+(575000+(575000*0.019)))*$D$31</f>
        <v>238446000</v>
      </c>
      <c r="L16" s="443"/>
      <c r="M16" s="444"/>
      <c r="N16" s="433"/>
      <c r="O16" s="426"/>
      <c r="P16" s="426"/>
      <c r="Q16" s="426">
        <f>22500000</f>
        <v>22500000</v>
      </c>
      <c r="R16" s="426"/>
      <c r="S16" s="426"/>
      <c r="T16" s="426">
        <f>0</f>
        <v>0</v>
      </c>
      <c r="U16" s="426"/>
      <c r="V16" s="426"/>
      <c r="W16" s="442">
        <f>((3450000+(3450000*0.019))+(585000+(585000*0.019))+(395000+(395000*0.019))+(189000+(189000*0.019)))*$D$31</f>
        <v>734254716</v>
      </c>
      <c r="X16" s="443"/>
      <c r="Y16" s="444"/>
      <c r="Z16" s="433"/>
      <c r="AA16" s="426"/>
      <c r="AB16" s="426"/>
      <c r="AC16" s="426">
        <f>0</f>
        <v>0</v>
      </c>
      <c r="AD16" s="426"/>
      <c r="AE16" s="426"/>
      <c r="AF16" s="426">
        <f>0</f>
        <v>0</v>
      </c>
      <c r="AG16" s="426"/>
      <c r="AH16" s="426"/>
      <c r="AI16" s="442">
        <f>((945000+(945000*0.019))+(40000+(40000*0.019))+(927000+(927000*0.019))+(310000+(310000*0.019))+(314000+(314000*0.019))*$D$31)</f>
        <v>52178914</v>
      </c>
      <c r="AJ16" s="443"/>
      <c r="AK16" s="444"/>
      <c r="AL16" s="433"/>
      <c r="AM16" s="426"/>
      <c r="AN16" s="426"/>
      <c r="AO16" s="426">
        <f>0</f>
        <v>0</v>
      </c>
      <c r="AP16" s="426"/>
      <c r="AQ16" s="426"/>
      <c r="AR16" s="426">
        <f>0</f>
        <v>0</v>
      </c>
      <c r="AS16" s="426"/>
      <c r="AT16" s="426"/>
      <c r="AU16" s="442">
        <f>0</f>
        <v>0</v>
      </c>
      <c r="AV16" s="443"/>
      <c r="AW16" s="444"/>
    </row>
    <row r="17" spans="1:49">
      <c r="A17" s="8">
        <v>2</v>
      </c>
      <c r="B17" s="426"/>
      <c r="C17" s="426"/>
      <c r="D17" s="426"/>
      <c r="E17" s="470">
        <f>E16+(E16*0.0167)</f>
        <v>18148095</v>
      </c>
      <c r="F17" s="470"/>
      <c r="G17" s="470"/>
      <c r="H17" s="426">
        <f>H16+(H16*0.0167)</f>
        <v>0</v>
      </c>
      <c r="I17" s="426"/>
      <c r="J17" s="426"/>
      <c r="K17" s="442">
        <f>K16+(K16*0.0167)</f>
        <v>242428048.19999999</v>
      </c>
      <c r="L17" s="443"/>
      <c r="M17" s="444"/>
      <c r="N17" s="433"/>
      <c r="O17" s="426"/>
      <c r="P17" s="426"/>
      <c r="Q17" s="426">
        <f>Q16+(Q16*0.0167)</f>
        <v>22875750</v>
      </c>
      <c r="R17" s="426"/>
      <c r="S17" s="426"/>
      <c r="T17" s="426">
        <f>T16+(T16*0.0167)</f>
        <v>0</v>
      </c>
      <c r="U17" s="426"/>
      <c r="V17" s="426"/>
      <c r="W17" s="426">
        <f>W16+(W16*0.0167)</f>
        <v>746516769.7572</v>
      </c>
      <c r="X17" s="426"/>
      <c r="Y17" s="427"/>
      <c r="Z17" s="433"/>
      <c r="AA17" s="426"/>
      <c r="AB17" s="426"/>
      <c r="AC17" s="426">
        <f>22000000</f>
        <v>22000000</v>
      </c>
      <c r="AD17" s="426"/>
      <c r="AE17" s="426"/>
      <c r="AF17" s="426">
        <f>AF16+(AF16*0.0167)</f>
        <v>0</v>
      </c>
      <c r="AG17" s="426"/>
      <c r="AH17" s="426"/>
      <c r="AI17" s="426">
        <f>AI16+(AI16*0.0167)</f>
        <v>53050301.863799997</v>
      </c>
      <c r="AJ17" s="426"/>
      <c r="AK17" s="427"/>
      <c r="AL17" s="433"/>
      <c r="AM17" s="426"/>
      <c r="AN17" s="426"/>
      <c r="AO17" s="426">
        <f>AO16+(AO16*0.0167)</f>
        <v>0</v>
      </c>
      <c r="AP17" s="426"/>
      <c r="AQ17" s="426"/>
      <c r="AR17" s="426">
        <f>AR16+(AR16*0.0167)</f>
        <v>0</v>
      </c>
      <c r="AS17" s="426"/>
      <c r="AT17" s="426"/>
      <c r="AU17" s="426">
        <f>AU16+(AU16*0.0167)</f>
        <v>0</v>
      </c>
      <c r="AV17" s="426"/>
      <c r="AW17" s="427"/>
    </row>
    <row r="18" spans="1:49">
      <c r="A18" s="8">
        <v>3</v>
      </c>
      <c r="B18" s="426"/>
      <c r="C18" s="426"/>
      <c r="D18" s="426"/>
      <c r="E18" s="470">
        <f>E17+(E17*0.0167)</f>
        <v>18451168.186500002</v>
      </c>
      <c r="F18" s="470"/>
      <c r="G18" s="470"/>
      <c r="H18" s="426">
        <f t="shared" ref="H18:H25" si="0">H17+(H17*0.0167)</f>
        <v>0</v>
      </c>
      <c r="I18" s="426"/>
      <c r="J18" s="426"/>
      <c r="K18" s="442">
        <f t="shared" ref="K18:K25" si="1">K17+(K17*0.0167)</f>
        <v>246476596.60494</v>
      </c>
      <c r="L18" s="443"/>
      <c r="M18" s="444"/>
      <c r="N18" s="433"/>
      <c r="O18" s="426"/>
      <c r="P18" s="426"/>
      <c r="Q18" s="426">
        <f t="shared" ref="Q18:Q25" si="2">Q17+(Q17*0.0167)</f>
        <v>23257775.024999999</v>
      </c>
      <c r="R18" s="426"/>
      <c r="S18" s="426"/>
      <c r="T18" s="426">
        <f t="shared" ref="T18:T25" si="3">T17+(T17*0.0167)</f>
        <v>0</v>
      </c>
      <c r="U18" s="426"/>
      <c r="V18" s="426"/>
      <c r="W18" s="426">
        <f>W17+(W17*0.0167)</f>
        <v>758983599.81214523</v>
      </c>
      <c r="X18" s="426"/>
      <c r="Y18" s="427"/>
      <c r="Z18" s="433"/>
      <c r="AA18" s="426"/>
      <c r="AB18" s="426"/>
      <c r="AC18" s="426">
        <f>AC17+(AC17*0.0167)</f>
        <v>22367400</v>
      </c>
      <c r="AD18" s="426"/>
      <c r="AE18" s="426"/>
      <c r="AF18" s="426">
        <f t="shared" ref="AF18:AF25" si="4">AF17+(AF17*0.0167)</f>
        <v>0</v>
      </c>
      <c r="AG18" s="426"/>
      <c r="AH18" s="426"/>
      <c r="AI18" s="426">
        <f t="shared" ref="AI18:AI25" si="5">AI17+(AI17*0.0167)</f>
        <v>53936241.904925458</v>
      </c>
      <c r="AJ18" s="426"/>
      <c r="AK18" s="427"/>
      <c r="AL18" s="433"/>
      <c r="AM18" s="426"/>
      <c r="AN18" s="426"/>
      <c r="AO18" s="426">
        <f t="shared" ref="AO18:AO25" si="6">AO17+(AO17*0.0167)</f>
        <v>0</v>
      </c>
      <c r="AP18" s="426"/>
      <c r="AQ18" s="426"/>
      <c r="AR18" s="426">
        <f t="shared" ref="AR18:AR25" si="7">AR17+(AR17*0.0167)</f>
        <v>0</v>
      </c>
      <c r="AS18" s="426"/>
      <c r="AT18" s="426"/>
      <c r="AU18" s="426">
        <f>AU17+(AU17*0.0167)</f>
        <v>0</v>
      </c>
      <c r="AV18" s="426"/>
      <c r="AW18" s="427"/>
    </row>
    <row r="19" spans="1:49">
      <c r="A19" s="8">
        <v>4</v>
      </c>
      <c r="B19" s="426"/>
      <c r="C19" s="426"/>
      <c r="D19" s="426"/>
      <c r="E19" s="470">
        <f t="shared" ref="E19:E25" si="8">E18+(E18*0.0167)</f>
        <v>18759302.695214551</v>
      </c>
      <c r="F19" s="470"/>
      <c r="G19" s="470"/>
      <c r="H19" s="426">
        <f t="shared" si="0"/>
        <v>0</v>
      </c>
      <c r="I19" s="426"/>
      <c r="J19" s="426"/>
      <c r="K19" s="442">
        <f t="shared" si="1"/>
        <v>250592755.76824251</v>
      </c>
      <c r="L19" s="443"/>
      <c r="M19" s="444"/>
      <c r="N19" s="433"/>
      <c r="O19" s="426"/>
      <c r="P19" s="426"/>
      <c r="Q19" s="426">
        <f t="shared" si="2"/>
        <v>23646179.867917497</v>
      </c>
      <c r="R19" s="426"/>
      <c r="S19" s="426"/>
      <c r="T19" s="426">
        <f t="shared" si="3"/>
        <v>0</v>
      </c>
      <c r="U19" s="426"/>
      <c r="V19" s="426"/>
      <c r="W19" s="426">
        <f t="shared" ref="W19:W25" si="9">W18+(W18*0.0167)</f>
        <v>771658625.92900801</v>
      </c>
      <c r="X19" s="426"/>
      <c r="Y19" s="427"/>
      <c r="Z19" s="433"/>
      <c r="AA19" s="426"/>
      <c r="AB19" s="426"/>
      <c r="AC19" s="426">
        <f t="shared" ref="AC19:AC25" si="10">AC18+(AC18*0.0167)</f>
        <v>22740935.579999998</v>
      </c>
      <c r="AD19" s="426"/>
      <c r="AE19" s="426"/>
      <c r="AF19" s="426">
        <f t="shared" si="4"/>
        <v>0</v>
      </c>
      <c r="AG19" s="426"/>
      <c r="AH19" s="426"/>
      <c r="AI19" s="426">
        <f t="shared" si="5"/>
        <v>54836977.144737713</v>
      </c>
      <c r="AJ19" s="426"/>
      <c r="AK19" s="427"/>
      <c r="AL19" s="433"/>
      <c r="AM19" s="426"/>
      <c r="AN19" s="426"/>
      <c r="AO19" s="426">
        <f t="shared" si="6"/>
        <v>0</v>
      </c>
      <c r="AP19" s="426"/>
      <c r="AQ19" s="426"/>
      <c r="AR19" s="426">
        <f t="shared" si="7"/>
        <v>0</v>
      </c>
      <c r="AS19" s="426"/>
      <c r="AT19" s="426"/>
      <c r="AU19" s="426">
        <f t="shared" ref="AU19:AU25" si="11">AU18+(AU18*0.0167)</f>
        <v>0</v>
      </c>
      <c r="AV19" s="426"/>
      <c r="AW19" s="427"/>
    </row>
    <row r="20" spans="1:49">
      <c r="A20" s="8">
        <v>5</v>
      </c>
      <c r="B20" s="426"/>
      <c r="C20" s="426"/>
      <c r="D20" s="426"/>
      <c r="E20" s="470">
        <f t="shared" si="8"/>
        <v>19072583.050224636</v>
      </c>
      <c r="F20" s="470"/>
      <c r="G20" s="470"/>
      <c r="H20" s="426">
        <f t="shared" si="0"/>
        <v>0</v>
      </c>
      <c r="I20" s="426"/>
      <c r="J20" s="426"/>
      <c r="K20" s="442">
        <f t="shared" si="1"/>
        <v>254777654.78957215</v>
      </c>
      <c r="L20" s="443"/>
      <c r="M20" s="444"/>
      <c r="N20" s="433"/>
      <c r="O20" s="426"/>
      <c r="P20" s="426"/>
      <c r="Q20" s="426">
        <f t="shared" si="2"/>
        <v>24041071.071711719</v>
      </c>
      <c r="R20" s="426"/>
      <c r="S20" s="426"/>
      <c r="T20" s="426">
        <f t="shared" si="3"/>
        <v>0</v>
      </c>
      <c r="U20" s="426"/>
      <c r="V20" s="426"/>
      <c r="W20" s="426">
        <f t="shared" si="9"/>
        <v>784545324.9820224</v>
      </c>
      <c r="X20" s="426"/>
      <c r="Y20" s="427"/>
      <c r="Z20" s="433"/>
      <c r="AA20" s="426"/>
      <c r="AB20" s="426"/>
      <c r="AC20" s="426">
        <f t="shared" si="10"/>
        <v>23120709.204186</v>
      </c>
      <c r="AD20" s="426"/>
      <c r="AE20" s="426"/>
      <c r="AF20" s="426">
        <f t="shared" si="4"/>
        <v>0</v>
      </c>
      <c r="AG20" s="426"/>
      <c r="AH20" s="426"/>
      <c r="AI20" s="426">
        <f t="shared" si="5"/>
        <v>55752754.663054831</v>
      </c>
      <c r="AJ20" s="426"/>
      <c r="AK20" s="427"/>
      <c r="AL20" s="433"/>
      <c r="AM20" s="426"/>
      <c r="AN20" s="426"/>
      <c r="AO20" s="426">
        <f t="shared" si="6"/>
        <v>0</v>
      </c>
      <c r="AP20" s="426"/>
      <c r="AQ20" s="426"/>
      <c r="AR20" s="426">
        <f t="shared" si="7"/>
        <v>0</v>
      </c>
      <c r="AS20" s="426"/>
      <c r="AT20" s="426"/>
      <c r="AU20" s="426">
        <f t="shared" si="11"/>
        <v>0</v>
      </c>
      <c r="AV20" s="426"/>
      <c r="AW20" s="427"/>
    </row>
    <row r="21" spans="1:49">
      <c r="A21" s="8">
        <v>6</v>
      </c>
      <c r="B21" s="426"/>
      <c r="C21" s="426"/>
      <c r="D21" s="426"/>
      <c r="E21" s="470">
        <f t="shared" si="8"/>
        <v>19391095.187163386</v>
      </c>
      <c r="F21" s="470"/>
      <c r="G21" s="470"/>
      <c r="H21" s="426">
        <f t="shared" si="0"/>
        <v>0</v>
      </c>
      <c r="I21" s="426"/>
      <c r="J21" s="426"/>
      <c r="K21" s="442">
        <f t="shared" si="1"/>
        <v>259032441.624558</v>
      </c>
      <c r="L21" s="443"/>
      <c r="M21" s="444"/>
      <c r="N21" s="433"/>
      <c r="O21" s="426"/>
      <c r="P21" s="426"/>
      <c r="Q21" s="426">
        <f t="shared" si="2"/>
        <v>24442556.958609305</v>
      </c>
      <c r="R21" s="426"/>
      <c r="S21" s="426"/>
      <c r="T21" s="426">
        <f t="shared" si="3"/>
        <v>0</v>
      </c>
      <c r="U21" s="426"/>
      <c r="V21" s="426"/>
      <c r="W21" s="426">
        <f t="shared" si="9"/>
        <v>797647231.90922213</v>
      </c>
      <c r="X21" s="426"/>
      <c r="Y21" s="427"/>
      <c r="Z21" s="433"/>
      <c r="AA21" s="426"/>
      <c r="AB21" s="426"/>
      <c r="AC21" s="426">
        <f t="shared" si="10"/>
        <v>23506825.047895905</v>
      </c>
      <c r="AD21" s="426"/>
      <c r="AE21" s="426"/>
      <c r="AF21" s="426">
        <f t="shared" si="4"/>
        <v>0</v>
      </c>
      <c r="AG21" s="426"/>
      <c r="AH21" s="426"/>
      <c r="AI21" s="426">
        <f t="shared" si="5"/>
        <v>56683825.66592785</v>
      </c>
      <c r="AJ21" s="426"/>
      <c r="AK21" s="427"/>
      <c r="AL21" s="433"/>
      <c r="AM21" s="426"/>
      <c r="AN21" s="426"/>
      <c r="AO21" s="426">
        <f t="shared" si="6"/>
        <v>0</v>
      </c>
      <c r="AP21" s="426"/>
      <c r="AQ21" s="426"/>
      <c r="AR21" s="426">
        <f t="shared" si="7"/>
        <v>0</v>
      </c>
      <c r="AS21" s="426"/>
      <c r="AT21" s="426"/>
      <c r="AU21" s="426">
        <f t="shared" si="11"/>
        <v>0</v>
      </c>
      <c r="AV21" s="426"/>
      <c r="AW21" s="427"/>
    </row>
    <row r="22" spans="1:49">
      <c r="A22" s="8">
        <v>7</v>
      </c>
      <c r="B22" s="426"/>
      <c r="C22" s="426"/>
      <c r="D22" s="426"/>
      <c r="E22" s="470">
        <f>E21+(E21*0.0167)</f>
        <v>19714926.476789016</v>
      </c>
      <c r="F22" s="470"/>
      <c r="G22" s="470"/>
      <c r="H22" s="426">
        <f t="shared" si="0"/>
        <v>0</v>
      </c>
      <c r="I22" s="426"/>
      <c r="J22" s="426"/>
      <c r="K22" s="442">
        <f t="shared" si="1"/>
        <v>263358283.39968812</v>
      </c>
      <c r="L22" s="443"/>
      <c r="M22" s="444"/>
      <c r="N22" s="433"/>
      <c r="O22" s="426"/>
      <c r="P22" s="426"/>
      <c r="Q22" s="426">
        <f t="shared" si="2"/>
        <v>24850747.659818079</v>
      </c>
      <c r="R22" s="426"/>
      <c r="S22" s="426"/>
      <c r="T22" s="426">
        <f t="shared" si="3"/>
        <v>0</v>
      </c>
      <c r="U22" s="426"/>
      <c r="V22" s="426"/>
      <c r="W22" s="426">
        <f t="shared" si="9"/>
        <v>810967940.68210614</v>
      </c>
      <c r="X22" s="426"/>
      <c r="Y22" s="427"/>
      <c r="Z22" s="433"/>
      <c r="AA22" s="426"/>
      <c r="AB22" s="426"/>
      <c r="AC22" s="426">
        <f t="shared" si="10"/>
        <v>23899389.026195765</v>
      </c>
      <c r="AD22" s="426"/>
      <c r="AE22" s="426"/>
      <c r="AF22" s="426">
        <f t="shared" si="4"/>
        <v>0</v>
      </c>
      <c r="AG22" s="426"/>
      <c r="AH22" s="426"/>
      <c r="AI22" s="426">
        <f t="shared" si="5"/>
        <v>57630445.554548845</v>
      </c>
      <c r="AJ22" s="426"/>
      <c r="AK22" s="427"/>
      <c r="AL22" s="433"/>
      <c r="AM22" s="426"/>
      <c r="AN22" s="426"/>
      <c r="AO22" s="426">
        <f t="shared" si="6"/>
        <v>0</v>
      </c>
      <c r="AP22" s="426"/>
      <c r="AQ22" s="426"/>
      <c r="AR22" s="426">
        <f t="shared" si="7"/>
        <v>0</v>
      </c>
      <c r="AS22" s="426"/>
      <c r="AT22" s="426"/>
      <c r="AU22" s="426">
        <f t="shared" si="11"/>
        <v>0</v>
      </c>
      <c r="AV22" s="426"/>
      <c r="AW22" s="427"/>
    </row>
    <row r="23" spans="1:49">
      <c r="A23" s="8">
        <v>8</v>
      </c>
      <c r="B23" s="426"/>
      <c r="C23" s="426"/>
      <c r="D23" s="426"/>
      <c r="E23" s="470">
        <f t="shared" si="8"/>
        <v>20044165.748951394</v>
      </c>
      <c r="F23" s="470"/>
      <c r="G23" s="470"/>
      <c r="H23" s="426">
        <f t="shared" si="0"/>
        <v>0</v>
      </c>
      <c r="I23" s="426"/>
      <c r="J23" s="426"/>
      <c r="K23" s="442">
        <f t="shared" si="1"/>
        <v>267756366.73246291</v>
      </c>
      <c r="L23" s="443"/>
      <c r="M23" s="444"/>
      <c r="N23" s="433"/>
      <c r="O23" s="426"/>
      <c r="P23" s="426"/>
      <c r="Q23" s="426">
        <f t="shared" si="2"/>
        <v>25265755.145737041</v>
      </c>
      <c r="R23" s="426"/>
      <c r="S23" s="426"/>
      <c r="T23" s="426">
        <f t="shared" si="3"/>
        <v>0</v>
      </c>
      <c r="U23" s="426"/>
      <c r="V23" s="426"/>
      <c r="W23" s="426">
        <f t="shared" si="9"/>
        <v>824511105.29149735</v>
      </c>
      <c r="X23" s="426"/>
      <c r="Y23" s="427"/>
      <c r="Z23" s="433"/>
      <c r="AA23" s="426"/>
      <c r="AB23" s="426"/>
      <c r="AC23" s="426">
        <f t="shared" si="10"/>
        <v>24298508.822933234</v>
      </c>
      <c r="AD23" s="426"/>
      <c r="AE23" s="426"/>
      <c r="AF23" s="426">
        <f t="shared" si="4"/>
        <v>0</v>
      </c>
      <c r="AG23" s="426"/>
      <c r="AH23" s="426"/>
      <c r="AI23" s="426">
        <f t="shared" si="5"/>
        <v>58592873.995309807</v>
      </c>
      <c r="AJ23" s="426"/>
      <c r="AK23" s="427"/>
      <c r="AL23" s="433"/>
      <c r="AM23" s="426"/>
      <c r="AN23" s="426"/>
      <c r="AO23" s="426">
        <f t="shared" si="6"/>
        <v>0</v>
      </c>
      <c r="AP23" s="426"/>
      <c r="AQ23" s="426"/>
      <c r="AR23" s="426">
        <f t="shared" si="7"/>
        <v>0</v>
      </c>
      <c r="AS23" s="426"/>
      <c r="AT23" s="426"/>
      <c r="AU23" s="426">
        <f t="shared" si="11"/>
        <v>0</v>
      </c>
      <c r="AV23" s="426"/>
      <c r="AW23" s="427"/>
    </row>
    <row r="24" spans="1:49">
      <c r="A24" s="8">
        <v>9</v>
      </c>
      <c r="B24" s="426"/>
      <c r="C24" s="426"/>
      <c r="D24" s="426"/>
      <c r="E24" s="470">
        <f t="shared" si="8"/>
        <v>20378903.316958882</v>
      </c>
      <c r="F24" s="470"/>
      <c r="G24" s="470"/>
      <c r="H24" s="426">
        <f t="shared" si="0"/>
        <v>0</v>
      </c>
      <c r="I24" s="426"/>
      <c r="J24" s="426"/>
      <c r="K24" s="442">
        <f t="shared" si="1"/>
        <v>272227898.05689502</v>
      </c>
      <c r="L24" s="443"/>
      <c r="M24" s="444"/>
      <c r="N24" s="433"/>
      <c r="O24" s="426"/>
      <c r="P24" s="426"/>
      <c r="Q24" s="426">
        <f t="shared" si="2"/>
        <v>25687693.256670848</v>
      </c>
      <c r="R24" s="426"/>
      <c r="S24" s="426"/>
      <c r="T24" s="426">
        <f t="shared" si="3"/>
        <v>0</v>
      </c>
      <c r="U24" s="426"/>
      <c r="V24" s="426"/>
      <c r="W24" s="426">
        <f t="shared" si="9"/>
        <v>838280440.74986541</v>
      </c>
      <c r="X24" s="426"/>
      <c r="Y24" s="427"/>
      <c r="Z24" s="433"/>
      <c r="AA24" s="426"/>
      <c r="AB24" s="426"/>
      <c r="AC24" s="426">
        <f t="shared" si="10"/>
        <v>24704293.920276221</v>
      </c>
      <c r="AD24" s="426"/>
      <c r="AE24" s="426"/>
      <c r="AF24" s="426">
        <f t="shared" si="4"/>
        <v>0</v>
      </c>
      <c r="AG24" s="426"/>
      <c r="AH24" s="426"/>
      <c r="AI24" s="426">
        <f t="shared" si="5"/>
        <v>59571374.991031483</v>
      </c>
      <c r="AJ24" s="426"/>
      <c r="AK24" s="427"/>
      <c r="AL24" s="433"/>
      <c r="AM24" s="426"/>
      <c r="AN24" s="426"/>
      <c r="AO24" s="426">
        <f t="shared" si="6"/>
        <v>0</v>
      </c>
      <c r="AP24" s="426"/>
      <c r="AQ24" s="426"/>
      <c r="AR24" s="426">
        <f t="shared" si="7"/>
        <v>0</v>
      </c>
      <c r="AS24" s="426"/>
      <c r="AT24" s="426"/>
      <c r="AU24" s="426">
        <f t="shared" si="11"/>
        <v>0</v>
      </c>
      <c r="AV24" s="426"/>
      <c r="AW24" s="427"/>
    </row>
    <row r="25" spans="1:49" ht="15" thickBot="1">
      <c r="A25" s="9">
        <v>10</v>
      </c>
      <c r="B25" s="429"/>
      <c r="C25" s="429"/>
      <c r="D25" s="429"/>
      <c r="E25" s="470">
        <f t="shared" si="8"/>
        <v>20719231.002352096</v>
      </c>
      <c r="F25" s="470"/>
      <c r="G25" s="470"/>
      <c r="H25" s="426">
        <f t="shared" si="0"/>
        <v>0</v>
      </c>
      <c r="I25" s="426"/>
      <c r="J25" s="426"/>
      <c r="K25" s="442">
        <f t="shared" si="1"/>
        <v>276774103.95444518</v>
      </c>
      <c r="L25" s="443"/>
      <c r="M25" s="444"/>
      <c r="N25" s="428"/>
      <c r="O25" s="429"/>
      <c r="P25" s="429"/>
      <c r="Q25" s="426">
        <f t="shared" si="2"/>
        <v>26116677.734057251</v>
      </c>
      <c r="R25" s="426"/>
      <c r="S25" s="426"/>
      <c r="T25" s="426">
        <f t="shared" si="3"/>
        <v>0</v>
      </c>
      <c r="U25" s="426"/>
      <c r="V25" s="426"/>
      <c r="W25" s="426">
        <f t="shared" si="9"/>
        <v>852279724.11038816</v>
      </c>
      <c r="X25" s="426"/>
      <c r="Y25" s="427"/>
      <c r="Z25" s="428"/>
      <c r="AA25" s="429"/>
      <c r="AB25" s="429"/>
      <c r="AC25" s="426">
        <f t="shared" si="10"/>
        <v>25116855.628744833</v>
      </c>
      <c r="AD25" s="426"/>
      <c r="AE25" s="426"/>
      <c r="AF25" s="426">
        <f t="shared" si="4"/>
        <v>0</v>
      </c>
      <c r="AG25" s="426"/>
      <c r="AH25" s="426"/>
      <c r="AI25" s="426">
        <f t="shared" si="5"/>
        <v>60566216.95338171</v>
      </c>
      <c r="AJ25" s="426"/>
      <c r="AK25" s="427"/>
      <c r="AL25" s="428"/>
      <c r="AM25" s="429"/>
      <c r="AN25" s="429"/>
      <c r="AO25" s="426">
        <f t="shared" si="6"/>
        <v>0</v>
      </c>
      <c r="AP25" s="426"/>
      <c r="AQ25" s="426"/>
      <c r="AR25" s="426">
        <f t="shared" si="7"/>
        <v>0</v>
      </c>
      <c r="AS25" s="426"/>
      <c r="AT25" s="426"/>
      <c r="AU25" s="426">
        <f t="shared" si="11"/>
        <v>0</v>
      </c>
      <c r="AV25" s="426"/>
      <c r="AW25" s="427"/>
    </row>
    <row r="26" spans="1:49">
      <c r="A26" s="15" t="s">
        <v>32</v>
      </c>
      <c r="B26" s="471">
        <f>SUM(B15:D25)</f>
        <v>810550000</v>
      </c>
      <c r="C26" s="472"/>
      <c r="D26" s="472"/>
      <c r="E26" s="471">
        <f>SUM(E15:G25)</f>
        <v>192529470.66415393</v>
      </c>
      <c r="F26" s="472"/>
      <c r="G26" s="472"/>
      <c r="H26" s="471">
        <f>SUM(H15:J25)</f>
        <v>0</v>
      </c>
      <c r="I26" s="472"/>
      <c r="J26" s="472"/>
      <c r="K26" s="471">
        <f>SUM(K15:M25)</f>
        <v>2571870149.1308036</v>
      </c>
      <c r="L26" s="472"/>
      <c r="M26" s="529"/>
      <c r="N26" s="526">
        <f>SUM(N15:P25)</f>
        <v>942331512.05999994</v>
      </c>
      <c r="O26" s="527"/>
      <c r="P26" s="527"/>
      <c r="Q26" s="526">
        <f>SUM(Q15:S25)</f>
        <v>242684206.71952176</v>
      </c>
      <c r="R26" s="527"/>
      <c r="S26" s="527"/>
      <c r="T26" s="526">
        <f>SUM(T15:V25)</f>
        <v>0</v>
      </c>
      <c r="U26" s="527"/>
      <c r="V26" s="527"/>
      <c r="W26" s="526">
        <f>SUM(W15:Y25)</f>
        <v>7919645479.2234545</v>
      </c>
      <c r="X26" s="527"/>
      <c r="Y26" s="528"/>
      <c r="Z26" s="430">
        <f>SUM(Z15:AB25)</f>
        <v>723484639</v>
      </c>
      <c r="AA26" s="431"/>
      <c r="AB26" s="431"/>
      <c r="AC26" s="430">
        <f>SUM(AC15:AE25)</f>
        <v>211754917.23023197</v>
      </c>
      <c r="AD26" s="431"/>
      <c r="AE26" s="431"/>
      <c r="AF26" s="430">
        <f>SUM(AF15:AH25)</f>
        <v>0</v>
      </c>
      <c r="AG26" s="431"/>
      <c r="AH26" s="431"/>
      <c r="AI26" s="430">
        <f>SUM(AI15:AK25)</f>
        <v>562799926.7367177</v>
      </c>
      <c r="AJ26" s="431"/>
      <c r="AK26" s="432"/>
      <c r="AL26" s="467">
        <f>SUM(AL15:AN25)</f>
        <v>0</v>
      </c>
      <c r="AM26" s="468"/>
      <c r="AN26" s="468"/>
      <c r="AO26" s="467">
        <f>SUM(AO15:AQ25)</f>
        <v>0</v>
      </c>
      <c r="AP26" s="468"/>
      <c r="AQ26" s="468"/>
      <c r="AR26" s="467">
        <f>SUM(AR15:AT25)</f>
        <v>0</v>
      </c>
      <c r="AS26" s="468"/>
      <c r="AT26" s="468"/>
      <c r="AU26" s="467">
        <f>SUM(AU15:AW25)</f>
        <v>0</v>
      </c>
      <c r="AV26" s="468"/>
      <c r="AW26" s="469"/>
    </row>
    <row r="27" spans="1:49">
      <c r="A27" s="17" t="s">
        <v>215</v>
      </c>
      <c r="B27" s="197" t="s">
        <v>26</v>
      </c>
      <c r="C27" s="197"/>
      <c r="D27" s="197"/>
      <c r="E27" s="197" t="s">
        <v>24</v>
      </c>
      <c r="F27" s="197"/>
      <c r="G27" s="197"/>
      <c r="H27" s="197" t="s">
        <v>23</v>
      </c>
      <c r="I27" s="197"/>
      <c r="J27" s="197"/>
      <c r="K27" s="197" t="s">
        <v>26</v>
      </c>
      <c r="L27" s="197"/>
      <c r="M27" s="197"/>
      <c r="N27" s="197" t="s">
        <v>27</v>
      </c>
      <c r="O27" s="197"/>
      <c r="P27" s="197"/>
      <c r="Q27" s="197" t="s">
        <v>26</v>
      </c>
      <c r="R27" s="197"/>
      <c r="S27" s="197"/>
      <c r="T27" s="197" t="s">
        <v>23</v>
      </c>
      <c r="U27" s="197"/>
      <c r="V27" s="197"/>
      <c r="W27" s="197" t="s">
        <v>27</v>
      </c>
      <c r="X27" s="197"/>
      <c r="Y27" s="197"/>
      <c r="Z27" s="197" t="s">
        <v>24</v>
      </c>
      <c r="AA27" s="197"/>
      <c r="AB27" s="197"/>
      <c r="AC27" s="197" t="s">
        <v>25</v>
      </c>
      <c r="AD27" s="197"/>
      <c r="AE27" s="197"/>
      <c r="AF27" s="197" t="s">
        <v>23</v>
      </c>
      <c r="AG27" s="197"/>
      <c r="AH27" s="197"/>
      <c r="AI27" s="197" t="s">
        <v>24</v>
      </c>
      <c r="AJ27" s="197"/>
      <c r="AK27" s="197"/>
      <c r="AL27" s="197" t="s">
        <v>23</v>
      </c>
      <c r="AM27" s="197"/>
      <c r="AN27" s="197"/>
      <c r="AO27" s="197" t="s">
        <v>23</v>
      </c>
      <c r="AP27" s="197"/>
      <c r="AQ27" s="197"/>
      <c r="AR27" s="197" t="s">
        <v>23</v>
      </c>
      <c r="AS27" s="197"/>
      <c r="AT27" s="197"/>
      <c r="AU27" s="197" t="s">
        <v>23</v>
      </c>
      <c r="AV27" s="197"/>
      <c r="AW27" s="197"/>
    </row>
    <row r="28" spans="1:49">
      <c r="A28" s="48"/>
      <c r="B28" s="399">
        <f>SUM(B26:M26)</f>
        <v>3574949619.7949576</v>
      </c>
      <c r="C28" s="400"/>
      <c r="D28" s="400"/>
      <c r="E28" s="400"/>
      <c r="F28" s="400"/>
      <c r="G28" s="400"/>
      <c r="H28" s="400"/>
      <c r="I28" s="400"/>
      <c r="J28" s="400"/>
      <c r="K28" s="400"/>
      <c r="L28" s="400"/>
      <c r="M28" s="401"/>
      <c r="N28" s="405">
        <f>SUM(N26:Y26)</f>
        <v>9104661198.0029755</v>
      </c>
      <c r="O28" s="406"/>
      <c r="P28" s="406"/>
      <c r="Q28" s="406"/>
      <c r="R28" s="406"/>
      <c r="S28" s="406"/>
      <c r="T28" s="406"/>
      <c r="U28" s="406"/>
      <c r="V28" s="406"/>
      <c r="W28" s="406"/>
      <c r="X28" s="406"/>
      <c r="Y28" s="407"/>
      <c r="Z28" s="405">
        <f>SUM(Z26:AK26)</f>
        <v>1498039482.9669497</v>
      </c>
      <c r="AA28" s="406"/>
      <c r="AB28" s="406"/>
      <c r="AC28" s="406"/>
      <c r="AD28" s="406"/>
      <c r="AE28" s="406"/>
      <c r="AF28" s="406"/>
      <c r="AG28" s="406"/>
      <c r="AH28" s="406"/>
      <c r="AI28" s="406"/>
      <c r="AJ28" s="406"/>
      <c r="AK28" s="407"/>
      <c r="AL28" s="405">
        <f>SUM(AL26:AW26)</f>
        <v>0</v>
      </c>
      <c r="AM28" s="406"/>
      <c r="AN28" s="406"/>
      <c r="AO28" s="406"/>
      <c r="AP28" s="406"/>
      <c r="AQ28" s="406"/>
      <c r="AR28" s="406"/>
      <c r="AS28" s="406"/>
      <c r="AT28" s="406"/>
      <c r="AU28" s="406"/>
      <c r="AV28" s="406"/>
      <c r="AW28" s="407"/>
    </row>
    <row r="29" spans="1:49" s="153" customFormat="1">
      <c r="A29" s="48"/>
      <c r="B29" s="402"/>
      <c r="C29" s="403"/>
      <c r="D29" s="403"/>
      <c r="E29" s="403"/>
      <c r="F29" s="403"/>
      <c r="G29" s="403"/>
      <c r="H29" s="403"/>
      <c r="I29" s="403"/>
      <c r="J29" s="403"/>
      <c r="K29" s="403"/>
      <c r="L29" s="403"/>
      <c r="M29" s="404"/>
      <c r="N29" s="408"/>
      <c r="O29" s="409"/>
      <c r="P29" s="409"/>
      <c r="Q29" s="409"/>
      <c r="R29" s="409"/>
      <c r="S29" s="409"/>
      <c r="T29" s="409"/>
      <c r="U29" s="409"/>
      <c r="V29" s="409"/>
      <c r="W29" s="409"/>
      <c r="X29" s="409"/>
      <c r="Y29" s="410"/>
      <c r="Z29" s="408"/>
      <c r="AA29" s="409"/>
      <c r="AB29" s="409"/>
      <c r="AC29" s="409"/>
      <c r="AD29" s="409"/>
      <c r="AE29" s="409"/>
      <c r="AF29" s="409"/>
      <c r="AG29" s="409"/>
      <c r="AH29" s="409"/>
      <c r="AI29" s="409"/>
      <c r="AJ29" s="409"/>
      <c r="AK29" s="410"/>
      <c r="AL29" s="408"/>
      <c r="AM29" s="409"/>
      <c r="AN29" s="409"/>
      <c r="AO29" s="409"/>
      <c r="AP29" s="409"/>
      <c r="AQ29" s="409"/>
      <c r="AR29" s="409"/>
      <c r="AS29" s="409"/>
      <c r="AT29" s="409"/>
      <c r="AU29" s="409"/>
      <c r="AV29" s="409"/>
      <c r="AW29" s="410"/>
    </row>
    <row r="30" spans="1:49" s="153" customFormat="1">
      <c r="A30" s="48"/>
      <c r="B30" s="159"/>
      <c r="C30" s="159"/>
      <c r="D30" s="160"/>
      <c r="E30" s="160"/>
      <c r="F30" s="159"/>
      <c r="G30" s="159"/>
      <c r="H30" s="159"/>
      <c r="I30" s="159"/>
      <c r="J30" s="159"/>
      <c r="K30" s="159"/>
      <c r="L30" s="159"/>
      <c r="M30" s="159"/>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row>
    <row r="31" spans="1:49">
      <c r="A31" s="320" t="s">
        <v>271</v>
      </c>
      <c r="B31" s="320"/>
      <c r="C31" s="320"/>
      <c r="D31" s="465">
        <v>156</v>
      </c>
      <c r="E31" s="466"/>
    </row>
    <row r="33" spans="1:44" ht="15" thickBot="1"/>
    <row r="34" spans="1:44" ht="15" thickBot="1">
      <c r="A34" s="295" t="s">
        <v>18</v>
      </c>
      <c r="B34" s="418" t="s">
        <v>19</v>
      </c>
      <c r="C34" s="386"/>
      <c r="D34" s="386"/>
      <c r="E34" s="386"/>
      <c r="F34" s="386"/>
      <c r="G34" s="386"/>
      <c r="H34" s="386"/>
      <c r="I34" s="386"/>
      <c r="J34" s="419"/>
      <c r="K34" s="377" t="s">
        <v>182</v>
      </c>
      <c r="L34" s="378"/>
      <c r="M34" s="378"/>
      <c r="N34" s="378"/>
      <c r="O34" s="378"/>
      <c r="P34" s="378"/>
      <c r="Q34" s="378"/>
      <c r="R34" s="378"/>
      <c r="S34" s="378"/>
      <c r="T34" s="378"/>
      <c r="U34" s="378"/>
      <c r="V34" s="378"/>
      <c r="W34" s="378"/>
      <c r="X34" s="378"/>
      <c r="Y34" s="378"/>
      <c r="Z34" s="378"/>
      <c r="AA34" s="378"/>
      <c r="AB34" s="378"/>
      <c r="AC34" s="378"/>
      <c r="AD34" s="379"/>
      <c r="AE34" s="95"/>
      <c r="AF34" s="95"/>
      <c r="AG34" s="95"/>
      <c r="AH34" s="95"/>
      <c r="AI34" s="95"/>
      <c r="AJ34" s="95"/>
      <c r="AK34" s="95"/>
      <c r="AL34" s="20"/>
      <c r="AM34" s="449" t="s">
        <v>22</v>
      </c>
      <c r="AN34" s="449"/>
      <c r="AO34" s="449"/>
      <c r="AP34" s="449" t="s">
        <v>224</v>
      </c>
      <c r="AQ34" s="449"/>
      <c r="AR34" s="449"/>
    </row>
    <row r="35" spans="1:44" ht="15" thickBot="1">
      <c r="A35" s="273"/>
      <c r="B35" s="396"/>
      <c r="C35" s="388"/>
      <c r="D35" s="388"/>
      <c r="E35" s="388"/>
      <c r="F35" s="388"/>
      <c r="G35" s="388"/>
      <c r="H35" s="388"/>
      <c r="I35" s="388"/>
      <c r="J35" s="389"/>
      <c r="K35" s="420" t="str">
        <f>B13</f>
        <v>System 1</v>
      </c>
      <c r="L35" s="421"/>
      <c r="M35" s="421"/>
      <c r="N35" s="421"/>
      <c r="O35" s="422"/>
      <c r="P35" s="420" t="str">
        <f>N13</f>
        <v>HL20</v>
      </c>
      <c r="Q35" s="421"/>
      <c r="R35" s="421"/>
      <c r="S35" s="421"/>
      <c r="T35" s="422"/>
      <c r="U35" s="423" t="str">
        <f>Z13</f>
        <v>S5 PRO</v>
      </c>
      <c r="V35" s="421"/>
      <c r="W35" s="421"/>
      <c r="X35" s="421"/>
      <c r="Y35" s="422"/>
      <c r="Z35" s="423">
        <f>AL13</f>
        <v>0</v>
      </c>
      <c r="AA35" s="424"/>
      <c r="AB35" s="424"/>
      <c r="AC35" s="424"/>
      <c r="AD35" s="425"/>
      <c r="AE35" s="96"/>
      <c r="AF35" s="96"/>
      <c r="AG35" s="96"/>
      <c r="AH35" s="96"/>
      <c r="AI35" s="96"/>
      <c r="AJ35" s="96"/>
      <c r="AK35" s="96"/>
      <c r="AL35" s="48"/>
      <c r="AM35" s="450" t="s">
        <v>23</v>
      </c>
      <c r="AN35" s="450"/>
      <c r="AO35" s="450"/>
      <c r="AP35" s="450">
        <v>0</v>
      </c>
      <c r="AQ35" s="450"/>
      <c r="AR35" s="450"/>
    </row>
    <row r="36" spans="1:44">
      <c r="A36" s="92">
        <v>1</v>
      </c>
      <c r="B36" s="525" t="s">
        <v>207</v>
      </c>
      <c r="C36" s="363"/>
      <c r="D36" s="363"/>
      <c r="E36" s="363"/>
      <c r="F36" s="363"/>
      <c r="G36" s="363"/>
      <c r="H36" s="363"/>
      <c r="I36" s="363"/>
      <c r="J36" s="364"/>
      <c r="K36" s="447">
        <f>COUNTIF($B$27:$M$27,AM35)</f>
        <v>1</v>
      </c>
      <c r="L36" s="230"/>
      <c r="M36" s="230"/>
      <c r="N36" s="230"/>
      <c r="O36" s="231"/>
      <c r="P36" s="240">
        <f>COUNTIF($N$27:$Y$27,AM35)</f>
        <v>1</v>
      </c>
      <c r="Q36" s="230"/>
      <c r="R36" s="230"/>
      <c r="S36" s="230"/>
      <c r="T36" s="231"/>
      <c r="U36" s="240">
        <f>COUNTIF($Z$27:$AK$27,AM35)</f>
        <v>1</v>
      </c>
      <c r="V36" s="230"/>
      <c r="W36" s="230"/>
      <c r="X36" s="230"/>
      <c r="Y36" s="231"/>
      <c r="Z36" s="240">
        <f t="shared" ref="Z36:Z40" si="12">COUNTIF($AL$27:$AW$27,AM35)</f>
        <v>4</v>
      </c>
      <c r="AA36" s="230"/>
      <c r="AB36" s="230"/>
      <c r="AC36" s="230"/>
      <c r="AD36" s="411"/>
      <c r="AE36" s="98"/>
      <c r="AF36" s="98"/>
      <c r="AG36" s="98"/>
      <c r="AH36" s="98"/>
      <c r="AI36" s="98"/>
      <c r="AJ36" s="98"/>
      <c r="AK36" s="98"/>
      <c r="AM36" s="450" t="s">
        <v>24</v>
      </c>
      <c r="AN36" s="450"/>
      <c r="AO36" s="450"/>
      <c r="AP36" s="451">
        <v>5</v>
      </c>
      <c r="AQ36" s="452"/>
      <c r="AR36" s="453"/>
    </row>
    <row r="37" spans="1:44">
      <c r="A37" s="92">
        <v>2</v>
      </c>
      <c r="B37" s="446" t="s">
        <v>191</v>
      </c>
      <c r="C37" s="241"/>
      <c r="D37" s="241"/>
      <c r="E37" s="241"/>
      <c r="F37" s="241"/>
      <c r="G37" s="241"/>
      <c r="H37" s="241"/>
      <c r="I37" s="241"/>
      <c r="J37" s="362"/>
      <c r="K37" s="447">
        <f>COUNTIF($B$27:$M$27,AM36)</f>
        <v>1</v>
      </c>
      <c r="L37" s="230"/>
      <c r="M37" s="230"/>
      <c r="N37" s="230"/>
      <c r="O37" s="231"/>
      <c r="P37" s="240">
        <f>COUNTIF($N$27:$Y$27,AM36)</f>
        <v>0</v>
      </c>
      <c r="Q37" s="230"/>
      <c r="R37" s="230"/>
      <c r="S37" s="230"/>
      <c r="T37" s="231"/>
      <c r="U37" s="240">
        <f>COUNTIF($Z$27:$AK$27,AM36)</f>
        <v>2</v>
      </c>
      <c r="V37" s="230"/>
      <c r="W37" s="230"/>
      <c r="X37" s="230"/>
      <c r="Y37" s="231"/>
      <c r="Z37" s="240">
        <f>COUNTIF($AL$27:$AW$27,AM36)</f>
        <v>0</v>
      </c>
      <c r="AA37" s="230"/>
      <c r="AB37" s="230"/>
      <c r="AC37" s="230"/>
      <c r="AD37" s="411"/>
      <c r="AE37" s="98"/>
      <c r="AF37" s="98"/>
      <c r="AG37" s="98"/>
      <c r="AH37" s="98"/>
      <c r="AI37" s="98"/>
      <c r="AJ37" s="98"/>
      <c r="AK37" s="98"/>
      <c r="AM37" s="450" t="s">
        <v>25</v>
      </c>
      <c r="AN37" s="450"/>
      <c r="AO37" s="450"/>
      <c r="AP37" s="450">
        <v>4</v>
      </c>
      <c r="AQ37" s="450"/>
      <c r="AR37" s="450"/>
    </row>
    <row r="38" spans="1:44">
      <c r="A38" s="92">
        <v>3</v>
      </c>
      <c r="B38" s="446" t="s">
        <v>193</v>
      </c>
      <c r="C38" s="241"/>
      <c r="D38" s="241"/>
      <c r="E38" s="241"/>
      <c r="F38" s="241"/>
      <c r="G38" s="241"/>
      <c r="H38" s="241"/>
      <c r="I38" s="241"/>
      <c r="J38" s="362"/>
      <c r="K38" s="447">
        <f t="shared" ref="K38:K40" si="13">COUNTIF($B$27:$M$27,AM37)</f>
        <v>0</v>
      </c>
      <c r="L38" s="230"/>
      <c r="M38" s="230"/>
      <c r="N38" s="230"/>
      <c r="O38" s="231"/>
      <c r="P38" s="240">
        <f>COUNTIF($N$27:$Y$27,AM37)</f>
        <v>0</v>
      </c>
      <c r="Q38" s="230"/>
      <c r="R38" s="230"/>
      <c r="S38" s="230"/>
      <c r="T38" s="231"/>
      <c r="U38" s="240">
        <f>COUNTIF($Z$27:$AK$27,AM37)</f>
        <v>1</v>
      </c>
      <c r="V38" s="230"/>
      <c r="W38" s="230"/>
      <c r="X38" s="230"/>
      <c r="Y38" s="231"/>
      <c r="Z38" s="240">
        <f>COUNTIF($AL$27:$AW$27,AM37)</f>
        <v>0</v>
      </c>
      <c r="AA38" s="230"/>
      <c r="AB38" s="230"/>
      <c r="AC38" s="230"/>
      <c r="AD38" s="411"/>
      <c r="AE38" s="98"/>
      <c r="AF38" s="98"/>
      <c r="AG38" s="98"/>
      <c r="AH38" s="98"/>
      <c r="AI38" s="98"/>
      <c r="AJ38" s="98"/>
      <c r="AK38" s="98"/>
      <c r="AM38" s="450" t="s">
        <v>26</v>
      </c>
      <c r="AN38" s="450"/>
      <c r="AO38" s="450"/>
      <c r="AP38" s="450">
        <v>3</v>
      </c>
      <c r="AQ38" s="450"/>
      <c r="AR38" s="450"/>
    </row>
    <row r="39" spans="1:44">
      <c r="A39" s="92">
        <v>4</v>
      </c>
      <c r="B39" s="446" t="s">
        <v>194</v>
      </c>
      <c r="C39" s="241"/>
      <c r="D39" s="241"/>
      <c r="E39" s="241"/>
      <c r="F39" s="241"/>
      <c r="G39" s="241"/>
      <c r="H39" s="241"/>
      <c r="I39" s="241"/>
      <c r="J39" s="362"/>
      <c r="K39" s="447">
        <f t="shared" si="13"/>
        <v>2</v>
      </c>
      <c r="L39" s="230"/>
      <c r="M39" s="230"/>
      <c r="N39" s="230"/>
      <c r="O39" s="231"/>
      <c r="P39" s="240">
        <f t="shared" ref="P39:P40" si="14">COUNTIF($N$27:$Y$27,AM38)</f>
        <v>1</v>
      </c>
      <c r="Q39" s="230"/>
      <c r="R39" s="230"/>
      <c r="S39" s="230"/>
      <c r="T39" s="231"/>
      <c r="U39" s="240">
        <f t="shared" ref="U39:U41" si="15">COUNTIF($Z$27:$AK$27,AM38)</f>
        <v>0</v>
      </c>
      <c r="V39" s="230"/>
      <c r="W39" s="230"/>
      <c r="X39" s="230"/>
      <c r="Y39" s="231"/>
      <c r="Z39" s="240">
        <f t="shared" si="12"/>
        <v>0</v>
      </c>
      <c r="AA39" s="230"/>
      <c r="AB39" s="230"/>
      <c r="AC39" s="230"/>
      <c r="AD39" s="411"/>
      <c r="AE39" s="98"/>
      <c r="AF39" s="98"/>
      <c r="AG39" s="98"/>
      <c r="AH39" s="98"/>
      <c r="AI39" s="98"/>
      <c r="AJ39" s="98"/>
      <c r="AK39" s="98"/>
      <c r="AM39" s="450" t="s">
        <v>27</v>
      </c>
      <c r="AN39" s="450"/>
      <c r="AO39" s="450"/>
      <c r="AP39" s="451">
        <v>2</v>
      </c>
      <c r="AQ39" s="452"/>
      <c r="AR39" s="453"/>
    </row>
    <row r="40" spans="1:44">
      <c r="A40" s="92">
        <v>5</v>
      </c>
      <c r="B40" s="446" t="s">
        <v>195</v>
      </c>
      <c r="C40" s="241"/>
      <c r="D40" s="241"/>
      <c r="E40" s="241"/>
      <c r="F40" s="241"/>
      <c r="G40" s="241"/>
      <c r="H40" s="241"/>
      <c r="I40" s="241"/>
      <c r="J40" s="362"/>
      <c r="K40" s="447">
        <f t="shared" si="13"/>
        <v>0</v>
      </c>
      <c r="L40" s="230"/>
      <c r="M40" s="230"/>
      <c r="N40" s="230"/>
      <c r="O40" s="231"/>
      <c r="P40" s="240">
        <f t="shared" si="14"/>
        <v>2</v>
      </c>
      <c r="Q40" s="230"/>
      <c r="R40" s="230"/>
      <c r="S40" s="230"/>
      <c r="T40" s="231"/>
      <c r="U40" s="240">
        <f t="shared" si="15"/>
        <v>0</v>
      </c>
      <c r="V40" s="230"/>
      <c r="W40" s="230"/>
      <c r="X40" s="230"/>
      <c r="Y40" s="231"/>
      <c r="Z40" s="240">
        <f t="shared" si="12"/>
        <v>0</v>
      </c>
      <c r="AA40" s="230"/>
      <c r="AB40" s="230"/>
      <c r="AC40" s="230"/>
      <c r="AD40" s="411"/>
      <c r="AE40" s="98"/>
      <c r="AF40" s="98"/>
      <c r="AG40" s="98"/>
      <c r="AH40" s="98"/>
      <c r="AI40" s="98"/>
      <c r="AJ40" s="98"/>
      <c r="AK40" s="98"/>
      <c r="AM40" s="450" t="s">
        <v>28</v>
      </c>
      <c r="AN40" s="450"/>
      <c r="AO40" s="450"/>
      <c r="AP40" s="450">
        <v>1</v>
      </c>
      <c r="AQ40" s="450"/>
      <c r="AR40" s="450"/>
    </row>
    <row r="41" spans="1:44" ht="15" thickBot="1">
      <c r="A41" s="83">
        <v>6</v>
      </c>
      <c r="B41" s="524" t="s">
        <v>196</v>
      </c>
      <c r="C41" s="392"/>
      <c r="D41" s="392"/>
      <c r="E41" s="392"/>
      <c r="F41" s="392"/>
      <c r="G41" s="392"/>
      <c r="H41" s="392"/>
      <c r="I41" s="392"/>
      <c r="J41" s="393"/>
      <c r="K41" s="448">
        <f>COUNTIF($B$27:$M$27,AM40)</f>
        <v>0</v>
      </c>
      <c r="L41" s="413"/>
      <c r="M41" s="413"/>
      <c r="N41" s="413"/>
      <c r="O41" s="445"/>
      <c r="P41" s="412">
        <f>COUNTIF($N$27:$Y$27,AM40)</f>
        <v>0</v>
      </c>
      <c r="Q41" s="413"/>
      <c r="R41" s="413"/>
      <c r="S41" s="413"/>
      <c r="T41" s="445"/>
      <c r="U41" s="412">
        <f t="shared" si="15"/>
        <v>0</v>
      </c>
      <c r="V41" s="413"/>
      <c r="W41" s="413"/>
      <c r="X41" s="413"/>
      <c r="Y41" s="445"/>
      <c r="Z41" s="412">
        <f>COUNTIF($AL$27:$AW$27,AM40)</f>
        <v>0</v>
      </c>
      <c r="AA41" s="413"/>
      <c r="AB41" s="413"/>
      <c r="AC41" s="413"/>
      <c r="AD41" s="414"/>
      <c r="AE41" s="98"/>
      <c r="AF41" s="98"/>
      <c r="AG41" s="98"/>
      <c r="AH41" s="98"/>
      <c r="AI41" s="98"/>
      <c r="AJ41" s="98"/>
      <c r="AK41" s="98"/>
    </row>
    <row r="43" spans="1:44">
      <c r="A43" s="276" t="s">
        <v>18</v>
      </c>
      <c r="B43" s="276" t="s">
        <v>197</v>
      </c>
      <c r="C43" s="276"/>
      <c r="D43" s="276"/>
      <c r="E43" s="276"/>
      <c r="F43" s="276"/>
      <c r="G43" s="276"/>
      <c r="H43" s="276"/>
      <c r="I43" s="276"/>
      <c r="J43" s="276"/>
      <c r="K43" s="277" t="s">
        <v>214</v>
      </c>
      <c r="L43" s="277"/>
      <c r="M43" s="277"/>
      <c r="N43" s="277"/>
      <c r="O43" s="277"/>
      <c r="P43" s="276" t="s">
        <v>215</v>
      </c>
      <c r="Q43" s="276"/>
      <c r="R43" s="276"/>
      <c r="S43" s="59"/>
      <c r="T43" s="398"/>
      <c r="U43" s="398"/>
      <c r="V43" s="398"/>
    </row>
    <row r="44" spans="1:44">
      <c r="A44" s="276"/>
      <c r="B44" s="276"/>
      <c r="C44" s="276"/>
      <c r="D44" s="276"/>
      <c r="E44" s="276"/>
      <c r="F44" s="276"/>
      <c r="G44" s="276"/>
      <c r="H44" s="276"/>
      <c r="I44" s="276"/>
      <c r="J44" s="276"/>
      <c r="K44" s="277"/>
      <c r="L44" s="277"/>
      <c r="M44" s="277"/>
      <c r="N44" s="277"/>
      <c r="O44" s="277"/>
      <c r="P44" s="276"/>
      <c r="Q44" s="276"/>
      <c r="R44" s="276"/>
      <c r="S44" s="59"/>
      <c r="T44" s="398"/>
      <c r="U44" s="398"/>
      <c r="V44" s="398"/>
    </row>
    <row r="45" spans="1:44">
      <c r="A45" s="6">
        <v>1</v>
      </c>
      <c r="B45" s="197" t="str">
        <f>ET!T12</f>
        <v>System 1</v>
      </c>
      <c r="C45" s="197"/>
      <c r="D45" s="197"/>
      <c r="E45" s="197"/>
      <c r="F45" s="197"/>
      <c r="G45" s="197"/>
      <c r="H45" s="197"/>
      <c r="I45" s="197"/>
      <c r="J45" s="197"/>
      <c r="K45" s="197">
        <f>(K36*AP35)+(K37*$AP$36)+(K38*$AP$37)+(K39*$AP$38)+(K40*$AP$39)+(K41*$AP$40)</f>
        <v>11</v>
      </c>
      <c r="L45" s="197"/>
      <c r="M45" s="197"/>
      <c r="N45" s="197"/>
      <c r="O45" s="197"/>
      <c r="P45" s="415">
        <f>(K45/$K$49)*FORMULARIO!$M$42</f>
        <v>3.4375000000000003E-2</v>
      </c>
      <c r="Q45" s="416"/>
      <c r="R45" s="417"/>
      <c r="S45" s="60"/>
      <c r="T45" s="366"/>
      <c r="U45" s="366"/>
      <c r="V45" s="366"/>
    </row>
    <row r="46" spans="1:44">
      <c r="A46" s="6">
        <v>2</v>
      </c>
      <c r="B46" s="197" t="str">
        <f>ET!T13</f>
        <v>HL20</v>
      </c>
      <c r="C46" s="197"/>
      <c r="D46" s="197"/>
      <c r="E46" s="197"/>
      <c r="F46" s="197"/>
      <c r="G46" s="197"/>
      <c r="H46" s="197"/>
      <c r="I46" s="197"/>
      <c r="J46" s="197"/>
      <c r="K46" s="197">
        <f>(P36*AP35)+(P37*$AP$36)+(P38*$AP$37)+(P39*$AP$38)+(P40*$AP$39)+(P41*$AP$40)</f>
        <v>7</v>
      </c>
      <c r="L46" s="197"/>
      <c r="M46" s="197"/>
      <c r="N46" s="197"/>
      <c r="O46" s="197"/>
      <c r="P46" s="415">
        <f>(K46/$K$49)*FORMULARIO!$M$42</f>
        <v>2.1875000000000002E-2</v>
      </c>
      <c r="Q46" s="416"/>
      <c r="R46" s="417"/>
      <c r="S46" s="60"/>
      <c r="T46" s="366"/>
      <c r="U46" s="366"/>
      <c r="V46" s="366"/>
    </row>
    <row r="47" spans="1:44" s="97" customFormat="1">
      <c r="A47" s="84">
        <v>3</v>
      </c>
      <c r="B47" s="240" t="str">
        <f>ET!T14</f>
        <v>S5 PRO</v>
      </c>
      <c r="C47" s="230"/>
      <c r="D47" s="230"/>
      <c r="E47" s="230"/>
      <c r="F47" s="230"/>
      <c r="G47" s="230"/>
      <c r="H47" s="230"/>
      <c r="I47" s="230"/>
      <c r="J47" s="231"/>
      <c r="K47" s="240">
        <f>(U36*AP35)+(U37*AP36)+(U38*AP37)+(U39*AP38)+(U40*AP39)+(U41*AP40)</f>
        <v>14</v>
      </c>
      <c r="L47" s="230"/>
      <c r="M47" s="230"/>
      <c r="N47" s="230"/>
      <c r="O47" s="231"/>
      <c r="P47" s="415">
        <f>(K47/$K$49)*FORMULARIO!$M$42</f>
        <v>4.3750000000000004E-2</v>
      </c>
      <c r="Q47" s="416"/>
      <c r="R47" s="417"/>
      <c r="S47" s="60"/>
      <c r="T47" s="94"/>
      <c r="U47" s="94"/>
      <c r="V47" s="94"/>
    </row>
    <row r="48" spans="1:44" s="81" customFormat="1">
      <c r="A48" s="6">
        <v>4</v>
      </c>
      <c r="B48" s="240">
        <f>ET!T15</f>
        <v>0</v>
      </c>
      <c r="C48" s="230"/>
      <c r="D48" s="230"/>
      <c r="E48" s="230"/>
      <c r="F48" s="230"/>
      <c r="G48" s="230"/>
      <c r="H48" s="230"/>
      <c r="I48" s="230"/>
      <c r="J48" s="231"/>
      <c r="K48" s="240">
        <f>(Z36*AP35)+(Z37*$AP$36)+(Z38*$AP$37)+(Z39*$AP$38)+(Z40*$AP$39)+(Z41*$AP$40)</f>
        <v>0</v>
      </c>
      <c r="L48" s="230"/>
      <c r="M48" s="230"/>
      <c r="N48" s="230"/>
      <c r="O48" s="231"/>
      <c r="P48" s="415">
        <f>(K48/$K$49)*FORMULARIO!$M$42</f>
        <v>0</v>
      </c>
      <c r="Q48" s="416"/>
      <c r="R48" s="417"/>
      <c r="S48" s="60"/>
      <c r="T48" s="76"/>
      <c r="U48" s="76"/>
      <c r="V48" s="76"/>
      <c r="Z48" s="97"/>
      <c r="AA48" s="97"/>
      <c r="AB48" s="97"/>
      <c r="AC48" s="97"/>
      <c r="AD48" s="97"/>
      <c r="AE48" s="97"/>
      <c r="AF48" s="97"/>
      <c r="AG48" s="97"/>
      <c r="AH48" s="97"/>
      <c r="AI48" s="97"/>
      <c r="AJ48" s="97"/>
      <c r="AK48" s="97"/>
    </row>
    <row r="49" spans="1:49" s="81" customFormat="1">
      <c r="A49" s="80"/>
      <c r="B49" s="98"/>
      <c r="C49" s="98"/>
      <c r="D49" s="98"/>
      <c r="E49" s="98"/>
      <c r="F49" s="98"/>
      <c r="G49" s="98"/>
      <c r="H49" s="98"/>
      <c r="I49" s="98"/>
      <c r="J49" s="98"/>
      <c r="K49" s="324">
        <f>SUM(K45:O48)</f>
        <v>32</v>
      </c>
      <c r="L49" s="324"/>
      <c r="M49" s="324"/>
      <c r="N49" s="324"/>
      <c r="O49" s="324"/>
      <c r="P49" s="325">
        <f>SUM(P45:R48)</f>
        <v>0.1</v>
      </c>
      <c r="Q49" s="325"/>
      <c r="R49" s="325"/>
      <c r="S49" s="523"/>
      <c r="T49" s="76"/>
      <c r="U49" s="76"/>
      <c r="V49" s="76"/>
      <c r="Z49" s="97"/>
      <c r="AA49" s="97"/>
      <c r="AB49" s="97"/>
      <c r="AC49" s="97"/>
      <c r="AD49" s="97"/>
      <c r="AE49" s="97"/>
      <c r="AF49" s="97"/>
      <c r="AG49" s="97"/>
      <c r="AH49" s="97"/>
      <c r="AI49" s="97"/>
      <c r="AJ49" s="97"/>
      <c r="AK49" s="97"/>
    </row>
    <row r="50" spans="1:49" s="81" customFormat="1">
      <c r="A50" s="520" t="s">
        <v>374</v>
      </c>
      <c r="B50" s="521"/>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1"/>
      <c r="AK50" s="521"/>
      <c r="AL50" s="521"/>
      <c r="AM50" s="521"/>
      <c r="AN50" s="521"/>
      <c r="AO50" s="521"/>
      <c r="AP50" s="521"/>
      <c r="AQ50" s="521"/>
      <c r="AR50" s="521"/>
      <c r="AS50" s="521"/>
      <c r="AT50" s="521"/>
      <c r="AU50" s="521"/>
      <c r="AV50" s="521"/>
      <c r="AW50" s="522"/>
    </row>
    <row r="51" spans="1:49" s="81" customFormat="1">
      <c r="A51" s="329" t="s">
        <v>375</v>
      </c>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row>
    <row r="52" spans="1:49" s="81" customFormat="1">
      <c r="A52" s="330"/>
      <c r="B52" s="330"/>
      <c r="C52" s="330"/>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row>
    <row r="53" spans="1:49" s="81" customFormat="1">
      <c r="A53" s="330"/>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row>
    <row r="54" spans="1:49" s="81" customFormat="1">
      <c r="A54" s="330"/>
      <c r="B54" s="330"/>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row>
    <row r="55" spans="1:49" s="81" customFormat="1">
      <c r="A55" s="330"/>
      <c r="B55" s="330"/>
      <c r="C55" s="330"/>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row>
    <row r="56" spans="1:49" s="81" customFormat="1">
      <c r="A56" s="80"/>
      <c r="B56" s="98"/>
      <c r="C56" s="98"/>
      <c r="D56" s="98"/>
      <c r="E56" s="98"/>
      <c r="F56" s="98"/>
      <c r="G56" s="98"/>
      <c r="H56" s="98"/>
      <c r="I56" s="98"/>
      <c r="J56" s="98"/>
      <c r="K56" s="99"/>
      <c r="L56" s="99"/>
      <c r="M56" s="99"/>
      <c r="N56" s="99"/>
      <c r="O56" s="99"/>
      <c r="P56" s="79"/>
      <c r="Q56" s="79"/>
      <c r="R56" s="79"/>
      <c r="S56" s="79"/>
      <c r="T56" s="76"/>
      <c r="U56" s="76"/>
      <c r="V56" s="76"/>
      <c r="Z56" s="97"/>
      <c r="AA56" s="97"/>
      <c r="AB56" s="97"/>
      <c r="AC56" s="97"/>
      <c r="AD56" s="97"/>
      <c r="AE56" s="97"/>
      <c r="AF56" s="97"/>
      <c r="AG56" s="97"/>
      <c r="AH56" s="97"/>
      <c r="AI56" s="97"/>
      <c r="AJ56" s="97"/>
      <c r="AK56" s="97"/>
    </row>
    <row r="57" spans="1:49">
      <c r="S57" s="60"/>
      <c r="T57" s="366"/>
      <c r="U57" s="366"/>
      <c r="V57" s="366"/>
    </row>
  </sheetData>
  <sheetProtection sheet="1" objects="1" scenarios="1"/>
  <mergeCells count="318">
    <mergeCell ref="A34:A35"/>
    <mergeCell ref="K35:O35"/>
    <mergeCell ref="K36:O36"/>
    <mergeCell ref="P40:T40"/>
    <mergeCell ref="B38:J38"/>
    <mergeCell ref="Q24:S24"/>
    <mergeCell ref="H24:J24"/>
    <mergeCell ref="AU25:AW25"/>
    <mergeCell ref="AL26:AN26"/>
    <mergeCell ref="AO26:AQ26"/>
    <mergeCell ref="AR26:AT26"/>
    <mergeCell ref="T25:V25"/>
    <mergeCell ref="B36:J36"/>
    <mergeCell ref="N26:P26"/>
    <mergeCell ref="Q26:S26"/>
    <mergeCell ref="T26:V26"/>
    <mergeCell ref="K25:M25"/>
    <mergeCell ref="W26:Y26"/>
    <mergeCell ref="H26:J26"/>
    <mergeCell ref="K26:M26"/>
    <mergeCell ref="N25:P25"/>
    <mergeCell ref="Q25:S25"/>
    <mergeCell ref="AP39:AR39"/>
    <mergeCell ref="K38:O38"/>
    <mergeCell ref="T57:V57"/>
    <mergeCell ref="K46:O46"/>
    <mergeCell ref="K48:O48"/>
    <mergeCell ref="P46:R46"/>
    <mergeCell ref="P48:R48"/>
    <mergeCell ref="U40:Y40"/>
    <mergeCell ref="U37:Y37"/>
    <mergeCell ref="U38:Y38"/>
    <mergeCell ref="U39:Y39"/>
    <mergeCell ref="P37:T37"/>
    <mergeCell ref="P38:T38"/>
    <mergeCell ref="P39:T39"/>
    <mergeCell ref="A50:AW50"/>
    <mergeCell ref="A51:AW55"/>
    <mergeCell ref="K49:O49"/>
    <mergeCell ref="P49:S49"/>
    <mergeCell ref="P45:R45"/>
    <mergeCell ref="P43:R44"/>
    <mergeCell ref="B41:J41"/>
    <mergeCell ref="AM38:AO38"/>
    <mergeCell ref="AM39:AO39"/>
    <mergeCell ref="AM40:AO40"/>
    <mergeCell ref="AP38:AR38"/>
    <mergeCell ref="AP40:AR40"/>
    <mergeCell ref="AU22:AW22"/>
    <mergeCell ref="AU23:AW23"/>
    <mergeCell ref="AU24:AW24"/>
    <mergeCell ref="Q23:S23"/>
    <mergeCell ref="H23:J23"/>
    <mergeCell ref="A7:AW7"/>
    <mergeCell ref="A10:AW10"/>
    <mergeCell ref="T23:V23"/>
    <mergeCell ref="T24:V24"/>
    <mergeCell ref="W17:Y17"/>
    <mergeCell ref="W20:Y20"/>
    <mergeCell ref="W23:Y23"/>
    <mergeCell ref="Q15:S15"/>
    <mergeCell ref="W15:Y15"/>
    <mergeCell ref="W16:Y16"/>
    <mergeCell ref="W18:Y18"/>
    <mergeCell ref="W19:Y19"/>
    <mergeCell ref="W21:Y21"/>
    <mergeCell ref="W22:Y22"/>
    <mergeCell ref="W24:Y24"/>
    <mergeCell ref="A12:AW12"/>
    <mergeCell ref="T15:V15"/>
    <mergeCell ref="N21:P21"/>
    <mergeCell ref="Q21:S21"/>
    <mergeCell ref="K20:M20"/>
    <mergeCell ref="K21:M21"/>
    <mergeCell ref="K22:M22"/>
    <mergeCell ref="K23:M23"/>
    <mergeCell ref="K24:M24"/>
    <mergeCell ref="A5:AW5"/>
    <mergeCell ref="A13:A14"/>
    <mergeCell ref="B27:D27"/>
    <mergeCell ref="E27:G27"/>
    <mergeCell ref="H27:J27"/>
    <mergeCell ref="K27:M27"/>
    <mergeCell ref="N27:P27"/>
    <mergeCell ref="Q27:S27"/>
    <mergeCell ref="T27:V27"/>
    <mergeCell ref="W27:Y27"/>
    <mergeCell ref="AL27:AN27"/>
    <mergeCell ref="AO27:AQ27"/>
    <mergeCell ref="W25:Y25"/>
    <mergeCell ref="AU16:AW16"/>
    <mergeCell ref="AU17:AW17"/>
    <mergeCell ref="AU18:AW18"/>
    <mergeCell ref="AU19:AW19"/>
    <mergeCell ref="AU20:AW20"/>
    <mergeCell ref="AU21:AW21"/>
    <mergeCell ref="AO23:AQ23"/>
    <mergeCell ref="AO24:AQ24"/>
    <mergeCell ref="AR23:AT23"/>
    <mergeCell ref="AR24:AT24"/>
    <mergeCell ref="AR18:AT18"/>
    <mergeCell ref="AL19:AN19"/>
    <mergeCell ref="AO19:AQ19"/>
    <mergeCell ref="AR19:AT19"/>
    <mergeCell ref="AO25:AQ25"/>
    <mergeCell ref="AR25:AT25"/>
    <mergeCell ref="AR22:AT22"/>
    <mergeCell ref="AL23:AN23"/>
    <mergeCell ref="AL24:AN24"/>
    <mergeCell ref="AL25:AN25"/>
    <mergeCell ref="AO20:AQ20"/>
    <mergeCell ref="AR20:AT20"/>
    <mergeCell ref="AL21:AN21"/>
    <mergeCell ref="AO21:AQ21"/>
    <mergeCell ref="AR21:AT21"/>
    <mergeCell ref="AL22:AN22"/>
    <mergeCell ref="AO22:AQ22"/>
    <mergeCell ref="AO17:AQ17"/>
    <mergeCell ref="AR17:AT17"/>
    <mergeCell ref="AL18:AN18"/>
    <mergeCell ref="AO18:AQ18"/>
    <mergeCell ref="AL20:AN20"/>
    <mergeCell ref="AL17:AN17"/>
    <mergeCell ref="AL13:AW13"/>
    <mergeCell ref="AL14:AN14"/>
    <mergeCell ref="AO14:AQ14"/>
    <mergeCell ref="AR14:AT14"/>
    <mergeCell ref="AU14:AW14"/>
    <mergeCell ref="AL15:AN15"/>
    <mergeCell ref="AL16:AN16"/>
    <mergeCell ref="AO16:AQ16"/>
    <mergeCell ref="AR16:AT16"/>
    <mergeCell ref="AO15:AQ15"/>
    <mergeCell ref="AR15:AT15"/>
    <mergeCell ref="AU15:AW15"/>
    <mergeCell ref="Q20:S20"/>
    <mergeCell ref="T20:V20"/>
    <mergeCell ref="N17:P17"/>
    <mergeCell ref="Q17:S17"/>
    <mergeCell ref="T17:V17"/>
    <mergeCell ref="N18:P18"/>
    <mergeCell ref="Q18:S18"/>
    <mergeCell ref="T18:V18"/>
    <mergeCell ref="N19:P19"/>
    <mergeCell ref="Q19:S19"/>
    <mergeCell ref="T19:V19"/>
    <mergeCell ref="N20:P20"/>
    <mergeCell ref="N13:Y13"/>
    <mergeCell ref="N14:P14"/>
    <mergeCell ref="Q14:S14"/>
    <mergeCell ref="T14:V14"/>
    <mergeCell ref="W14:Y14"/>
    <mergeCell ref="N15:P15"/>
    <mergeCell ref="N16:P16"/>
    <mergeCell ref="Q16:S16"/>
    <mergeCell ref="T16:V16"/>
    <mergeCell ref="B13:M13"/>
    <mergeCell ref="H14:J14"/>
    <mergeCell ref="B15:D15"/>
    <mergeCell ref="E16:G16"/>
    <mergeCell ref="H15:J15"/>
    <mergeCell ref="B16:D16"/>
    <mergeCell ref="B17:D17"/>
    <mergeCell ref="B18:D18"/>
    <mergeCell ref="B19:D19"/>
    <mergeCell ref="H16:J16"/>
    <mergeCell ref="H17:J17"/>
    <mergeCell ref="H18:J18"/>
    <mergeCell ref="H19:J19"/>
    <mergeCell ref="K14:M14"/>
    <mergeCell ref="K16:M16"/>
    <mergeCell ref="B14:D14"/>
    <mergeCell ref="E14:G14"/>
    <mergeCell ref="K15:M15"/>
    <mergeCell ref="K17:M17"/>
    <mergeCell ref="K18:M18"/>
    <mergeCell ref="K19:M19"/>
    <mergeCell ref="E17:G17"/>
    <mergeCell ref="E18:G18"/>
    <mergeCell ref="E19:G19"/>
    <mergeCell ref="E20:G20"/>
    <mergeCell ref="B26:D26"/>
    <mergeCell ref="E26:G26"/>
    <mergeCell ref="E21:G21"/>
    <mergeCell ref="E22:G22"/>
    <mergeCell ref="B23:D23"/>
    <mergeCell ref="B24:D24"/>
    <mergeCell ref="E23:G23"/>
    <mergeCell ref="E24:G24"/>
    <mergeCell ref="E25:G25"/>
    <mergeCell ref="B20:D20"/>
    <mergeCell ref="B21:D21"/>
    <mergeCell ref="B22:D22"/>
    <mergeCell ref="B25:D25"/>
    <mergeCell ref="N23:P23"/>
    <mergeCell ref="T21:V21"/>
    <mergeCell ref="N22:P22"/>
    <mergeCell ref="Q22:S22"/>
    <mergeCell ref="T22:V22"/>
    <mergeCell ref="N24:P24"/>
    <mergeCell ref="A31:C31"/>
    <mergeCell ref="D31:E31"/>
    <mergeCell ref="AU26:AW26"/>
    <mergeCell ref="AU27:AW27"/>
    <mergeCell ref="AR27:AT27"/>
    <mergeCell ref="Z21:AB21"/>
    <mergeCell ref="AC21:AE21"/>
    <mergeCell ref="AF21:AH21"/>
    <mergeCell ref="AI21:AK21"/>
    <mergeCell ref="Z22:AB22"/>
    <mergeCell ref="AC22:AE22"/>
    <mergeCell ref="AF22:AH22"/>
    <mergeCell ref="AI22:AK22"/>
    <mergeCell ref="Z23:AB23"/>
    <mergeCell ref="AC23:AE23"/>
    <mergeCell ref="AF23:AH23"/>
    <mergeCell ref="AI23:AK23"/>
    <mergeCell ref="Z24:AB24"/>
    <mergeCell ref="A1:D3"/>
    <mergeCell ref="AM3:AW3"/>
    <mergeCell ref="P3:AL3"/>
    <mergeCell ref="E3:O3"/>
    <mergeCell ref="E1:AW2"/>
    <mergeCell ref="AM34:AO34"/>
    <mergeCell ref="AM35:AO35"/>
    <mergeCell ref="AM36:AO36"/>
    <mergeCell ref="AM37:AO37"/>
    <mergeCell ref="AP34:AR34"/>
    <mergeCell ref="AP35:AR35"/>
    <mergeCell ref="H20:J20"/>
    <mergeCell ref="H21:J21"/>
    <mergeCell ref="H22:J22"/>
    <mergeCell ref="H25:J25"/>
    <mergeCell ref="AP37:AR37"/>
    <mergeCell ref="AP36:AR36"/>
    <mergeCell ref="K37:O37"/>
    <mergeCell ref="B37:J37"/>
    <mergeCell ref="Z13:AK13"/>
    <mergeCell ref="Z14:AB14"/>
    <mergeCell ref="AC14:AE14"/>
    <mergeCell ref="AF14:AH14"/>
    <mergeCell ref="AI14:AK14"/>
    <mergeCell ref="A43:A44"/>
    <mergeCell ref="B43:J44"/>
    <mergeCell ref="B45:J45"/>
    <mergeCell ref="B46:J46"/>
    <mergeCell ref="T43:V44"/>
    <mergeCell ref="T45:V45"/>
    <mergeCell ref="T46:V46"/>
    <mergeCell ref="U41:Y41"/>
    <mergeCell ref="B39:J39"/>
    <mergeCell ref="K39:O39"/>
    <mergeCell ref="B40:J40"/>
    <mergeCell ref="K40:O40"/>
    <mergeCell ref="K41:O41"/>
    <mergeCell ref="P41:T41"/>
    <mergeCell ref="K43:O44"/>
    <mergeCell ref="K45:O45"/>
    <mergeCell ref="Z15:AB15"/>
    <mergeCell ref="AC15:AE15"/>
    <mergeCell ref="AF15:AH15"/>
    <mergeCell ref="AI15:AK15"/>
    <mergeCell ref="Z16:AB16"/>
    <mergeCell ref="AC16:AE16"/>
    <mergeCell ref="AF16:AH16"/>
    <mergeCell ref="AI16:AK16"/>
    <mergeCell ref="Z17:AB17"/>
    <mergeCell ref="AC17:AE17"/>
    <mergeCell ref="AF17:AH17"/>
    <mergeCell ref="AI17:AK17"/>
    <mergeCell ref="Z18:AB18"/>
    <mergeCell ref="AC18:AE18"/>
    <mergeCell ref="AF18:AH18"/>
    <mergeCell ref="AI18:AK18"/>
    <mergeCell ref="Z19:AB19"/>
    <mergeCell ref="AC19:AE19"/>
    <mergeCell ref="AF19:AH19"/>
    <mergeCell ref="AI19:AK19"/>
    <mergeCell ref="Z20:AB20"/>
    <mergeCell ref="AC20:AE20"/>
    <mergeCell ref="AF20:AH20"/>
    <mergeCell ref="AI20:AK20"/>
    <mergeCell ref="AC24:AE24"/>
    <mergeCell ref="AF24:AH24"/>
    <mergeCell ref="AI24:AK24"/>
    <mergeCell ref="Z25:AB25"/>
    <mergeCell ref="AC25:AE25"/>
    <mergeCell ref="AF25:AH25"/>
    <mergeCell ref="AI25:AK25"/>
    <mergeCell ref="Z26:AB26"/>
    <mergeCell ref="AC26:AE26"/>
    <mergeCell ref="AF26:AH26"/>
    <mergeCell ref="AI26:AK26"/>
    <mergeCell ref="Z27:AB27"/>
    <mergeCell ref="AC27:AE27"/>
    <mergeCell ref="AF27:AH27"/>
    <mergeCell ref="AI27:AK27"/>
    <mergeCell ref="Z35:AD35"/>
    <mergeCell ref="Z36:AD36"/>
    <mergeCell ref="Z37:AD37"/>
    <mergeCell ref="Z38:AD38"/>
    <mergeCell ref="Z39:AD39"/>
    <mergeCell ref="B28:M29"/>
    <mergeCell ref="N28:Y29"/>
    <mergeCell ref="Z28:AK29"/>
    <mergeCell ref="AL28:AW29"/>
    <mergeCell ref="Z40:AD40"/>
    <mergeCell ref="Z41:AD41"/>
    <mergeCell ref="K34:AD34"/>
    <mergeCell ref="B48:J48"/>
    <mergeCell ref="B47:J47"/>
    <mergeCell ref="K47:O47"/>
    <mergeCell ref="P47:R47"/>
    <mergeCell ref="B34:J35"/>
    <mergeCell ref="U36:Y36"/>
    <mergeCell ref="P36:T36"/>
    <mergeCell ref="P35:T35"/>
    <mergeCell ref="U35:Y35"/>
  </mergeCells>
  <phoneticPr fontId="13" type="noConversion"/>
  <pageMargins left="0.25" right="0.25" top="0.75" bottom="0.75" header="0.3" footer="0.3"/>
  <pageSetup paperSize="9" scale="3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ET!$AF$49:$AF$54</xm:f>
          </x14:formula1>
          <xm:sqref>B27:AW27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BD92"/>
  <sheetViews>
    <sheetView showGridLines="0" view="pageBreakPreview" topLeftCell="A47" zoomScale="90" zoomScaleNormal="80" zoomScaleSheetLayoutView="90" workbookViewId="0">
      <selection activeCell="A62" sqref="A62:AW66"/>
    </sheetView>
  </sheetViews>
  <sheetFormatPr baseColWidth="10" defaultColWidth="11.44140625" defaultRowHeight="14.4"/>
  <cols>
    <col min="1" max="3" width="5.109375" customWidth="1"/>
    <col min="4" max="4" width="13.5546875" customWidth="1"/>
    <col min="5" max="6" width="5.109375" customWidth="1"/>
    <col min="7" max="7" width="9.109375" customWidth="1"/>
    <col min="8" max="9" width="5.109375" customWidth="1"/>
    <col min="10" max="10" width="9.109375" customWidth="1"/>
    <col min="11" max="12" width="6" customWidth="1"/>
    <col min="13" max="13" width="8.6640625" customWidth="1"/>
    <col min="14" max="15" width="6.33203125" customWidth="1"/>
    <col min="16" max="16" width="9.109375" customWidth="1"/>
    <col min="17" max="17" width="11.44140625" customWidth="1"/>
    <col min="18" max="18" width="5.88671875" customWidth="1"/>
    <col min="19" max="19" width="9.109375" customWidth="1"/>
    <col min="20" max="21" width="5.88671875" customWidth="1"/>
    <col min="22" max="22" width="12.44140625" customWidth="1"/>
    <col min="23" max="24" width="6.5546875" customWidth="1"/>
    <col min="25" max="25" width="9.6640625" customWidth="1"/>
    <col min="26" max="27" width="6.5546875" style="97" customWidth="1"/>
    <col min="28" max="28" width="9.88671875" style="97" customWidth="1"/>
    <col min="29" max="30" width="6.5546875" style="97" customWidth="1"/>
    <col min="31" max="31" width="9.44140625" style="97" customWidth="1"/>
    <col min="32" max="33" width="6.5546875" style="97" customWidth="1"/>
    <col min="34" max="34" width="10.5546875" style="97" customWidth="1"/>
    <col min="35" max="36" width="6.5546875" style="97" customWidth="1"/>
    <col min="37" max="37" width="9.6640625" style="97" customWidth="1"/>
    <col min="38" max="38" width="7.33203125" customWidth="1"/>
    <col min="39" max="39" width="12.33203125" customWidth="1"/>
    <col min="40" max="40" width="4.44140625" customWidth="1"/>
    <col min="41" max="42" width="6" customWidth="1"/>
    <col min="43" max="43" width="8" customWidth="1"/>
    <col min="44" max="45" width="6.33203125" customWidth="1"/>
    <col min="46" max="46" width="10.5546875" customWidth="1"/>
    <col min="47" max="48" width="6.5546875" customWidth="1"/>
    <col min="49" max="49" width="12.33203125" customWidth="1"/>
    <col min="50" max="50" width="4.33203125" customWidth="1"/>
    <col min="51" max="59" width="5.88671875" customWidth="1"/>
  </cols>
  <sheetData>
    <row r="1" spans="1:49" ht="16.5" customHeight="1">
      <c r="A1" s="242"/>
      <c r="B1" s="243"/>
      <c r="C1" s="243"/>
      <c r="D1" s="243"/>
      <c r="E1" s="244"/>
      <c r="F1" s="395" t="s">
        <v>97</v>
      </c>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row>
    <row r="2" spans="1:49" ht="16.5" customHeight="1">
      <c r="A2" s="245"/>
      <c r="B2" s="246"/>
      <c r="C2" s="246"/>
      <c r="D2" s="246"/>
      <c r="E2" s="247"/>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row>
    <row r="3" spans="1:49" ht="30.75" customHeight="1">
      <c r="A3" s="248"/>
      <c r="B3" s="249"/>
      <c r="C3" s="249"/>
      <c r="D3" s="249"/>
      <c r="E3" s="250"/>
      <c r="F3" s="256" t="s">
        <v>0</v>
      </c>
      <c r="G3" s="256"/>
      <c r="H3" s="256"/>
      <c r="I3" s="256"/>
      <c r="J3" s="256"/>
      <c r="K3" s="256"/>
      <c r="L3" s="256"/>
      <c r="M3" s="256"/>
      <c r="N3" s="256"/>
      <c r="O3" s="256"/>
      <c r="P3" s="256"/>
      <c r="Q3" s="256"/>
      <c r="R3" s="256"/>
      <c r="S3" s="256"/>
      <c r="T3" s="256"/>
      <c r="U3" s="256" t="s">
        <v>1</v>
      </c>
      <c r="V3" s="256"/>
      <c r="W3" s="256"/>
      <c r="X3" s="256"/>
      <c r="Y3" s="256"/>
      <c r="Z3" s="256"/>
      <c r="AA3" s="256"/>
      <c r="AB3" s="256"/>
      <c r="AC3" s="256"/>
      <c r="AD3" s="256"/>
      <c r="AE3" s="256"/>
      <c r="AF3" s="256"/>
      <c r="AG3" s="256"/>
      <c r="AH3" s="256"/>
      <c r="AI3" s="256"/>
      <c r="AJ3" s="256"/>
      <c r="AK3" s="256"/>
      <c r="AL3" s="256"/>
      <c r="AM3" s="256"/>
      <c r="AN3" s="256"/>
      <c r="AO3" s="256"/>
      <c r="AP3" s="256"/>
      <c r="AQ3" s="256"/>
      <c r="AR3" s="575" t="s">
        <v>2</v>
      </c>
      <c r="AS3" s="576"/>
      <c r="AT3" s="576"/>
      <c r="AU3" s="576"/>
      <c r="AV3" s="576"/>
      <c r="AW3" s="255"/>
    </row>
    <row r="4" spans="1:49" ht="15" thickBot="1"/>
    <row r="5" spans="1:49" ht="15" thickBot="1">
      <c r="A5" s="577" t="s">
        <v>216</v>
      </c>
      <c r="B5" s="578"/>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row>
    <row r="7" spans="1:49" ht="37.5" customHeight="1">
      <c r="A7" s="194" t="s">
        <v>147</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row>
    <row r="9" spans="1:49" ht="15" thickBot="1"/>
    <row r="10" spans="1:49">
      <c r="A10" s="571" t="s">
        <v>368</v>
      </c>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3"/>
    </row>
    <row r="11" spans="1:49">
      <c r="A11" s="28"/>
      <c r="AW11" s="29"/>
    </row>
    <row r="12" spans="1:49">
      <c r="A12" s="257" t="s">
        <v>33</v>
      </c>
      <c r="B12" s="205" t="s">
        <v>34</v>
      </c>
      <c r="C12" s="205"/>
      <c r="D12" s="205"/>
      <c r="E12" s="205"/>
      <c r="F12" s="205"/>
      <c r="G12" s="205"/>
      <c r="H12" s="205"/>
      <c r="I12" s="205"/>
      <c r="J12" s="205"/>
      <c r="K12" s="187" t="s">
        <v>217</v>
      </c>
      <c r="L12" s="188"/>
      <c r="M12" s="188"/>
      <c r="N12" s="188"/>
      <c r="O12" s="188"/>
      <c r="P12" s="188"/>
      <c r="Q12" s="188"/>
      <c r="R12" s="188"/>
      <c r="S12" s="188"/>
      <c r="T12" s="188"/>
      <c r="U12" s="188"/>
      <c r="V12" s="188"/>
      <c r="W12" s="188"/>
      <c r="X12" s="188"/>
      <c r="Y12" s="188"/>
      <c r="Z12" s="189"/>
      <c r="AA12" s="110"/>
      <c r="AB12" s="110"/>
      <c r="AC12" s="110"/>
      <c r="AD12" s="110"/>
      <c r="AE12" s="110"/>
      <c r="AF12" s="110"/>
      <c r="AG12" s="110"/>
      <c r="AH12" s="110"/>
      <c r="AI12" s="110"/>
      <c r="AJ12" s="110"/>
      <c r="AK12" s="110"/>
      <c r="AL12" s="110"/>
      <c r="AM12" s="22"/>
      <c r="AN12" s="22"/>
      <c r="AO12" s="22"/>
      <c r="AP12" s="22"/>
      <c r="AQ12" s="22"/>
      <c r="AR12" s="22"/>
      <c r="AS12" s="22"/>
      <c r="AT12" s="22"/>
      <c r="AU12" s="22"/>
      <c r="AV12" s="22"/>
      <c r="AW12" s="30"/>
    </row>
    <row r="13" spans="1:49">
      <c r="A13" s="257"/>
      <c r="B13" s="205"/>
      <c r="C13" s="205"/>
      <c r="D13" s="205"/>
      <c r="E13" s="205"/>
      <c r="F13" s="205"/>
      <c r="G13" s="205"/>
      <c r="H13" s="205"/>
      <c r="I13" s="205"/>
      <c r="J13" s="205"/>
      <c r="K13" s="205" t="str">
        <f>ET!K20</f>
        <v>System 1</v>
      </c>
      <c r="L13" s="205"/>
      <c r="M13" s="205"/>
      <c r="N13" s="205"/>
      <c r="O13" s="205" t="str">
        <f>ET!P20</f>
        <v>HL20</v>
      </c>
      <c r="P13" s="205"/>
      <c r="Q13" s="205"/>
      <c r="R13" s="205"/>
      <c r="S13" s="205" t="str">
        <f>ET!U20</f>
        <v>S5 PRO</v>
      </c>
      <c r="T13" s="205"/>
      <c r="U13" s="205"/>
      <c r="V13" s="205"/>
      <c r="W13" s="384">
        <f>ET!T15</f>
        <v>0</v>
      </c>
      <c r="X13" s="579"/>
      <c r="Y13" s="579"/>
      <c r="Z13" s="580"/>
      <c r="AA13" s="111"/>
      <c r="AB13" s="111"/>
      <c r="AC13" s="111"/>
      <c r="AD13" s="111"/>
      <c r="AE13" s="111"/>
      <c r="AF13" s="111"/>
      <c r="AG13" s="111"/>
      <c r="AH13" s="111"/>
      <c r="AI13" s="111"/>
      <c r="AJ13" s="111"/>
      <c r="AK13" s="111"/>
      <c r="AL13" s="111"/>
      <c r="AM13" s="59"/>
      <c r="AN13" s="59"/>
      <c r="AO13" s="59"/>
      <c r="AP13" s="321"/>
      <c r="AQ13" s="321"/>
      <c r="AR13" s="321"/>
      <c r="AS13" s="321"/>
      <c r="AT13" s="321"/>
      <c r="AU13" s="321"/>
      <c r="AV13" s="321"/>
      <c r="AW13" s="565"/>
    </row>
    <row r="14" spans="1:49" ht="15.6">
      <c r="A14" s="31">
        <v>1</v>
      </c>
      <c r="B14" s="566" t="s">
        <v>124</v>
      </c>
      <c r="C14" s="566"/>
      <c r="D14" s="566"/>
      <c r="E14" s="566"/>
      <c r="F14" s="566"/>
      <c r="G14" s="566"/>
      <c r="H14" s="566"/>
      <c r="I14" s="566"/>
      <c r="J14" s="566"/>
      <c r="K14" s="567">
        <f>'EF-MIN'!B15</f>
        <v>810550000</v>
      </c>
      <c r="L14" s="567"/>
      <c r="M14" s="567"/>
      <c r="N14" s="567"/>
      <c r="O14" s="567">
        <f>'EF-MIN'!N15</f>
        <v>942331512.05999994</v>
      </c>
      <c r="P14" s="567"/>
      <c r="Q14" s="567"/>
      <c r="R14" s="567"/>
      <c r="S14" s="567">
        <f>'EF-MIN'!Z15</f>
        <v>723484639</v>
      </c>
      <c r="T14" s="567"/>
      <c r="U14" s="567"/>
      <c r="V14" s="567"/>
      <c r="W14" s="581">
        <f>'EF-MIN'!AL15</f>
        <v>0</v>
      </c>
      <c r="X14" s="582"/>
      <c r="Y14" s="582"/>
      <c r="Z14" s="583"/>
      <c r="AA14" s="105"/>
      <c r="AB14" s="105"/>
      <c r="AC14" s="105"/>
      <c r="AD14" s="105"/>
      <c r="AE14" s="105"/>
      <c r="AF14" s="105"/>
      <c r="AG14" s="105"/>
      <c r="AH14" s="105"/>
      <c r="AI14" s="105"/>
      <c r="AJ14" s="105"/>
      <c r="AK14" s="105"/>
      <c r="AL14" s="105"/>
      <c r="AM14" s="105"/>
      <c r="AN14" s="105"/>
      <c r="AO14" s="105"/>
      <c r="AP14" s="568"/>
      <c r="AQ14" s="568"/>
      <c r="AR14" s="568"/>
      <c r="AS14" s="568"/>
      <c r="AT14" s="568"/>
      <c r="AU14" s="569"/>
      <c r="AV14" s="569"/>
      <c r="AW14" s="570"/>
    </row>
    <row r="15" spans="1:49" ht="15.6">
      <c r="A15" s="31">
        <v>2</v>
      </c>
      <c r="B15" s="566" t="s">
        <v>285</v>
      </c>
      <c r="C15" s="566"/>
      <c r="D15" s="566"/>
      <c r="E15" s="566"/>
      <c r="F15" s="566"/>
      <c r="G15" s="566"/>
      <c r="H15" s="566"/>
      <c r="I15" s="566"/>
      <c r="J15" s="566"/>
      <c r="K15" s="567">
        <f>'EF-MIN'!E16</f>
        <v>17850000</v>
      </c>
      <c r="L15" s="567"/>
      <c r="M15" s="567"/>
      <c r="N15" s="567"/>
      <c r="O15" s="567">
        <f>'EF-MIN'!Q16</f>
        <v>22500000</v>
      </c>
      <c r="P15" s="567"/>
      <c r="Q15" s="567"/>
      <c r="R15" s="567"/>
      <c r="S15" s="567">
        <f>'EF-MIN'!AC17</f>
        <v>22000000</v>
      </c>
      <c r="T15" s="567"/>
      <c r="U15" s="567"/>
      <c r="V15" s="567"/>
      <c r="W15" s="581">
        <f>'EF-MIN'!AO16</f>
        <v>0</v>
      </c>
      <c r="X15" s="582"/>
      <c r="Y15" s="582"/>
      <c r="Z15" s="583"/>
      <c r="AA15" s="105"/>
      <c r="AB15" s="105"/>
      <c r="AC15" s="105"/>
      <c r="AD15" s="105"/>
      <c r="AE15" s="105"/>
      <c r="AF15" s="105"/>
      <c r="AG15" s="105"/>
      <c r="AH15" s="105"/>
      <c r="AI15" s="105"/>
      <c r="AJ15" s="105"/>
      <c r="AK15" s="105"/>
      <c r="AL15" s="105"/>
      <c r="AM15" s="105"/>
      <c r="AN15" s="105"/>
      <c r="AO15" s="105"/>
      <c r="AP15" s="568"/>
      <c r="AQ15" s="568"/>
      <c r="AR15" s="568"/>
      <c r="AS15" s="568"/>
      <c r="AT15" s="568"/>
      <c r="AU15" s="568"/>
      <c r="AV15" s="568"/>
      <c r="AW15" s="574"/>
    </row>
    <row r="16" spans="1:49" ht="15.6">
      <c r="A16" s="31">
        <v>3</v>
      </c>
      <c r="B16" s="566" t="s">
        <v>126</v>
      </c>
      <c r="C16" s="566"/>
      <c r="D16" s="566"/>
      <c r="E16" s="566"/>
      <c r="F16" s="566"/>
      <c r="G16" s="566"/>
      <c r="H16" s="566"/>
      <c r="I16" s="566"/>
      <c r="J16" s="566"/>
      <c r="K16" s="567"/>
      <c r="L16" s="567"/>
      <c r="M16" s="567"/>
      <c r="N16" s="567"/>
      <c r="O16" s="567"/>
      <c r="P16" s="567"/>
      <c r="Q16" s="567"/>
      <c r="R16" s="567"/>
      <c r="S16" s="567"/>
      <c r="T16" s="567"/>
      <c r="U16" s="567"/>
      <c r="V16" s="567"/>
      <c r="W16" s="581"/>
      <c r="X16" s="582"/>
      <c r="Y16" s="582"/>
      <c r="Z16" s="583"/>
      <c r="AA16" s="105"/>
      <c r="AB16" s="105"/>
      <c r="AC16" s="105"/>
      <c r="AD16" s="105"/>
      <c r="AE16" s="105"/>
      <c r="AF16" s="105"/>
      <c r="AG16" s="105"/>
      <c r="AH16" s="105"/>
      <c r="AI16" s="105"/>
      <c r="AJ16" s="105"/>
      <c r="AK16" s="105"/>
      <c r="AL16" s="105"/>
      <c r="AM16" s="105"/>
      <c r="AN16" s="105"/>
      <c r="AO16" s="105"/>
      <c r="AP16" s="568"/>
      <c r="AQ16" s="568"/>
      <c r="AR16" s="568"/>
      <c r="AS16" s="568"/>
      <c r="AT16" s="568"/>
      <c r="AU16" s="568"/>
      <c r="AV16" s="568"/>
      <c r="AW16" s="574"/>
    </row>
    <row r="17" spans="1:56" ht="15.6">
      <c r="A17" s="31">
        <v>4</v>
      </c>
      <c r="B17" s="566" t="s">
        <v>369</v>
      </c>
      <c r="C17" s="566"/>
      <c r="D17" s="566"/>
      <c r="E17" s="566"/>
      <c r="F17" s="566"/>
      <c r="G17" s="566"/>
      <c r="H17" s="566"/>
      <c r="I17" s="566"/>
      <c r="J17" s="566"/>
      <c r="K17" s="567"/>
      <c r="L17" s="567"/>
      <c r="M17" s="567"/>
      <c r="N17" s="567"/>
      <c r="O17" s="567"/>
      <c r="P17" s="567"/>
      <c r="Q17" s="567"/>
      <c r="R17" s="567"/>
      <c r="S17" s="567"/>
      <c r="T17" s="567"/>
      <c r="U17" s="567"/>
      <c r="V17" s="567"/>
      <c r="W17" s="581"/>
      <c r="X17" s="582"/>
      <c r="Y17" s="582"/>
      <c r="Z17" s="583"/>
      <c r="AA17" s="105"/>
      <c r="AB17" s="105"/>
      <c r="AC17" s="105"/>
      <c r="AD17" s="105"/>
      <c r="AE17" s="105"/>
      <c r="AF17" s="105"/>
      <c r="AG17" s="105"/>
      <c r="AH17" s="105"/>
      <c r="AI17" s="105"/>
      <c r="AJ17" s="105"/>
      <c r="AK17" s="105"/>
      <c r="AL17" s="105"/>
      <c r="AM17" s="105"/>
      <c r="AN17" s="105"/>
      <c r="AO17" s="105"/>
      <c r="AP17" s="568"/>
      <c r="AQ17" s="568"/>
      <c r="AR17" s="568"/>
      <c r="AS17" s="568"/>
      <c r="AT17" s="568"/>
      <c r="AU17" s="568"/>
      <c r="AV17" s="568"/>
      <c r="AW17" s="574"/>
    </row>
    <row r="18" spans="1:56" ht="15.6">
      <c r="A18" s="31">
        <v>5</v>
      </c>
      <c r="B18" s="566" t="s">
        <v>286</v>
      </c>
      <c r="C18" s="566"/>
      <c r="D18" s="566"/>
      <c r="E18" s="566"/>
      <c r="F18" s="566"/>
      <c r="G18" s="566"/>
      <c r="H18" s="566"/>
      <c r="I18" s="566"/>
      <c r="J18" s="566"/>
      <c r="K18" s="567">
        <f>'EF-MIN'!K17</f>
        <v>242428048.19999999</v>
      </c>
      <c r="L18" s="567"/>
      <c r="M18" s="567"/>
      <c r="N18" s="567"/>
      <c r="O18" s="567">
        <f>'EF-MIN'!W16</f>
        <v>734254716</v>
      </c>
      <c r="P18" s="567"/>
      <c r="Q18" s="567"/>
      <c r="R18" s="567"/>
      <c r="S18" s="567">
        <f>'EF-MIN'!AI16</f>
        <v>52178914</v>
      </c>
      <c r="T18" s="567"/>
      <c r="U18" s="567"/>
      <c r="V18" s="567"/>
      <c r="W18" s="581">
        <f>'EF-MIN'!AU16</f>
        <v>0</v>
      </c>
      <c r="X18" s="582"/>
      <c r="Y18" s="582"/>
      <c r="Z18" s="583"/>
      <c r="AA18" s="105"/>
      <c r="AB18" s="105"/>
      <c r="AC18" s="105"/>
      <c r="AD18" s="105"/>
      <c r="AE18" s="105"/>
      <c r="AF18" s="105"/>
      <c r="AG18" s="105"/>
      <c r="AH18" s="105"/>
      <c r="AI18" s="105"/>
      <c r="AJ18" s="105"/>
      <c r="AK18" s="105"/>
      <c r="AL18" s="105"/>
      <c r="AM18" s="105"/>
      <c r="AN18" s="105"/>
      <c r="AO18" s="105"/>
      <c r="AP18" s="568"/>
      <c r="AQ18" s="568"/>
      <c r="AR18" s="568"/>
      <c r="AS18" s="568"/>
      <c r="AT18" s="568"/>
      <c r="AU18" s="568"/>
      <c r="AV18" s="568"/>
      <c r="AW18" s="574"/>
    </row>
    <row r="19" spans="1:56" ht="15.6">
      <c r="A19" s="31">
        <v>6</v>
      </c>
      <c r="B19" s="566"/>
      <c r="C19" s="566"/>
      <c r="D19" s="566"/>
      <c r="E19" s="566"/>
      <c r="F19" s="566"/>
      <c r="G19" s="566"/>
      <c r="H19" s="566"/>
      <c r="I19" s="566"/>
      <c r="J19" s="566"/>
      <c r="K19" s="567"/>
      <c r="L19" s="567"/>
      <c r="M19" s="567"/>
      <c r="N19" s="567"/>
      <c r="O19" s="567"/>
      <c r="P19" s="567"/>
      <c r="Q19" s="567"/>
      <c r="R19" s="567"/>
      <c r="S19" s="567"/>
      <c r="T19" s="567"/>
      <c r="U19" s="567"/>
      <c r="V19" s="567"/>
      <c r="W19" s="581"/>
      <c r="X19" s="582"/>
      <c r="Y19" s="582"/>
      <c r="Z19" s="583"/>
      <c r="AA19" s="105"/>
      <c r="AB19" s="105"/>
      <c r="AC19" s="105"/>
      <c r="AD19" s="105"/>
      <c r="AE19" s="105"/>
      <c r="AF19" s="105"/>
      <c r="AG19" s="105"/>
      <c r="AH19" s="105"/>
      <c r="AI19" s="105"/>
      <c r="AJ19" s="105"/>
      <c r="AK19" s="105"/>
      <c r="AL19" s="105"/>
      <c r="AM19" s="105"/>
      <c r="AN19" s="105"/>
      <c r="AO19" s="105"/>
      <c r="AP19" s="568"/>
      <c r="AQ19" s="568"/>
      <c r="AR19" s="568"/>
      <c r="AS19" s="568"/>
      <c r="AT19" s="568"/>
      <c r="AU19" s="568"/>
      <c r="AV19" s="568"/>
      <c r="AW19" s="574"/>
    </row>
    <row r="20" spans="1:56" ht="15.6">
      <c r="A20" s="31">
        <v>7</v>
      </c>
      <c r="B20" s="566"/>
      <c r="C20" s="566"/>
      <c r="D20" s="566"/>
      <c r="E20" s="566"/>
      <c r="F20" s="566"/>
      <c r="G20" s="566"/>
      <c r="H20" s="566"/>
      <c r="I20" s="566"/>
      <c r="J20" s="566"/>
      <c r="K20" s="567"/>
      <c r="L20" s="567"/>
      <c r="M20" s="567"/>
      <c r="N20" s="567"/>
      <c r="O20" s="567"/>
      <c r="P20" s="567"/>
      <c r="Q20" s="567"/>
      <c r="R20" s="567"/>
      <c r="S20" s="567"/>
      <c r="T20" s="567"/>
      <c r="U20" s="567"/>
      <c r="V20" s="567"/>
      <c r="W20" s="581"/>
      <c r="X20" s="582"/>
      <c r="Y20" s="582"/>
      <c r="Z20" s="583"/>
      <c r="AA20" s="105"/>
      <c r="AB20" s="105"/>
      <c r="AC20" s="105"/>
      <c r="AD20" s="105"/>
      <c r="AE20" s="105"/>
      <c r="AF20" s="105"/>
      <c r="AG20" s="105"/>
      <c r="AH20" s="105"/>
      <c r="AI20" s="105"/>
      <c r="AJ20" s="105"/>
      <c r="AK20" s="105"/>
      <c r="AL20" s="105"/>
      <c r="AM20" s="105"/>
      <c r="AN20" s="105"/>
      <c r="AO20" s="105"/>
      <c r="AP20" s="568"/>
      <c r="AQ20" s="568"/>
      <c r="AR20" s="568"/>
      <c r="AS20" s="568"/>
      <c r="AT20" s="568"/>
      <c r="AU20" s="568"/>
      <c r="AV20" s="568"/>
      <c r="AW20" s="574"/>
    </row>
    <row r="21" spans="1:56" ht="15.6">
      <c r="A21" s="31">
        <v>8</v>
      </c>
      <c r="B21" s="566"/>
      <c r="C21" s="566"/>
      <c r="D21" s="566"/>
      <c r="E21" s="566"/>
      <c r="F21" s="566"/>
      <c r="G21" s="566"/>
      <c r="H21" s="566"/>
      <c r="I21" s="566"/>
      <c r="J21" s="566"/>
      <c r="K21" s="567"/>
      <c r="L21" s="567"/>
      <c r="M21" s="567"/>
      <c r="N21" s="567"/>
      <c r="O21" s="567"/>
      <c r="P21" s="567"/>
      <c r="Q21" s="567"/>
      <c r="R21" s="567"/>
      <c r="S21" s="567"/>
      <c r="T21" s="567"/>
      <c r="U21" s="567"/>
      <c r="V21" s="567"/>
      <c r="W21" s="581"/>
      <c r="X21" s="582"/>
      <c r="Y21" s="582"/>
      <c r="Z21" s="583"/>
      <c r="AA21" s="105"/>
      <c r="AB21" s="105"/>
      <c r="AC21" s="105"/>
      <c r="AD21" s="105"/>
      <c r="AE21" s="105"/>
      <c r="AF21" s="105"/>
      <c r="AG21" s="105"/>
      <c r="AH21" s="105"/>
      <c r="AI21" s="105"/>
      <c r="AJ21" s="105"/>
      <c r="AK21" s="105"/>
      <c r="AL21" s="105"/>
      <c r="AM21" s="105"/>
      <c r="AN21" s="105"/>
      <c r="AO21" s="105"/>
      <c r="AP21" s="568"/>
      <c r="AQ21" s="568"/>
      <c r="AR21" s="568"/>
      <c r="AS21" s="568"/>
      <c r="AT21" s="568"/>
      <c r="AU21" s="568"/>
      <c r="AV21" s="568"/>
      <c r="AW21" s="574"/>
    </row>
    <row r="22" spans="1:56" ht="15.6">
      <c r="A22" s="31">
        <v>9</v>
      </c>
      <c r="B22" s="566"/>
      <c r="C22" s="566"/>
      <c r="D22" s="566"/>
      <c r="E22" s="566"/>
      <c r="F22" s="566"/>
      <c r="G22" s="566"/>
      <c r="H22" s="566"/>
      <c r="I22" s="566"/>
      <c r="J22" s="566"/>
      <c r="K22" s="584"/>
      <c r="L22" s="585"/>
      <c r="M22" s="585"/>
      <c r="N22" s="586"/>
      <c r="O22" s="567"/>
      <c r="P22" s="567"/>
      <c r="Q22" s="567"/>
      <c r="R22" s="567"/>
      <c r="S22" s="567"/>
      <c r="T22" s="567"/>
      <c r="U22" s="567"/>
      <c r="V22" s="567"/>
      <c r="W22" s="581"/>
      <c r="X22" s="582"/>
      <c r="Y22" s="582"/>
      <c r="Z22" s="583"/>
      <c r="AA22" s="105"/>
      <c r="AB22" s="105"/>
      <c r="AC22" s="105"/>
      <c r="AD22" s="105"/>
      <c r="AE22" s="105"/>
      <c r="AF22" s="105"/>
      <c r="AG22" s="105"/>
      <c r="AH22" s="105"/>
      <c r="AI22" s="105"/>
      <c r="AJ22" s="105"/>
      <c r="AK22" s="105"/>
      <c r="AL22" s="105"/>
      <c r="AM22" s="105"/>
      <c r="AN22" s="105"/>
      <c r="AO22" s="105"/>
      <c r="AP22" s="568"/>
      <c r="AQ22" s="568"/>
      <c r="AR22" s="568"/>
      <c r="AS22" s="568"/>
      <c r="AT22" s="568"/>
      <c r="AU22" s="568"/>
      <c r="AV22" s="568"/>
      <c r="AW22" s="574"/>
    </row>
    <row r="23" spans="1:56" ht="18">
      <c r="A23" s="594" t="s">
        <v>11</v>
      </c>
      <c r="B23" s="390"/>
      <c r="C23" s="390"/>
      <c r="D23" s="390"/>
      <c r="E23" s="390"/>
      <c r="F23" s="390"/>
      <c r="G23" s="390"/>
      <c r="H23" s="390"/>
      <c r="I23" s="390"/>
      <c r="J23" s="390"/>
      <c r="K23" s="595">
        <f>SUM(K14:N22)</f>
        <v>1070828048.2</v>
      </c>
      <c r="L23" s="595"/>
      <c r="M23" s="595"/>
      <c r="N23" s="595"/>
      <c r="O23" s="595">
        <f>SUM(O14:R22)</f>
        <v>1699086228.0599999</v>
      </c>
      <c r="P23" s="595"/>
      <c r="Q23" s="595"/>
      <c r="R23" s="595"/>
      <c r="S23" s="596">
        <f>SUM(S14:V22)</f>
        <v>797663553</v>
      </c>
      <c r="T23" s="596"/>
      <c r="U23" s="596"/>
      <c r="V23" s="596"/>
      <c r="W23" s="597">
        <f>SUM(W14:AL22)</f>
        <v>0</v>
      </c>
      <c r="X23" s="598"/>
      <c r="Y23" s="598"/>
      <c r="Z23" s="599"/>
      <c r="AA23" s="106"/>
      <c r="AB23" s="106"/>
      <c r="AC23" s="106"/>
      <c r="AD23" s="106"/>
      <c r="AE23" s="106"/>
      <c r="AF23" s="106"/>
      <c r="AG23" s="106"/>
      <c r="AH23" s="106"/>
      <c r="AI23" s="106"/>
      <c r="AJ23" s="106"/>
      <c r="AK23" s="106"/>
      <c r="AL23" s="106"/>
      <c r="AM23" s="106"/>
      <c r="AN23" s="106"/>
      <c r="AO23" s="106"/>
      <c r="AP23" s="587"/>
      <c r="AQ23" s="587"/>
      <c r="AR23" s="587"/>
      <c r="AS23" s="587"/>
      <c r="AT23" s="587"/>
      <c r="AU23" s="587"/>
      <c r="AV23" s="587"/>
      <c r="AW23" s="588"/>
    </row>
    <row r="24" spans="1:56" ht="18">
      <c r="A24" s="32" t="s">
        <v>33</v>
      </c>
      <c r="B24" s="589" t="s">
        <v>35</v>
      </c>
      <c r="C24" s="590"/>
      <c r="D24" s="590"/>
      <c r="E24" s="590"/>
      <c r="F24" s="590"/>
      <c r="G24" s="590"/>
      <c r="H24" s="590"/>
      <c r="I24" s="590"/>
      <c r="J24" s="591"/>
      <c r="K24" s="589" t="str">
        <f>K13</f>
        <v>System 1</v>
      </c>
      <c r="L24" s="590"/>
      <c r="M24" s="590"/>
      <c r="N24" s="591"/>
      <c r="O24" s="589" t="str">
        <f>O13</f>
        <v>HL20</v>
      </c>
      <c r="P24" s="590"/>
      <c r="Q24" s="590"/>
      <c r="R24" s="591"/>
      <c r="S24" s="589" t="str">
        <f>S13</f>
        <v>S5 PRO</v>
      </c>
      <c r="T24" s="590"/>
      <c r="U24" s="590"/>
      <c r="V24" s="591"/>
      <c r="W24" s="589">
        <f>W13</f>
        <v>0</v>
      </c>
      <c r="X24" s="590"/>
      <c r="Y24" s="590"/>
      <c r="Z24" s="591"/>
      <c r="AA24" s="111"/>
      <c r="AB24" s="111"/>
      <c r="AC24" s="111"/>
      <c r="AD24" s="111"/>
      <c r="AE24" s="111"/>
      <c r="AF24" s="111"/>
      <c r="AG24" s="111"/>
      <c r="AH24" s="111"/>
      <c r="AI24" s="111"/>
      <c r="AJ24" s="111"/>
      <c r="AK24" s="111"/>
      <c r="AL24" s="111"/>
      <c r="AM24" s="25"/>
      <c r="AN24" s="25"/>
      <c r="AO24" s="25"/>
      <c r="AP24" s="25"/>
      <c r="AQ24" s="25"/>
      <c r="AR24" s="25"/>
      <c r="AS24" s="25"/>
      <c r="AT24" s="25"/>
      <c r="AU24" s="25"/>
      <c r="AV24" s="25"/>
      <c r="AW24" s="33"/>
    </row>
    <row r="25" spans="1:56" ht="18">
      <c r="A25" s="34">
        <v>1</v>
      </c>
      <c r="B25" s="592" t="s">
        <v>36</v>
      </c>
      <c r="C25" s="592"/>
      <c r="D25" s="592"/>
      <c r="E25" s="592"/>
      <c r="F25" s="592"/>
      <c r="G25" s="592"/>
      <c r="H25" s="592"/>
      <c r="I25" s="592"/>
      <c r="J25" s="592"/>
      <c r="K25" s="593">
        <f>'EF-MIN'!D31</f>
        <v>156</v>
      </c>
      <c r="L25" s="593"/>
      <c r="M25" s="593"/>
      <c r="N25" s="593"/>
      <c r="O25" s="593">
        <f>K25</f>
        <v>156</v>
      </c>
      <c r="P25" s="593"/>
      <c r="Q25" s="593"/>
      <c r="R25" s="593"/>
      <c r="S25" s="593">
        <f>O25</f>
        <v>156</v>
      </c>
      <c r="T25" s="593"/>
      <c r="U25" s="593"/>
      <c r="V25" s="593"/>
      <c r="W25" s="600"/>
      <c r="X25" s="601"/>
      <c r="Y25" s="601"/>
      <c r="Z25" s="602"/>
      <c r="AA25" s="112"/>
      <c r="AB25" s="112"/>
      <c r="AC25" s="112"/>
      <c r="AD25" s="112"/>
      <c r="AE25" s="112"/>
      <c r="AF25" s="112"/>
      <c r="AG25" s="112"/>
      <c r="AH25" s="112"/>
      <c r="AI25" s="112"/>
      <c r="AJ25" s="112"/>
      <c r="AK25" s="112"/>
      <c r="AL25" s="112"/>
      <c r="AM25" s="25"/>
      <c r="AN25" s="25"/>
      <c r="AO25" s="25"/>
      <c r="AP25" s="25"/>
      <c r="AQ25" s="25"/>
      <c r="AR25" s="25"/>
      <c r="AS25" s="25"/>
      <c r="AT25" s="25"/>
      <c r="AU25" s="25"/>
      <c r="AV25" s="25"/>
      <c r="AW25" s="33"/>
    </row>
    <row r="26" spans="1:56" ht="15" customHeight="1">
      <c r="A26" s="34">
        <v>2</v>
      </c>
      <c r="B26" s="566" t="s">
        <v>129</v>
      </c>
      <c r="C26" s="566"/>
      <c r="D26" s="566"/>
      <c r="E26" s="566"/>
      <c r="F26" s="566"/>
      <c r="G26" s="566"/>
      <c r="H26" s="566"/>
      <c r="I26" s="566"/>
      <c r="J26" s="566"/>
      <c r="K26" s="604">
        <f>34500000</f>
        <v>34500000</v>
      </c>
      <c r="L26" s="604"/>
      <c r="M26" s="604"/>
      <c r="N26" s="604"/>
      <c r="O26" s="604">
        <f>K26</f>
        <v>34500000</v>
      </c>
      <c r="P26" s="604"/>
      <c r="Q26" s="604"/>
      <c r="R26" s="604"/>
      <c r="S26" s="604">
        <f>O26</f>
        <v>34500000</v>
      </c>
      <c r="T26" s="604"/>
      <c r="U26" s="604"/>
      <c r="V26" s="604"/>
      <c r="W26" s="605"/>
      <c r="X26" s="606"/>
      <c r="Y26" s="606"/>
      <c r="Z26" s="607"/>
      <c r="AA26" s="113"/>
      <c r="AB26" s="113"/>
      <c r="AC26" s="113"/>
      <c r="AD26" s="113"/>
      <c r="AE26" s="113"/>
      <c r="AF26" s="113"/>
      <c r="AG26" s="113"/>
      <c r="AH26" s="113"/>
      <c r="AI26" s="113"/>
      <c r="AJ26" s="113"/>
      <c r="AK26" s="113"/>
      <c r="AL26" s="113"/>
      <c r="AM26" s="105"/>
      <c r="AN26" s="105"/>
      <c r="AO26" s="105"/>
      <c r="AP26" s="568"/>
      <c r="AQ26" s="568"/>
      <c r="AR26" s="568"/>
      <c r="AS26" s="568"/>
      <c r="AT26" s="568"/>
      <c r="AU26" s="322"/>
      <c r="AV26" s="322"/>
      <c r="AW26" s="603"/>
    </row>
    <row r="27" spans="1:56">
      <c r="A27" s="34">
        <v>3</v>
      </c>
      <c r="B27" s="566"/>
      <c r="C27" s="566"/>
      <c r="D27" s="566"/>
      <c r="E27" s="566"/>
      <c r="F27" s="566"/>
      <c r="G27" s="566"/>
      <c r="H27" s="566"/>
      <c r="I27" s="566"/>
      <c r="J27" s="566"/>
      <c r="K27" s="604"/>
      <c r="L27" s="604"/>
      <c r="M27" s="604"/>
      <c r="N27" s="604"/>
      <c r="O27" s="604"/>
      <c r="P27" s="604"/>
      <c r="Q27" s="604"/>
      <c r="R27" s="604"/>
      <c r="S27" s="604"/>
      <c r="T27" s="604"/>
      <c r="U27" s="604"/>
      <c r="V27" s="604"/>
      <c r="W27" s="605"/>
      <c r="X27" s="606"/>
      <c r="Y27" s="606"/>
      <c r="Z27" s="607"/>
      <c r="AA27" s="113"/>
      <c r="AB27" s="113"/>
      <c r="AC27" s="113"/>
      <c r="AD27" s="113"/>
      <c r="AE27" s="113"/>
      <c r="AF27" s="113"/>
      <c r="AG27" s="113"/>
      <c r="AH27" s="113"/>
      <c r="AI27" s="113"/>
      <c r="AJ27" s="113"/>
      <c r="AK27" s="113"/>
      <c r="AL27" s="113"/>
      <c r="AM27" s="105"/>
      <c r="AN27" s="105"/>
      <c r="AO27" s="105"/>
      <c r="AP27" s="568"/>
      <c r="AQ27" s="568"/>
      <c r="AR27" s="568"/>
      <c r="AS27" s="568"/>
      <c r="AT27" s="568"/>
      <c r="AU27" s="322"/>
      <c r="AV27" s="322"/>
      <c r="AW27" s="603"/>
    </row>
    <row r="28" spans="1:56">
      <c r="A28" s="34">
        <v>4</v>
      </c>
      <c r="B28" s="566"/>
      <c r="C28" s="566"/>
      <c r="D28" s="566"/>
      <c r="E28" s="566"/>
      <c r="F28" s="566"/>
      <c r="G28" s="566"/>
      <c r="H28" s="566"/>
      <c r="I28" s="566"/>
      <c r="J28" s="566"/>
      <c r="K28" s="604"/>
      <c r="L28" s="604"/>
      <c r="M28" s="604"/>
      <c r="N28" s="604"/>
      <c r="O28" s="604"/>
      <c r="P28" s="604"/>
      <c r="Q28" s="604"/>
      <c r="R28" s="604"/>
      <c r="S28" s="604"/>
      <c r="T28" s="604"/>
      <c r="U28" s="604"/>
      <c r="V28" s="604"/>
      <c r="W28" s="605"/>
      <c r="X28" s="606"/>
      <c r="Y28" s="606"/>
      <c r="Z28" s="607"/>
      <c r="AA28" s="113"/>
      <c r="AB28" s="113"/>
      <c r="AC28" s="113"/>
      <c r="AD28" s="113"/>
      <c r="AE28" s="113"/>
      <c r="AF28" s="113"/>
      <c r="AG28" s="113"/>
      <c r="AH28" s="113"/>
      <c r="AI28" s="113"/>
      <c r="AJ28" s="113"/>
      <c r="AK28" s="113"/>
      <c r="AL28" s="113"/>
      <c r="AM28" s="105"/>
      <c r="AN28" s="105"/>
      <c r="AO28" s="105"/>
      <c r="AP28" s="568"/>
      <c r="AQ28" s="568"/>
      <c r="AR28" s="568"/>
      <c r="AS28" s="568"/>
      <c r="AT28" s="568"/>
      <c r="AU28" s="322"/>
      <c r="AV28" s="322"/>
      <c r="AW28" s="603"/>
    </row>
    <row r="29" spans="1:56">
      <c r="A29" s="34">
        <v>5</v>
      </c>
      <c r="B29" s="566"/>
      <c r="C29" s="566"/>
      <c r="D29" s="566"/>
      <c r="E29" s="566"/>
      <c r="F29" s="566"/>
      <c r="G29" s="566"/>
      <c r="H29" s="566"/>
      <c r="I29" s="566"/>
      <c r="J29" s="566"/>
      <c r="K29" s="604"/>
      <c r="L29" s="604"/>
      <c r="M29" s="604"/>
      <c r="N29" s="604"/>
      <c r="O29" s="604"/>
      <c r="P29" s="604"/>
      <c r="Q29" s="604"/>
      <c r="R29" s="604"/>
      <c r="S29" s="604"/>
      <c r="T29" s="604"/>
      <c r="U29" s="604"/>
      <c r="V29" s="604"/>
      <c r="W29" s="605"/>
      <c r="X29" s="606"/>
      <c r="Y29" s="606"/>
      <c r="Z29" s="607"/>
      <c r="AA29" s="113"/>
      <c r="AB29" s="113"/>
      <c r="AC29" s="113"/>
      <c r="AD29" s="113"/>
      <c r="AE29" s="113"/>
      <c r="AF29" s="113"/>
      <c r="AG29" s="113"/>
      <c r="AH29" s="113"/>
      <c r="AI29" s="113"/>
      <c r="AJ29" s="113"/>
      <c r="AK29" s="113"/>
      <c r="AL29" s="113"/>
      <c r="AM29" s="105"/>
      <c r="AN29" s="105"/>
      <c r="AO29" s="105"/>
      <c r="AP29" s="568"/>
      <c r="AQ29" s="568"/>
      <c r="AR29" s="568"/>
      <c r="AS29" s="568"/>
      <c r="AT29" s="568"/>
      <c r="AU29" s="322"/>
      <c r="AV29" s="322"/>
      <c r="AW29" s="603"/>
    </row>
    <row r="30" spans="1:56">
      <c r="A30" s="34">
        <v>6</v>
      </c>
      <c r="B30" s="566"/>
      <c r="C30" s="566"/>
      <c r="D30" s="566"/>
      <c r="E30" s="566"/>
      <c r="F30" s="566"/>
      <c r="G30" s="566"/>
      <c r="H30" s="566"/>
      <c r="I30" s="566"/>
      <c r="J30" s="566"/>
      <c r="K30" s="604"/>
      <c r="L30" s="604"/>
      <c r="M30" s="604"/>
      <c r="N30" s="604"/>
      <c r="O30" s="604"/>
      <c r="P30" s="604"/>
      <c r="Q30" s="604"/>
      <c r="R30" s="604"/>
      <c r="S30" s="604"/>
      <c r="T30" s="604"/>
      <c r="U30" s="604"/>
      <c r="V30" s="604"/>
      <c r="W30" s="605"/>
      <c r="X30" s="606"/>
      <c r="Y30" s="606"/>
      <c r="Z30" s="607"/>
      <c r="AA30" s="113"/>
      <c r="AB30" s="113"/>
      <c r="AC30" s="113"/>
      <c r="AD30" s="113"/>
      <c r="AE30" s="113"/>
      <c r="AF30" s="113"/>
      <c r="AG30" s="113"/>
      <c r="AH30" s="113"/>
      <c r="AI30" s="113"/>
      <c r="AJ30" s="113"/>
      <c r="AK30" s="113"/>
      <c r="AL30" s="113"/>
      <c r="AM30" s="105"/>
      <c r="AN30" s="105"/>
      <c r="AO30" s="105"/>
      <c r="AP30" s="568"/>
      <c r="AQ30" s="568"/>
      <c r="AR30" s="568"/>
      <c r="AS30" s="568"/>
      <c r="AT30" s="568"/>
      <c r="AU30" s="322"/>
      <c r="AV30" s="322"/>
      <c r="AW30" s="603"/>
      <c r="AY30" s="608"/>
      <c r="AZ30" s="608"/>
      <c r="BA30" s="608"/>
      <c r="BB30" s="608"/>
      <c r="BC30" s="608"/>
      <c r="BD30" s="608"/>
    </row>
    <row r="31" spans="1:56">
      <c r="A31" s="34">
        <v>7</v>
      </c>
      <c r="B31" s="566"/>
      <c r="C31" s="566"/>
      <c r="D31" s="566"/>
      <c r="E31" s="566"/>
      <c r="F31" s="566"/>
      <c r="G31" s="566"/>
      <c r="H31" s="566"/>
      <c r="I31" s="566"/>
      <c r="J31" s="566"/>
      <c r="K31" s="604"/>
      <c r="L31" s="604"/>
      <c r="M31" s="604"/>
      <c r="N31" s="604"/>
      <c r="O31" s="604"/>
      <c r="P31" s="604"/>
      <c r="Q31" s="604"/>
      <c r="R31" s="604"/>
      <c r="S31" s="604"/>
      <c r="T31" s="604"/>
      <c r="U31" s="604"/>
      <c r="V31" s="604"/>
      <c r="W31" s="605"/>
      <c r="X31" s="606"/>
      <c r="Y31" s="606"/>
      <c r="Z31" s="607"/>
      <c r="AA31" s="113"/>
      <c r="AB31" s="113"/>
      <c r="AC31" s="113"/>
      <c r="AD31" s="113"/>
      <c r="AE31" s="113"/>
      <c r="AF31" s="113"/>
      <c r="AG31" s="113"/>
      <c r="AH31" s="113"/>
      <c r="AI31" s="113"/>
      <c r="AJ31" s="113"/>
      <c r="AK31" s="113"/>
      <c r="AL31" s="113"/>
      <c r="AM31" s="105"/>
      <c r="AN31" s="105"/>
      <c r="AO31" s="105"/>
      <c r="AP31" s="568"/>
      <c r="AQ31" s="568"/>
      <c r="AR31" s="568"/>
      <c r="AS31" s="568"/>
      <c r="AT31" s="568"/>
      <c r="AU31" s="322"/>
      <c r="AV31" s="322"/>
      <c r="AW31" s="603"/>
      <c r="AY31" s="608"/>
      <c r="AZ31" s="608"/>
      <c r="BA31" s="608"/>
      <c r="BB31" s="608"/>
      <c r="BC31" s="608"/>
      <c r="BD31" s="608"/>
    </row>
    <row r="32" spans="1:56">
      <c r="A32" s="34">
        <v>8</v>
      </c>
      <c r="B32" s="566"/>
      <c r="C32" s="566"/>
      <c r="D32" s="566"/>
      <c r="E32" s="566"/>
      <c r="F32" s="566"/>
      <c r="G32" s="566"/>
      <c r="H32" s="566"/>
      <c r="I32" s="566"/>
      <c r="J32" s="566"/>
      <c r="K32" s="604"/>
      <c r="L32" s="604"/>
      <c r="M32" s="604"/>
      <c r="N32" s="604"/>
      <c r="O32" s="604"/>
      <c r="P32" s="604"/>
      <c r="Q32" s="604"/>
      <c r="R32" s="604"/>
      <c r="S32" s="604"/>
      <c r="T32" s="604"/>
      <c r="U32" s="604"/>
      <c r="V32" s="604"/>
      <c r="W32" s="605"/>
      <c r="X32" s="606"/>
      <c r="Y32" s="606"/>
      <c r="Z32" s="607"/>
      <c r="AA32" s="113"/>
      <c r="AB32" s="113"/>
      <c r="AC32" s="113"/>
      <c r="AD32" s="113"/>
      <c r="AE32" s="113"/>
      <c r="AF32" s="113"/>
      <c r="AG32" s="113"/>
      <c r="AH32" s="113"/>
      <c r="AI32" s="113"/>
      <c r="AJ32" s="113"/>
      <c r="AK32" s="113"/>
      <c r="AL32" s="113"/>
      <c r="AM32" s="105"/>
      <c r="AN32" s="105"/>
      <c r="AO32" s="105"/>
      <c r="AP32" s="568"/>
      <c r="AQ32" s="568"/>
      <c r="AR32" s="568"/>
      <c r="AS32" s="568"/>
      <c r="AT32" s="568"/>
      <c r="AU32" s="322"/>
      <c r="AV32" s="322"/>
      <c r="AW32" s="603"/>
      <c r="AY32" s="608"/>
      <c r="AZ32" s="608"/>
      <c r="BA32" s="608"/>
      <c r="BB32" s="608"/>
      <c r="BC32" s="608"/>
      <c r="BD32" s="608"/>
    </row>
    <row r="33" spans="1:53" ht="18">
      <c r="A33" s="34">
        <v>9</v>
      </c>
      <c r="B33" s="390" t="s">
        <v>37</v>
      </c>
      <c r="C33" s="390"/>
      <c r="D33" s="390"/>
      <c r="E33" s="390"/>
      <c r="F33" s="390"/>
      <c r="G33" s="390"/>
      <c r="H33" s="390"/>
      <c r="I33" s="390"/>
      <c r="J33" s="390"/>
      <c r="K33" s="595">
        <f>(K26*K25)+SUM(K27:N32)</f>
        <v>5382000000</v>
      </c>
      <c r="L33" s="620"/>
      <c r="M33" s="620"/>
      <c r="N33" s="620"/>
      <c r="O33" s="595">
        <f>(O26*O25)+SUM(O27:R32)</f>
        <v>5382000000</v>
      </c>
      <c r="P33" s="620"/>
      <c r="Q33" s="620"/>
      <c r="R33" s="620"/>
      <c r="S33" s="595">
        <f>(S26*S25)+SUM(S27:V32)</f>
        <v>5382000000</v>
      </c>
      <c r="T33" s="620"/>
      <c r="U33" s="620"/>
      <c r="V33" s="620"/>
      <c r="W33" s="624">
        <f>(W26*W25)+SUM(W27:AL32)</f>
        <v>0</v>
      </c>
      <c r="X33" s="625"/>
      <c r="Y33" s="625"/>
      <c r="Z33" s="626"/>
      <c r="AA33" s="114"/>
      <c r="AB33" s="114"/>
      <c r="AC33" s="114"/>
      <c r="AD33" s="114"/>
      <c r="AE33" s="114"/>
      <c r="AF33" s="114"/>
      <c r="AG33" s="114"/>
      <c r="AH33" s="114"/>
      <c r="AI33" s="114"/>
      <c r="AJ33" s="114"/>
      <c r="AK33" s="114"/>
      <c r="AL33" s="114"/>
      <c r="AM33" s="106"/>
      <c r="AN33" s="106"/>
      <c r="AO33" s="106"/>
      <c r="AP33" s="587"/>
      <c r="AQ33" s="587"/>
      <c r="AR33" s="587"/>
      <c r="AS33" s="587"/>
      <c r="AT33" s="587"/>
      <c r="AU33" s="587"/>
      <c r="AV33" s="587"/>
      <c r="AW33" s="588"/>
    </row>
    <row r="34" spans="1:53">
      <c r="A34" s="28"/>
      <c r="AW34" s="29"/>
    </row>
    <row r="35" spans="1:53">
      <c r="A35" s="28"/>
      <c r="AW35" s="29"/>
    </row>
    <row r="36" spans="1:53" ht="15" thickBot="1">
      <c r="A36" s="28"/>
      <c r="AW36" s="29"/>
      <c r="BA36" s="19"/>
    </row>
    <row r="37" spans="1:53">
      <c r="A37" s="287" t="s">
        <v>38</v>
      </c>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9"/>
      <c r="AX37" s="320"/>
    </row>
    <row r="38" spans="1:53">
      <c r="A38" s="609"/>
      <c r="B38" s="610"/>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0"/>
      <c r="AV38" s="610"/>
      <c r="AW38" s="611"/>
      <c r="AX38" s="320"/>
    </row>
    <row r="39" spans="1:53" ht="15" thickBot="1">
      <c r="A39" s="73"/>
      <c r="B39" s="612" t="s">
        <v>39</v>
      </c>
      <c r="C39" s="612"/>
      <c r="D39" s="612"/>
      <c r="E39" s="612"/>
      <c r="F39" s="612"/>
      <c r="G39" s="612"/>
      <c r="H39" s="612"/>
      <c r="I39" s="612"/>
      <c r="J39" s="612"/>
      <c r="K39" s="612"/>
      <c r="L39" s="612"/>
      <c r="M39" s="612"/>
      <c r="N39" s="613" t="s">
        <v>39</v>
      </c>
      <c r="O39" s="613"/>
      <c r="P39" s="613"/>
      <c r="Q39" s="613"/>
      <c r="R39" s="613"/>
      <c r="S39" s="613"/>
      <c r="T39" s="613"/>
      <c r="U39" s="613"/>
      <c r="V39" s="613"/>
      <c r="W39" s="613"/>
      <c r="X39" s="613"/>
      <c r="Y39" s="613"/>
      <c r="Z39" s="613" t="s">
        <v>279</v>
      </c>
      <c r="AA39" s="613"/>
      <c r="AB39" s="613"/>
      <c r="AC39" s="613"/>
      <c r="AD39" s="613"/>
      <c r="AE39" s="613"/>
      <c r="AF39" s="613"/>
      <c r="AG39" s="613"/>
      <c r="AH39" s="613"/>
      <c r="AI39" s="613"/>
      <c r="AJ39" s="613"/>
      <c r="AK39" s="613"/>
      <c r="AL39" s="613" t="s">
        <v>39</v>
      </c>
      <c r="AM39" s="613"/>
      <c r="AN39" s="613"/>
      <c r="AO39" s="613"/>
      <c r="AP39" s="613"/>
      <c r="AQ39" s="613"/>
      <c r="AR39" s="613"/>
      <c r="AS39" s="613"/>
      <c r="AT39" s="613"/>
      <c r="AU39" s="613"/>
      <c r="AV39" s="613"/>
      <c r="AW39" s="627"/>
      <c r="AX39" s="320"/>
    </row>
    <row r="40" spans="1:53" ht="15" thickBot="1">
      <c r="A40" s="35" t="s">
        <v>40</v>
      </c>
      <c r="B40" s="614" t="str">
        <f>ET!T12</f>
        <v>System 1</v>
      </c>
      <c r="C40" s="615"/>
      <c r="D40" s="615"/>
      <c r="E40" s="615"/>
      <c r="F40" s="615"/>
      <c r="G40" s="615"/>
      <c r="H40" s="615"/>
      <c r="I40" s="615"/>
      <c r="J40" s="615"/>
      <c r="K40" s="615"/>
      <c r="L40" s="615"/>
      <c r="M40" s="616"/>
      <c r="N40" s="614" t="str">
        <f>ET!T13</f>
        <v>HL20</v>
      </c>
      <c r="O40" s="615"/>
      <c r="P40" s="615"/>
      <c r="Q40" s="615"/>
      <c r="R40" s="615"/>
      <c r="S40" s="615"/>
      <c r="T40" s="615"/>
      <c r="U40" s="615"/>
      <c r="V40" s="615"/>
      <c r="W40" s="615"/>
      <c r="X40" s="615"/>
      <c r="Y40" s="616"/>
      <c r="Z40" s="621" t="str">
        <f>S13</f>
        <v>S5 PRO</v>
      </c>
      <c r="AA40" s="622"/>
      <c r="AB40" s="622"/>
      <c r="AC40" s="622"/>
      <c r="AD40" s="622"/>
      <c r="AE40" s="622"/>
      <c r="AF40" s="622"/>
      <c r="AG40" s="622"/>
      <c r="AH40" s="622"/>
      <c r="AI40" s="622"/>
      <c r="AJ40" s="622"/>
      <c r="AK40" s="623"/>
      <c r="AL40" s="617">
        <f>W13</f>
        <v>0</v>
      </c>
      <c r="AM40" s="618"/>
      <c r="AN40" s="618"/>
      <c r="AO40" s="618"/>
      <c r="AP40" s="618"/>
      <c r="AQ40" s="618"/>
      <c r="AR40" s="618"/>
      <c r="AS40" s="618"/>
      <c r="AT40" s="618"/>
      <c r="AU40" s="618"/>
      <c r="AV40" s="618"/>
      <c r="AW40" s="619"/>
      <c r="AX40" s="320"/>
    </row>
    <row r="41" spans="1:53" ht="42" customHeight="1">
      <c r="A41" s="36"/>
      <c r="B41" s="293" t="s">
        <v>41</v>
      </c>
      <c r="C41" s="294"/>
      <c r="D41" s="294"/>
      <c r="E41" s="294" t="s">
        <v>10</v>
      </c>
      <c r="F41" s="294"/>
      <c r="G41" s="294"/>
      <c r="H41" s="294" t="s">
        <v>42</v>
      </c>
      <c r="I41" s="294"/>
      <c r="J41" s="294"/>
      <c r="K41" s="562" t="s">
        <v>43</v>
      </c>
      <c r="L41" s="563"/>
      <c r="M41" s="564"/>
      <c r="N41" s="295" t="s">
        <v>41</v>
      </c>
      <c r="O41" s="296"/>
      <c r="P41" s="297"/>
      <c r="Q41" s="561" t="s">
        <v>10</v>
      </c>
      <c r="R41" s="296"/>
      <c r="S41" s="297"/>
      <c r="T41" s="561" t="s">
        <v>42</v>
      </c>
      <c r="U41" s="296"/>
      <c r="V41" s="297"/>
      <c r="W41" s="562" t="s">
        <v>43</v>
      </c>
      <c r="X41" s="563"/>
      <c r="Y41" s="564"/>
      <c r="Z41" s="295" t="s">
        <v>41</v>
      </c>
      <c r="AA41" s="296"/>
      <c r="AB41" s="297"/>
      <c r="AC41" s="561" t="s">
        <v>10</v>
      </c>
      <c r="AD41" s="296"/>
      <c r="AE41" s="297"/>
      <c r="AF41" s="561" t="s">
        <v>42</v>
      </c>
      <c r="AG41" s="296"/>
      <c r="AH41" s="297"/>
      <c r="AI41" s="562" t="s">
        <v>43</v>
      </c>
      <c r="AJ41" s="563"/>
      <c r="AK41" s="564"/>
      <c r="AL41" s="295" t="s">
        <v>41</v>
      </c>
      <c r="AM41" s="296"/>
      <c r="AN41" s="297"/>
      <c r="AO41" s="561" t="s">
        <v>10</v>
      </c>
      <c r="AP41" s="296"/>
      <c r="AQ41" s="297"/>
      <c r="AR41" s="561" t="s">
        <v>42</v>
      </c>
      <c r="AS41" s="296"/>
      <c r="AT41" s="297"/>
      <c r="AU41" s="562" t="s">
        <v>43</v>
      </c>
      <c r="AV41" s="563"/>
      <c r="AW41" s="564"/>
      <c r="AX41" s="23"/>
    </row>
    <row r="42" spans="1:53">
      <c r="A42" s="74">
        <v>0</v>
      </c>
      <c r="B42" s="628">
        <f>0</f>
        <v>0</v>
      </c>
      <c r="C42" s="567"/>
      <c r="D42" s="567"/>
      <c r="E42" s="567">
        <f>K23</f>
        <v>1070828048.2</v>
      </c>
      <c r="F42" s="567"/>
      <c r="G42" s="567"/>
      <c r="H42" s="567">
        <f>B42-E42</f>
        <v>-1070828048.2</v>
      </c>
      <c r="I42" s="567"/>
      <c r="J42" s="567"/>
      <c r="K42" s="629">
        <f>H42</f>
        <v>-1070828048.2</v>
      </c>
      <c r="L42" s="630"/>
      <c r="M42" s="631"/>
      <c r="N42" s="530">
        <f>0</f>
        <v>0</v>
      </c>
      <c r="O42" s="531"/>
      <c r="P42" s="532"/>
      <c r="Q42" s="533">
        <f>O23</f>
        <v>1699086228.0599999</v>
      </c>
      <c r="R42" s="531"/>
      <c r="S42" s="532"/>
      <c r="T42" s="533">
        <f>N42-Q42</f>
        <v>-1699086228.0599999</v>
      </c>
      <c r="U42" s="531"/>
      <c r="V42" s="532"/>
      <c r="W42" s="534">
        <f>T42</f>
        <v>-1699086228.0599999</v>
      </c>
      <c r="X42" s="535"/>
      <c r="Y42" s="536"/>
      <c r="Z42" s="530">
        <f>0</f>
        <v>0</v>
      </c>
      <c r="AA42" s="531"/>
      <c r="AB42" s="532"/>
      <c r="AC42" s="533">
        <f>S23</f>
        <v>797663553</v>
      </c>
      <c r="AD42" s="531"/>
      <c r="AE42" s="532"/>
      <c r="AF42" s="533">
        <f>Z42-AC42</f>
        <v>-797663553</v>
      </c>
      <c r="AG42" s="531"/>
      <c r="AH42" s="532"/>
      <c r="AI42" s="534">
        <f>AF42</f>
        <v>-797663553</v>
      </c>
      <c r="AJ42" s="535"/>
      <c r="AK42" s="536"/>
      <c r="AL42" s="530">
        <f>0</f>
        <v>0</v>
      </c>
      <c r="AM42" s="531"/>
      <c r="AN42" s="532"/>
      <c r="AO42" s="533">
        <f>W23</f>
        <v>0</v>
      </c>
      <c r="AP42" s="531"/>
      <c r="AQ42" s="532"/>
      <c r="AR42" s="533">
        <f>AL42-AO42</f>
        <v>0</v>
      </c>
      <c r="AS42" s="531"/>
      <c r="AT42" s="532"/>
      <c r="AU42" s="534">
        <f>AR42</f>
        <v>0</v>
      </c>
      <c r="AV42" s="535"/>
      <c r="AW42" s="536"/>
    </row>
    <row r="43" spans="1:53">
      <c r="A43" s="74">
        <v>1</v>
      </c>
      <c r="B43" s="628">
        <f>K33</f>
        <v>5382000000</v>
      </c>
      <c r="C43" s="567"/>
      <c r="D43" s="567"/>
      <c r="E43" s="567">
        <f>SUM($K$15:$N$22)</f>
        <v>260278048.19999999</v>
      </c>
      <c r="F43" s="567"/>
      <c r="G43" s="567"/>
      <c r="H43" s="567">
        <f>B43-E43</f>
        <v>5121721951.8000002</v>
      </c>
      <c r="I43" s="567"/>
      <c r="J43" s="567"/>
      <c r="K43" s="629">
        <f>K42+H43</f>
        <v>4050893903.6000004</v>
      </c>
      <c r="L43" s="630"/>
      <c r="M43" s="631"/>
      <c r="N43" s="530">
        <f>O33</f>
        <v>5382000000</v>
      </c>
      <c r="O43" s="531"/>
      <c r="P43" s="532"/>
      <c r="Q43" s="533">
        <f>SUM($O$15:$R$22)</f>
        <v>756754716</v>
      </c>
      <c r="R43" s="531"/>
      <c r="S43" s="532"/>
      <c r="T43" s="533">
        <f>N43-Q43</f>
        <v>4625245284</v>
      </c>
      <c r="U43" s="531"/>
      <c r="V43" s="532"/>
      <c r="W43" s="534">
        <f>W42+T43</f>
        <v>2926159055.9400001</v>
      </c>
      <c r="X43" s="535"/>
      <c r="Y43" s="536"/>
      <c r="Z43" s="530">
        <f>S33</f>
        <v>5382000000</v>
      </c>
      <c r="AA43" s="531"/>
      <c r="AB43" s="532"/>
      <c r="AC43" s="533">
        <f>SUM($S$15:$V$22)</f>
        <v>74178914</v>
      </c>
      <c r="AD43" s="531"/>
      <c r="AE43" s="532"/>
      <c r="AF43" s="533">
        <f>Z43-AC43</f>
        <v>5307821086</v>
      </c>
      <c r="AG43" s="531"/>
      <c r="AH43" s="532"/>
      <c r="AI43" s="534">
        <f>AI42+AF43</f>
        <v>4510157533</v>
      </c>
      <c r="AJ43" s="535"/>
      <c r="AK43" s="536"/>
      <c r="AL43" s="530">
        <f>W33</f>
        <v>0</v>
      </c>
      <c r="AM43" s="531"/>
      <c r="AN43" s="532"/>
      <c r="AO43" s="533">
        <f>SUM($W$15:$Z$22)</f>
        <v>0</v>
      </c>
      <c r="AP43" s="531"/>
      <c r="AQ43" s="532"/>
      <c r="AR43" s="533">
        <f>AL43-AO43</f>
        <v>0</v>
      </c>
      <c r="AS43" s="531"/>
      <c r="AT43" s="532"/>
      <c r="AU43" s="534">
        <f>AU42+AR43</f>
        <v>0</v>
      </c>
      <c r="AV43" s="535"/>
      <c r="AW43" s="536"/>
    </row>
    <row r="44" spans="1:53">
      <c r="A44" s="74">
        <v>2</v>
      </c>
      <c r="B44" s="628">
        <f>B43</f>
        <v>5382000000</v>
      </c>
      <c r="C44" s="567"/>
      <c r="D44" s="567"/>
      <c r="E44" s="567">
        <f>SUM($K$15:$N$22)</f>
        <v>260278048.19999999</v>
      </c>
      <c r="F44" s="567"/>
      <c r="G44" s="567"/>
      <c r="H44" s="567">
        <f>B44-E44</f>
        <v>5121721951.8000002</v>
      </c>
      <c r="I44" s="567"/>
      <c r="J44" s="567"/>
      <c r="K44" s="629">
        <f>K43+H44</f>
        <v>9172615855.4000015</v>
      </c>
      <c r="L44" s="630"/>
      <c r="M44" s="631"/>
      <c r="N44" s="530">
        <f>N43</f>
        <v>5382000000</v>
      </c>
      <c r="O44" s="531"/>
      <c r="P44" s="532"/>
      <c r="Q44" s="533">
        <f t="shared" ref="Q44:Q52" si="0">SUM($O$15:$R$22)</f>
        <v>756754716</v>
      </c>
      <c r="R44" s="531"/>
      <c r="S44" s="532"/>
      <c r="T44" s="533">
        <f t="shared" ref="T44:T52" si="1">N44-Q44</f>
        <v>4625245284</v>
      </c>
      <c r="U44" s="531"/>
      <c r="V44" s="532"/>
      <c r="W44" s="534">
        <f>W43+T44</f>
        <v>7551404339.9400005</v>
      </c>
      <c r="X44" s="535"/>
      <c r="Y44" s="536"/>
      <c r="Z44" s="530">
        <f>Z43</f>
        <v>5382000000</v>
      </c>
      <c r="AA44" s="531"/>
      <c r="AB44" s="532"/>
      <c r="AC44" s="533">
        <f t="shared" ref="AC44:AC52" si="2">SUM($S$15:$V$22)</f>
        <v>74178914</v>
      </c>
      <c r="AD44" s="531"/>
      <c r="AE44" s="532"/>
      <c r="AF44" s="533">
        <f>Z44-AC44</f>
        <v>5307821086</v>
      </c>
      <c r="AG44" s="531"/>
      <c r="AH44" s="532"/>
      <c r="AI44" s="534">
        <f>AI43+AF44</f>
        <v>9817978619</v>
      </c>
      <c r="AJ44" s="535"/>
      <c r="AK44" s="536"/>
      <c r="AL44" s="530">
        <f>AL43</f>
        <v>0</v>
      </c>
      <c r="AM44" s="531"/>
      <c r="AN44" s="532"/>
      <c r="AO44" s="533">
        <f t="shared" ref="AO44:AO52" si="3">SUM($W$15:$Z$22)</f>
        <v>0</v>
      </c>
      <c r="AP44" s="531"/>
      <c r="AQ44" s="532"/>
      <c r="AR44" s="533">
        <f>AL44-AO44</f>
        <v>0</v>
      </c>
      <c r="AS44" s="531"/>
      <c r="AT44" s="532"/>
      <c r="AU44" s="534">
        <f t="shared" ref="AU44:AU52" si="4">AU43+AR44</f>
        <v>0</v>
      </c>
      <c r="AV44" s="535"/>
      <c r="AW44" s="536"/>
    </row>
    <row r="45" spans="1:53">
      <c r="A45" s="74">
        <v>3</v>
      </c>
      <c r="B45" s="628">
        <f t="shared" ref="B45:B52" si="5">B44</f>
        <v>5382000000</v>
      </c>
      <c r="C45" s="567"/>
      <c r="D45" s="567"/>
      <c r="E45" s="567">
        <f>SUM($K$15:$N$22)</f>
        <v>260278048.19999999</v>
      </c>
      <c r="F45" s="567"/>
      <c r="G45" s="567"/>
      <c r="H45" s="567">
        <f>B45-E45</f>
        <v>5121721951.8000002</v>
      </c>
      <c r="I45" s="567"/>
      <c r="J45" s="567"/>
      <c r="K45" s="629">
        <f>K44+H45</f>
        <v>14294337807.200001</v>
      </c>
      <c r="L45" s="630"/>
      <c r="M45" s="631"/>
      <c r="N45" s="530">
        <f t="shared" ref="N45:N52" si="6">N44</f>
        <v>5382000000</v>
      </c>
      <c r="O45" s="531"/>
      <c r="P45" s="532"/>
      <c r="Q45" s="533">
        <f t="shared" si="0"/>
        <v>756754716</v>
      </c>
      <c r="R45" s="531"/>
      <c r="S45" s="532"/>
      <c r="T45" s="533">
        <f t="shared" si="1"/>
        <v>4625245284</v>
      </c>
      <c r="U45" s="531"/>
      <c r="V45" s="532"/>
      <c r="W45" s="534">
        <f t="shared" ref="W45:W52" si="7">W44+T45</f>
        <v>12176649623.940001</v>
      </c>
      <c r="X45" s="535"/>
      <c r="Y45" s="536"/>
      <c r="Z45" s="530">
        <f t="shared" ref="Z45:Z52" si="8">Z44</f>
        <v>5382000000</v>
      </c>
      <c r="AA45" s="531"/>
      <c r="AB45" s="532"/>
      <c r="AC45" s="533">
        <f t="shared" si="2"/>
        <v>74178914</v>
      </c>
      <c r="AD45" s="531"/>
      <c r="AE45" s="532"/>
      <c r="AF45" s="533">
        <f t="shared" ref="AF45" si="9">Z45-AC45</f>
        <v>5307821086</v>
      </c>
      <c r="AG45" s="531"/>
      <c r="AH45" s="532"/>
      <c r="AI45" s="534">
        <f t="shared" ref="AI45:AI52" si="10">AI44+AF45</f>
        <v>15125799705</v>
      </c>
      <c r="AJ45" s="535"/>
      <c r="AK45" s="536"/>
      <c r="AL45" s="530">
        <f t="shared" ref="AL45:AL52" si="11">AL44</f>
        <v>0</v>
      </c>
      <c r="AM45" s="531"/>
      <c r="AN45" s="532"/>
      <c r="AO45" s="533">
        <f t="shared" si="3"/>
        <v>0</v>
      </c>
      <c r="AP45" s="531"/>
      <c r="AQ45" s="532"/>
      <c r="AR45" s="533">
        <f t="shared" ref="AR45" si="12">AL45-AO45</f>
        <v>0</v>
      </c>
      <c r="AS45" s="531"/>
      <c r="AT45" s="532"/>
      <c r="AU45" s="534">
        <f>AU44+AR45</f>
        <v>0</v>
      </c>
      <c r="AV45" s="535"/>
      <c r="AW45" s="536"/>
    </row>
    <row r="46" spans="1:53">
      <c r="A46" s="74">
        <v>4</v>
      </c>
      <c r="B46" s="628">
        <f t="shared" si="5"/>
        <v>5382000000</v>
      </c>
      <c r="C46" s="567"/>
      <c r="D46" s="567"/>
      <c r="E46" s="567">
        <f t="shared" ref="E46:E52" si="13">SUM($K$15:$N$22)</f>
        <v>260278048.19999999</v>
      </c>
      <c r="F46" s="567"/>
      <c r="G46" s="567"/>
      <c r="H46" s="567">
        <f>B46-E46</f>
        <v>5121721951.8000002</v>
      </c>
      <c r="I46" s="567"/>
      <c r="J46" s="567"/>
      <c r="K46" s="629">
        <f t="shared" ref="K46:K50" si="14">K45+H46</f>
        <v>19416059759</v>
      </c>
      <c r="L46" s="630"/>
      <c r="M46" s="631"/>
      <c r="N46" s="530">
        <f t="shared" si="6"/>
        <v>5382000000</v>
      </c>
      <c r="O46" s="531"/>
      <c r="P46" s="532"/>
      <c r="Q46" s="533">
        <f t="shared" si="0"/>
        <v>756754716</v>
      </c>
      <c r="R46" s="531"/>
      <c r="S46" s="532"/>
      <c r="T46" s="533">
        <f>N46-Q46</f>
        <v>4625245284</v>
      </c>
      <c r="U46" s="531"/>
      <c r="V46" s="532"/>
      <c r="W46" s="534">
        <f t="shared" si="7"/>
        <v>16801894907.940001</v>
      </c>
      <c r="X46" s="535"/>
      <c r="Y46" s="536"/>
      <c r="Z46" s="530">
        <f t="shared" si="8"/>
        <v>5382000000</v>
      </c>
      <c r="AA46" s="531"/>
      <c r="AB46" s="532"/>
      <c r="AC46" s="533">
        <f t="shared" si="2"/>
        <v>74178914</v>
      </c>
      <c r="AD46" s="531"/>
      <c r="AE46" s="532"/>
      <c r="AF46" s="533">
        <f>Z46-AC46</f>
        <v>5307821086</v>
      </c>
      <c r="AG46" s="531"/>
      <c r="AH46" s="532"/>
      <c r="AI46" s="534">
        <f t="shared" si="10"/>
        <v>20433620791</v>
      </c>
      <c r="AJ46" s="535"/>
      <c r="AK46" s="536"/>
      <c r="AL46" s="530">
        <f t="shared" si="11"/>
        <v>0</v>
      </c>
      <c r="AM46" s="531"/>
      <c r="AN46" s="532"/>
      <c r="AO46" s="533">
        <f t="shared" si="3"/>
        <v>0</v>
      </c>
      <c r="AP46" s="531"/>
      <c r="AQ46" s="532"/>
      <c r="AR46" s="533">
        <f>AL46-AO46</f>
        <v>0</v>
      </c>
      <c r="AS46" s="531"/>
      <c r="AT46" s="532"/>
      <c r="AU46" s="534">
        <f t="shared" si="4"/>
        <v>0</v>
      </c>
      <c r="AV46" s="535"/>
      <c r="AW46" s="536"/>
    </row>
    <row r="47" spans="1:53">
      <c r="A47" s="74">
        <v>5</v>
      </c>
      <c r="B47" s="628">
        <f t="shared" si="5"/>
        <v>5382000000</v>
      </c>
      <c r="C47" s="567"/>
      <c r="D47" s="567"/>
      <c r="E47" s="567">
        <f t="shared" si="13"/>
        <v>260278048.19999999</v>
      </c>
      <c r="F47" s="567"/>
      <c r="G47" s="567"/>
      <c r="H47" s="567">
        <f t="shared" ref="H47:H50" si="15">B47-E47</f>
        <v>5121721951.8000002</v>
      </c>
      <c r="I47" s="567"/>
      <c r="J47" s="567"/>
      <c r="K47" s="629">
        <f t="shared" si="14"/>
        <v>24537781710.799999</v>
      </c>
      <c r="L47" s="630"/>
      <c r="M47" s="631"/>
      <c r="N47" s="530">
        <f t="shared" si="6"/>
        <v>5382000000</v>
      </c>
      <c r="O47" s="531"/>
      <c r="P47" s="532"/>
      <c r="Q47" s="533">
        <f t="shared" si="0"/>
        <v>756754716</v>
      </c>
      <c r="R47" s="531"/>
      <c r="S47" s="532"/>
      <c r="T47" s="533">
        <f t="shared" si="1"/>
        <v>4625245284</v>
      </c>
      <c r="U47" s="531"/>
      <c r="V47" s="532"/>
      <c r="W47" s="534">
        <f t="shared" si="7"/>
        <v>21427140191.940002</v>
      </c>
      <c r="X47" s="535"/>
      <c r="Y47" s="536"/>
      <c r="Z47" s="530">
        <f t="shared" si="8"/>
        <v>5382000000</v>
      </c>
      <c r="AA47" s="531"/>
      <c r="AB47" s="532"/>
      <c r="AC47" s="533">
        <f t="shared" si="2"/>
        <v>74178914</v>
      </c>
      <c r="AD47" s="531"/>
      <c r="AE47" s="532"/>
      <c r="AF47" s="533">
        <f t="shared" ref="AF47:AF52" si="16">Z47-AC47</f>
        <v>5307821086</v>
      </c>
      <c r="AG47" s="531"/>
      <c r="AH47" s="532"/>
      <c r="AI47" s="534">
        <f>AI46+AF47</f>
        <v>25741441877</v>
      </c>
      <c r="AJ47" s="535"/>
      <c r="AK47" s="536"/>
      <c r="AL47" s="530">
        <f t="shared" si="11"/>
        <v>0</v>
      </c>
      <c r="AM47" s="531"/>
      <c r="AN47" s="532"/>
      <c r="AO47" s="533">
        <f t="shared" si="3"/>
        <v>0</v>
      </c>
      <c r="AP47" s="531"/>
      <c r="AQ47" s="532"/>
      <c r="AR47" s="533">
        <f t="shared" ref="AR47:AR52" si="17">AL47-AO47</f>
        <v>0</v>
      </c>
      <c r="AS47" s="531"/>
      <c r="AT47" s="532"/>
      <c r="AU47" s="534">
        <f>AU46+AR47</f>
        <v>0</v>
      </c>
      <c r="AV47" s="535"/>
      <c r="AW47" s="536"/>
    </row>
    <row r="48" spans="1:53">
      <c r="A48" s="74">
        <v>6</v>
      </c>
      <c r="B48" s="628">
        <f t="shared" si="5"/>
        <v>5382000000</v>
      </c>
      <c r="C48" s="567"/>
      <c r="D48" s="567"/>
      <c r="E48" s="567">
        <f t="shared" si="13"/>
        <v>260278048.19999999</v>
      </c>
      <c r="F48" s="567"/>
      <c r="G48" s="567"/>
      <c r="H48" s="567">
        <f t="shared" si="15"/>
        <v>5121721951.8000002</v>
      </c>
      <c r="I48" s="567"/>
      <c r="J48" s="567"/>
      <c r="K48" s="629">
        <f t="shared" si="14"/>
        <v>29659503662.599998</v>
      </c>
      <c r="L48" s="630"/>
      <c r="M48" s="631"/>
      <c r="N48" s="530">
        <f t="shared" si="6"/>
        <v>5382000000</v>
      </c>
      <c r="O48" s="531"/>
      <c r="P48" s="532"/>
      <c r="Q48" s="533">
        <f t="shared" si="0"/>
        <v>756754716</v>
      </c>
      <c r="R48" s="531"/>
      <c r="S48" s="532"/>
      <c r="T48" s="533">
        <f>N48-Q48</f>
        <v>4625245284</v>
      </c>
      <c r="U48" s="531"/>
      <c r="V48" s="532"/>
      <c r="W48" s="534">
        <f t="shared" si="7"/>
        <v>26052385475.940002</v>
      </c>
      <c r="X48" s="535"/>
      <c r="Y48" s="536"/>
      <c r="Z48" s="530">
        <f t="shared" si="8"/>
        <v>5382000000</v>
      </c>
      <c r="AA48" s="531"/>
      <c r="AB48" s="532"/>
      <c r="AC48" s="533">
        <f t="shared" si="2"/>
        <v>74178914</v>
      </c>
      <c r="AD48" s="531"/>
      <c r="AE48" s="532"/>
      <c r="AF48" s="533">
        <f t="shared" si="16"/>
        <v>5307821086</v>
      </c>
      <c r="AG48" s="531"/>
      <c r="AH48" s="532"/>
      <c r="AI48" s="534">
        <f t="shared" si="10"/>
        <v>31049262963</v>
      </c>
      <c r="AJ48" s="535"/>
      <c r="AK48" s="536"/>
      <c r="AL48" s="530">
        <f t="shared" si="11"/>
        <v>0</v>
      </c>
      <c r="AM48" s="531"/>
      <c r="AN48" s="532"/>
      <c r="AO48" s="533">
        <f t="shared" si="3"/>
        <v>0</v>
      </c>
      <c r="AP48" s="531"/>
      <c r="AQ48" s="532"/>
      <c r="AR48" s="533">
        <f t="shared" si="17"/>
        <v>0</v>
      </c>
      <c r="AS48" s="531"/>
      <c r="AT48" s="532"/>
      <c r="AU48" s="534">
        <f t="shared" si="4"/>
        <v>0</v>
      </c>
      <c r="AV48" s="535"/>
      <c r="AW48" s="536"/>
    </row>
    <row r="49" spans="1:50">
      <c r="A49" s="74">
        <v>7</v>
      </c>
      <c r="B49" s="628">
        <f t="shared" si="5"/>
        <v>5382000000</v>
      </c>
      <c r="C49" s="567"/>
      <c r="D49" s="567"/>
      <c r="E49" s="567">
        <f>SUM($K$15:$N$22)</f>
        <v>260278048.19999999</v>
      </c>
      <c r="F49" s="567"/>
      <c r="G49" s="567"/>
      <c r="H49" s="567">
        <f t="shared" si="15"/>
        <v>5121721951.8000002</v>
      </c>
      <c r="I49" s="567"/>
      <c r="J49" s="567"/>
      <c r="K49" s="629">
        <f t="shared" si="14"/>
        <v>34781225614.400002</v>
      </c>
      <c r="L49" s="630"/>
      <c r="M49" s="631"/>
      <c r="N49" s="530">
        <f t="shared" si="6"/>
        <v>5382000000</v>
      </c>
      <c r="O49" s="531"/>
      <c r="P49" s="532"/>
      <c r="Q49" s="533">
        <f>SUM($O$15:$R$22)</f>
        <v>756754716</v>
      </c>
      <c r="R49" s="531"/>
      <c r="S49" s="532"/>
      <c r="T49" s="533">
        <f t="shared" si="1"/>
        <v>4625245284</v>
      </c>
      <c r="U49" s="531"/>
      <c r="V49" s="532"/>
      <c r="W49" s="534">
        <f t="shared" si="7"/>
        <v>30677630759.940002</v>
      </c>
      <c r="X49" s="535"/>
      <c r="Y49" s="536"/>
      <c r="Z49" s="530">
        <f t="shared" si="8"/>
        <v>5382000000</v>
      </c>
      <c r="AA49" s="531"/>
      <c r="AB49" s="532"/>
      <c r="AC49" s="533">
        <f t="shared" si="2"/>
        <v>74178914</v>
      </c>
      <c r="AD49" s="531"/>
      <c r="AE49" s="532"/>
      <c r="AF49" s="533">
        <f t="shared" si="16"/>
        <v>5307821086</v>
      </c>
      <c r="AG49" s="531"/>
      <c r="AH49" s="532"/>
      <c r="AI49" s="534">
        <f t="shared" si="10"/>
        <v>36357084049</v>
      </c>
      <c r="AJ49" s="535"/>
      <c r="AK49" s="536"/>
      <c r="AL49" s="530">
        <f t="shared" si="11"/>
        <v>0</v>
      </c>
      <c r="AM49" s="531"/>
      <c r="AN49" s="532"/>
      <c r="AO49" s="533">
        <f t="shared" si="3"/>
        <v>0</v>
      </c>
      <c r="AP49" s="531"/>
      <c r="AQ49" s="532"/>
      <c r="AR49" s="533">
        <f t="shared" si="17"/>
        <v>0</v>
      </c>
      <c r="AS49" s="531"/>
      <c r="AT49" s="532"/>
      <c r="AU49" s="534">
        <f t="shared" si="4"/>
        <v>0</v>
      </c>
      <c r="AV49" s="535"/>
      <c r="AW49" s="536"/>
    </row>
    <row r="50" spans="1:50">
      <c r="A50" s="74">
        <v>8</v>
      </c>
      <c r="B50" s="628">
        <f t="shared" si="5"/>
        <v>5382000000</v>
      </c>
      <c r="C50" s="567"/>
      <c r="D50" s="567"/>
      <c r="E50" s="567">
        <f t="shared" si="13"/>
        <v>260278048.19999999</v>
      </c>
      <c r="F50" s="567"/>
      <c r="G50" s="567"/>
      <c r="H50" s="567">
        <f t="shared" si="15"/>
        <v>5121721951.8000002</v>
      </c>
      <c r="I50" s="567"/>
      <c r="J50" s="567"/>
      <c r="K50" s="629">
        <f t="shared" si="14"/>
        <v>39902947566.200005</v>
      </c>
      <c r="L50" s="630"/>
      <c r="M50" s="631"/>
      <c r="N50" s="530">
        <f t="shared" si="6"/>
        <v>5382000000</v>
      </c>
      <c r="O50" s="531"/>
      <c r="P50" s="532"/>
      <c r="Q50" s="533">
        <f t="shared" si="0"/>
        <v>756754716</v>
      </c>
      <c r="R50" s="531"/>
      <c r="S50" s="532"/>
      <c r="T50" s="533">
        <f t="shared" si="1"/>
        <v>4625245284</v>
      </c>
      <c r="U50" s="531"/>
      <c r="V50" s="532"/>
      <c r="W50" s="534">
        <f t="shared" si="7"/>
        <v>35302876043.940002</v>
      </c>
      <c r="X50" s="535"/>
      <c r="Y50" s="536"/>
      <c r="Z50" s="530">
        <f t="shared" si="8"/>
        <v>5382000000</v>
      </c>
      <c r="AA50" s="531"/>
      <c r="AB50" s="532"/>
      <c r="AC50" s="533">
        <f t="shared" si="2"/>
        <v>74178914</v>
      </c>
      <c r="AD50" s="531"/>
      <c r="AE50" s="532"/>
      <c r="AF50" s="533">
        <f t="shared" si="16"/>
        <v>5307821086</v>
      </c>
      <c r="AG50" s="531"/>
      <c r="AH50" s="532"/>
      <c r="AI50" s="534">
        <f t="shared" si="10"/>
        <v>41664905135</v>
      </c>
      <c r="AJ50" s="535"/>
      <c r="AK50" s="536"/>
      <c r="AL50" s="530">
        <f t="shared" si="11"/>
        <v>0</v>
      </c>
      <c r="AM50" s="531"/>
      <c r="AN50" s="532"/>
      <c r="AO50" s="533">
        <f t="shared" si="3"/>
        <v>0</v>
      </c>
      <c r="AP50" s="531"/>
      <c r="AQ50" s="532"/>
      <c r="AR50" s="533">
        <f t="shared" si="17"/>
        <v>0</v>
      </c>
      <c r="AS50" s="531"/>
      <c r="AT50" s="532"/>
      <c r="AU50" s="534">
        <f t="shared" si="4"/>
        <v>0</v>
      </c>
      <c r="AV50" s="535"/>
      <c r="AW50" s="536"/>
    </row>
    <row r="51" spans="1:50">
      <c r="A51" s="74">
        <v>9</v>
      </c>
      <c r="B51" s="628">
        <f t="shared" si="5"/>
        <v>5382000000</v>
      </c>
      <c r="C51" s="567"/>
      <c r="D51" s="567"/>
      <c r="E51" s="567">
        <f t="shared" si="13"/>
        <v>260278048.19999999</v>
      </c>
      <c r="F51" s="567"/>
      <c r="G51" s="567"/>
      <c r="H51" s="567">
        <f>B51-E51</f>
        <v>5121721951.8000002</v>
      </c>
      <c r="I51" s="567"/>
      <c r="J51" s="567"/>
      <c r="K51" s="629">
        <f>K50+H51</f>
        <v>45024669518.000008</v>
      </c>
      <c r="L51" s="630"/>
      <c r="M51" s="631"/>
      <c r="N51" s="530">
        <f t="shared" si="6"/>
        <v>5382000000</v>
      </c>
      <c r="O51" s="531"/>
      <c r="P51" s="532"/>
      <c r="Q51" s="533">
        <f t="shared" si="0"/>
        <v>756754716</v>
      </c>
      <c r="R51" s="531"/>
      <c r="S51" s="532"/>
      <c r="T51" s="533">
        <f t="shared" si="1"/>
        <v>4625245284</v>
      </c>
      <c r="U51" s="531"/>
      <c r="V51" s="532"/>
      <c r="W51" s="534">
        <f t="shared" si="7"/>
        <v>39928121327.940002</v>
      </c>
      <c r="X51" s="535"/>
      <c r="Y51" s="536"/>
      <c r="Z51" s="530">
        <f t="shared" si="8"/>
        <v>5382000000</v>
      </c>
      <c r="AA51" s="531"/>
      <c r="AB51" s="532"/>
      <c r="AC51" s="533">
        <f t="shared" si="2"/>
        <v>74178914</v>
      </c>
      <c r="AD51" s="531"/>
      <c r="AE51" s="532"/>
      <c r="AF51" s="533">
        <f t="shared" si="16"/>
        <v>5307821086</v>
      </c>
      <c r="AG51" s="531"/>
      <c r="AH51" s="532"/>
      <c r="AI51" s="534">
        <f t="shared" si="10"/>
        <v>46972726221</v>
      </c>
      <c r="AJ51" s="535"/>
      <c r="AK51" s="536"/>
      <c r="AL51" s="530">
        <f t="shared" si="11"/>
        <v>0</v>
      </c>
      <c r="AM51" s="531"/>
      <c r="AN51" s="532"/>
      <c r="AO51" s="533">
        <f t="shared" si="3"/>
        <v>0</v>
      </c>
      <c r="AP51" s="531"/>
      <c r="AQ51" s="532"/>
      <c r="AR51" s="533">
        <f t="shared" si="17"/>
        <v>0</v>
      </c>
      <c r="AS51" s="531"/>
      <c r="AT51" s="532"/>
      <c r="AU51" s="534">
        <f t="shared" si="4"/>
        <v>0</v>
      </c>
      <c r="AV51" s="535"/>
      <c r="AW51" s="536"/>
    </row>
    <row r="52" spans="1:50" ht="15" thickBot="1">
      <c r="A52" s="83">
        <v>10</v>
      </c>
      <c r="B52" s="632">
        <f t="shared" si="5"/>
        <v>5382000000</v>
      </c>
      <c r="C52" s="633"/>
      <c r="D52" s="633"/>
      <c r="E52" s="633">
        <f t="shared" si="13"/>
        <v>260278048.19999999</v>
      </c>
      <c r="F52" s="633"/>
      <c r="G52" s="633"/>
      <c r="H52" s="633">
        <f>B52-E52</f>
        <v>5121721951.8000002</v>
      </c>
      <c r="I52" s="633"/>
      <c r="J52" s="633"/>
      <c r="K52" s="634">
        <f>K51+H52</f>
        <v>50146391469.800011</v>
      </c>
      <c r="L52" s="635"/>
      <c r="M52" s="636"/>
      <c r="N52" s="537">
        <f t="shared" si="6"/>
        <v>5382000000</v>
      </c>
      <c r="O52" s="538"/>
      <c r="P52" s="539"/>
      <c r="Q52" s="540">
        <f t="shared" si="0"/>
        <v>756754716</v>
      </c>
      <c r="R52" s="538"/>
      <c r="S52" s="539"/>
      <c r="T52" s="540">
        <f t="shared" si="1"/>
        <v>4625245284</v>
      </c>
      <c r="U52" s="538"/>
      <c r="V52" s="539"/>
      <c r="W52" s="541">
        <f t="shared" si="7"/>
        <v>44553366611.940002</v>
      </c>
      <c r="X52" s="542"/>
      <c r="Y52" s="543"/>
      <c r="Z52" s="537">
        <f t="shared" si="8"/>
        <v>5382000000</v>
      </c>
      <c r="AA52" s="538"/>
      <c r="AB52" s="539"/>
      <c r="AC52" s="540">
        <f t="shared" si="2"/>
        <v>74178914</v>
      </c>
      <c r="AD52" s="538"/>
      <c r="AE52" s="539"/>
      <c r="AF52" s="540">
        <f t="shared" si="16"/>
        <v>5307821086</v>
      </c>
      <c r="AG52" s="538"/>
      <c r="AH52" s="539"/>
      <c r="AI52" s="541">
        <f t="shared" si="10"/>
        <v>52280547307</v>
      </c>
      <c r="AJ52" s="542"/>
      <c r="AK52" s="543"/>
      <c r="AL52" s="537">
        <f t="shared" si="11"/>
        <v>0</v>
      </c>
      <c r="AM52" s="538"/>
      <c r="AN52" s="539"/>
      <c r="AO52" s="540">
        <f t="shared" si="3"/>
        <v>0</v>
      </c>
      <c r="AP52" s="538"/>
      <c r="AQ52" s="539"/>
      <c r="AR52" s="540">
        <f t="shared" si="17"/>
        <v>0</v>
      </c>
      <c r="AS52" s="538"/>
      <c r="AT52" s="539"/>
      <c r="AU52" s="541">
        <f t="shared" si="4"/>
        <v>0</v>
      </c>
      <c r="AV52" s="542"/>
      <c r="AW52" s="543"/>
    </row>
    <row r="53" spans="1:50">
      <c r="A53" s="28"/>
      <c r="AW53" s="29"/>
    </row>
    <row r="54" spans="1:50">
      <c r="A54" s="556" t="s">
        <v>44</v>
      </c>
      <c r="B54" s="557"/>
      <c r="C54" s="557"/>
      <c r="D54" s="557"/>
      <c r="E54" s="557"/>
      <c r="F54" s="557"/>
      <c r="G54" s="557"/>
      <c r="H54" s="557"/>
      <c r="I54" s="557"/>
      <c r="J54" s="557"/>
      <c r="K54" s="557"/>
      <c r="L54" s="557"/>
      <c r="M54" s="557"/>
      <c r="N54" s="557"/>
      <c r="O54" s="557"/>
      <c r="P54" s="557"/>
      <c r="Q54" s="557"/>
      <c r="R54" s="557"/>
      <c r="S54" s="557"/>
      <c r="T54" s="557"/>
      <c r="U54" s="557"/>
      <c r="V54" s="557"/>
      <c r="W54" s="557"/>
      <c r="X54" s="557"/>
      <c r="Y54" s="558"/>
      <c r="Z54" s="110"/>
      <c r="AA54" s="110"/>
      <c r="AB54" s="110"/>
      <c r="AC54" s="110"/>
      <c r="AD54" s="110"/>
      <c r="AE54" s="110"/>
      <c r="AF54" s="110"/>
      <c r="AG54" s="110"/>
      <c r="AH54" s="110"/>
      <c r="AI54" s="110"/>
      <c r="AJ54" s="110"/>
      <c r="AK54" s="110"/>
      <c r="AL54" s="110"/>
      <c r="AM54" s="22"/>
      <c r="AN54" s="22"/>
      <c r="AO54" s="22"/>
      <c r="AP54" s="22"/>
      <c r="AQ54" s="22"/>
      <c r="AR54" s="22"/>
      <c r="AS54" s="22"/>
      <c r="AT54" s="22"/>
      <c r="AU54" s="22"/>
      <c r="AV54" s="22"/>
      <c r="AW54" s="30"/>
      <c r="AX54" s="22"/>
    </row>
    <row r="55" spans="1:50" ht="48" customHeight="1">
      <c r="A55" s="559" t="s">
        <v>44</v>
      </c>
      <c r="B55" s="559"/>
      <c r="C55" s="559"/>
      <c r="D55" s="559"/>
      <c r="E55" s="559"/>
      <c r="F55" s="559"/>
      <c r="G55" s="559"/>
      <c r="H55" s="559"/>
      <c r="I55" s="559"/>
      <c r="J55" s="559"/>
      <c r="K55" s="560" t="s">
        <v>225</v>
      </c>
      <c r="L55" s="560"/>
      <c r="M55" s="560"/>
      <c r="N55" s="560"/>
      <c r="O55" s="550" t="s">
        <v>45</v>
      </c>
      <c r="P55" s="551"/>
      <c r="Q55" s="552"/>
      <c r="R55" s="550" t="s">
        <v>46</v>
      </c>
      <c r="S55" s="551"/>
      <c r="T55" s="552"/>
      <c r="U55" s="550" t="s">
        <v>272</v>
      </c>
      <c r="V55" s="551"/>
      <c r="W55" s="551"/>
      <c r="X55" s="551"/>
      <c r="Y55" s="552"/>
      <c r="Z55" s="107"/>
      <c r="AA55" s="107"/>
      <c r="AB55" s="107"/>
      <c r="AC55" s="107"/>
      <c r="AD55" s="107"/>
      <c r="AE55" s="107"/>
      <c r="AF55" s="107"/>
      <c r="AG55" s="107"/>
      <c r="AH55" s="107"/>
      <c r="AI55" s="107"/>
      <c r="AJ55" s="107"/>
      <c r="AK55" s="107"/>
      <c r="AL55" s="107"/>
      <c r="AM55" s="21"/>
      <c r="AN55" s="21"/>
      <c r="AO55" s="21"/>
      <c r="AP55" s="21"/>
      <c r="AQ55" s="21"/>
      <c r="AR55" s="21"/>
      <c r="AS55" s="21"/>
      <c r="AT55" s="21"/>
      <c r="AU55" s="21"/>
      <c r="AV55" s="21"/>
      <c r="AW55" s="37"/>
      <c r="AX55" s="21"/>
    </row>
    <row r="56" spans="1:50">
      <c r="A56" s="232" t="str">
        <f>B40</f>
        <v>System 1</v>
      </c>
      <c r="B56" s="232"/>
      <c r="C56" s="232"/>
      <c r="D56" s="232"/>
      <c r="E56" s="232"/>
      <c r="F56" s="232"/>
      <c r="G56" s="232"/>
      <c r="H56" s="232"/>
      <c r="I56" s="232"/>
      <c r="J56" s="232"/>
      <c r="K56" s="545">
        <f>-K42/(-K42+K43)+A43</f>
        <v>1.2090757870648685</v>
      </c>
      <c r="L56" s="545"/>
      <c r="M56" s="545"/>
      <c r="N56" s="545"/>
      <c r="O56" s="546">
        <f>NPV(0,1,H43:J52)+H42</f>
        <v>50146391470.800011</v>
      </c>
      <c r="P56" s="546"/>
      <c r="Q56" s="546"/>
      <c r="R56" s="547">
        <f>IRR(H42:J52)</f>
        <v>4.7829544976625797</v>
      </c>
      <c r="S56" s="548"/>
      <c r="T56" s="549"/>
      <c r="U56" s="553">
        <f>(K52-H42)/(-H42*100)</f>
        <v>0.47829546120026639</v>
      </c>
      <c r="V56" s="554"/>
      <c r="W56" s="554"/>
      <c r="X56" s="554"/>
      <c r="Y56" s="555"/>
      <c r="Z56" s="108"/>
      <c r="AA56" s="108"/>
      <c r="AB56" s="108"/>
      <c r="AC56" s="108"/>
      <c r="AD56" s="108"/>
      <c r="AE56" s="108"/>
      <c r="AF56" s="108"/>
      <c r="AG56" s="108"/>
      <c r="AH56" s="108"/>
      <c r="AI56" s="108"/>
      <c r="AJ56" s="108"/>
      <c r="AK56" s="108"/>
      <c r="AL56" s="108"/>
      <c r="AM56" s="20"/>
      <c r="AN56" s="20"/>
      <c r="AO56" s="20"/>
      <c r="AP56" s="20"/>
      <c r="AQ56" s="20"/>
      <c r="AR56" s="20"/>
      <c r="AS56" s="20"/>
      <c r="AT56" s="20"/>
      <c r="AU56" s="20"/>
      <c r="AV56" s="20"/>
      <c r="AW56" s="38"/>
      <c r="AX56" s="12"/>
    </row>
    <row r="57" spans="1:50">
      <c r="A57" s="232" t="str">
        <f>N40</f>
        <v>HL20</v>
      </c>
      <c r="B57" s="232"/>
      <c r="C57" s="232"/>
      <c r="D57" s="232"/>
      <c r="E57" s="232"/>
      <c r="F57" s="232"/>
      <c r="G57" s="232"/>
      <c r="H57" s="232"/>
      <c r="I57" s="232"/>
      <c r="J57" s="232"/>
      <c r="K57" s="545">
        <f>-W42/(-W42+W43)+A43</f>
        <v>1.3673505130501096</v>
      </c>
      <c r="L57" s="545"/>
      <c r="M57" s="545"/>
      <c r="N57" s="545"/>
      <c r="O57" s="546">
        <f>NPV(0,1,T43:V52)+T42</f>
        <v>44553366612.940002</v>
      </c>
      <c r="P57" s="546"/>
      <c r="Q57" s="546"/>
      <c r="R57" s="547">
        <f>IRR(T42:V52)</f>
        <v>2.7221904028077293</v>
      </c>
      <c r="S57" s="548"/>
      <c r="T57" s="549"/>
      <c r="U57" s="553">
        <f>(W52-T42)/(-T42*100)</f>
        <v>0.27221957353400833</v>
      </c>
      <c r="V57" s="554"/>
      <c r="W57" s="554"/>
      <c r="X57" s="554"/>
      <c r="Y57" s="555"/>
      <c r="Z57" s="108"/>
      <c r="AA57" s="108"/>
      <c r="AB57" s="108"/>
      <c r="AC57" s="108"/>
      <c r="AD57" s="108"/>
      <c r="AE57" s="108"/>
      <c r="AF57" s="108"/>
      <c r="AG57" s="108"/>
      <c r="AH57" s="108"/>
      <c r="AI57" s="108"/>
      <c r="AJ57" s="108"/>
      <c r="AK57" s="108"/>
      <c r="AL57" s="108"/>
      <c r="AW57" s="29"/>
    </row>
    <row r="58" spans="1:50" s="97" customFormat="1">
      <c r="A58" s="544" t="str">
        <f>AL39</f>
        <v xml:space="preserve">FLUJOS NETOS </v>
      </c>
      <c r="B58" s="544"/>
      <c r="C58" s="544"/>
      <c r="D58" s="544"/>
      <c r="E58" s="544"/>
      <c r="F58" s="544"/>
      <c r="G58" s="544"/>
      <c r="H58" s="544"/>
      <c r="I58" s="544"/>
      <c r="J58" s="544"/>
      <c r="K58" s="545">
        <f>-AI42/(-AI42+AI43)+A43</f>
        <v>1.1502807913220607</v>
      </c>
      <c r="L58" s="545"/>
      <c r="M58" s="545"/>
      <c r="N58" s="545"/>
      <c r="O58" s="546">
        <f>NPV(0,1,AF43:AH52)+AF42</f>
        <v>52280547308</v>
      </c>
      <c r="P58" s="546"/>
      <c r="Q58" s="546"/>
      <c r="R58" s="547">
        <f>IRR(AF42:AH52)</f>
        <v>6.6542103601795706</v>
      </c>
      <c r="S58" s="548"/>
      <c r="T58" s="549"/>
      <c r="U58" s="553">
        <f>(AI52-AF42)/(-AF42*100)</f>
        <v>0.66542103698199184</v>
      </c>
      <c r="V58" s="554"/>
      <c r="W58" s="554"/>
      <c r="X58" s="554"/>
      <c r="Y58" s="555"/>
      <c r="Z58" s="109"/>
      <c r="AA58" s="109"/>
      <c r="AB58" s="109"/>
      <c r="AC58" s="109"/>
      <c r="AD58" s="109"/>
      <c r="AE58" s="109"/>
      <c r="AF58" s="109"/>
      <c r="AG58" s="109"/>
      <c r="AH58" s="109"/>
      <c r="AI58" s="109"/>
      <c r="AJ58" s="109"/>
      <c r="AK58" s="109"/>
      <c r="AL58" s="109"/>
      <c r="AW58" s="29"/>
    </row>
    <row r="59" spans="1:50" s="81" customFormat="1">
      <c r="A59" s="544">
        <f>AL40</f>
        <v>0</v>
      </c>
      <c r="B59" s="544"/>
      <c r="C59" s="544"/>
      <c r="D59" s="544"/>
      <c r="E59" s="544"/>
      <c r="F59" s="544"/>
      <c r="G59" s="544"/>
      <c r="H59" s="544"/>
      <c r="I59" s="544"/>
      <c r="J59" s="544"/>
      <c r="K59" s="545">
        <f>IF(W24=0,0/1,-AU42/(-AU42+AU43)+A43)</f>
        <v>0</v>
      </c>
      <c r="L59" s="545"/>
      <c r="M59" s="545"/>
      <c r="N59" s="545"/>
      <c r="O59" s="546">
        <f>IF(W24=0,0/1,NPV(0,1,AR43:AT52)+AR42)</f>
        <v>0</v>
      </c>
      <c r="P59" s="546"/>
      <c r="Q59" s="546"/>
      <c r="R59" s="547">
        <f>IF(W24=0,0/1,IRR(AR42:AT52))</f>
        <v>0</v>
      </c>
      <c r="S59" s="548"/>
      <c r="T59" s="549"/>
      <c r="U59" s="553">
        <f>IF(W24=0,0/1,(AU52-AR42)/(-AR42*100))</f>
        <v>0</v>
      </c>
      <c r="V59" s="554"/>
      <c r="W59" s="554"/>
      <c r="X59" s="554"/>
      <c r="Y59" s="555"/>
      <c r="Z59" s="108"/>
      <c r="AA59" s="108"/>
      <c r="AB59" s="108"/>
      <c r="AC59" s="108"/>
      <c r="AD59" s="108"/>
      <c r="AE59" s="108"/>
      <c r="AF59" s="108"/>
      <c r="AG59" s="108"/>
      <c r="AH59" s="108"/>
      <c r="AI59" s="108"/>
      <c r="AJ59" s="108"/>
      <c r="AK59" s="108"/>
      <c r="AL59" s="108"/>
      <c r="AW59" s="29"/>
    </row>
    <row r="60" spans="1:50" s="81" customFormat="1">
      <c r="A60" s="82"/>
      <c r="B60" s="82"/>
      <c r="C60" s="82"/>
      <c r="D60" s="82"/>
      <c r="E60" s="82"/>
      <c r="F60" s="82"/>
      <c r="G60" s="82"/>
      <c r="H60" s="82"/>
      <c r="I60" s="82"/>
      <c r="J60" s="82"/>
      <c r="K60" s="101"/>
      <c r="L60" s="101"/>
      <c r="M60" s="101"/>
      <c r="N60" s="101"/>
      <c r="O60" s="102"/>
      <c r="P60" s="102"/>
      <c r="Q60" s="102"/>
      <c r="R60" s="103"/>
      <c r="S60" s="103"/>
      <c r="T60" s="103"/>
      <c r="U60" s="104"/>
      <c r="V60" s="104"/>
      <c r="W60" s="104"/>
      <c r="X60" s="104"/>
      <c r="Y60" s="104"/>
      <c r="Z60" s="104"/>
      <c r="AA60" s="104"/>
      <c r="AB60" s="104"/>
      <c r="AC60" s="104"/>
      <c r="AD60" s="104"/>
      <c r="AE60" s="104"/>
      <c r="AF60" s="104"/>
      <c r="AG60" s="104"/>
      <c r="AH60" s="104"/>
      <c r="AI60" s="104"/>
      <c r="AJ60" s="104"/>
      <c r="AK60" s="104"/>
      <c r="AL60" s="104"/>
      <c r="AW60" s="29"/>
    </row>
    <row r="61" spans="1:50" s="81" customFormat="1">
      <c r="A61" s="637" t="s">
        <v>280</v>
      </c>
      <c r="B61" s="638"/>
      <c r="C61" s="638"/>
      <c r="D61" s="638"/>
      <c r="E61" s="638"/>
      <c r="F61" s="638"/>
      <c r="G61" s="638"/>
      <c r="H61" s="638"/>
      <c r="I61" s="638"/>
      <c r="J61" s="638"/>
      <c r="K61" s="638"/>
      <c r="L61" s="638"/>
      <c r="M61" s="638"/>
      <c r="N61" s="638"/>
      <c r="O61" s="638"/>
      <c r="P61" s="638"/>
      <c r="Q61" s="638"/>
      <c r="R61" s="638"/>
      <c r="S61" s="638"/>
      <c r="T61" s="638"/>
      <c r="U61" s="638"/>
      <c r="V61" s="638"/>
      <c r="W61" s="638"/>
      <c r="X61" s="638"/>
      <c r="Y61" s="638"/>
      <c r="Z61" s="638"/>
      <c r="AA61" s="638"/>
      <c r="AB61" s="638"/>
      <c r="AC61" s="638"/>
      <c r="AD61" s="638"/>
      <c r="AE61" s="638"/>
      <c r="AF61" s="638"/>
      <c r="AG61" s="638"/>
      <c r="AH61" s="638"/>
      <c r="AI61" s="638"/>
      <c r="AJ61" s="638"/>
      <c r="AK61" s="638"/>
      <c r="AL61" s="638"/>
      <c r="AM61" s="638"/>
      <c r="AN61" s="638"/>
      <c r="AO61" s="638"/>
      <c r="AP61" s="638"/>
      <c r="AQ61" s="638"/>
      <c r="AR61" s="638"/>
      <c r="AS61" s="638"/>
      <c r="AT61" s="638"/>
      <c r="AU61" s="638"/>
      <c r="AV61" s="638"/>
      <c r="AW61" s="639"/>
    </row>
    <row r="62" spans="1:50" s="81" customFormat="1">
      <c r="A62" s="640" t="s">
        <v>378</v>
      </c>
      <c r="B62" s="640"/>
      <c r="C62" s="640"/>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0"/>
      <c r="AD62" s="640"/>
      <c r="AE62" s="640"/>
      <c r="AF62" s="640"/>
      <c r="AG62" s="640"/>
      <c r="AH62" s="640"/>
      <c r="AI62" s="640"/>
      <c r="AJ62" s="640"/>
      <c r="AK62" s="640"/>
      <c r="AL62" s="640"/>
      <c r="AM62" s="640"/>
      <c r="AN62" s="640"/>
      <c r="AO62" s="640"/>
      <c r="AP62" s="640"/>
      <c r="AQ62" s="640"/>
      <c r="AR62" s="640"/>
      <c r="AS62" s="640"/>
      <c r="AT62" s="640"/>
      <c r="AU62" s="640"/>
      <c r="AV62" s="640"/>
      <c r="AW62" s="641"/>
    </row>
    <row r="63" spans="1:50" s="81" customFormat="1">
      <c r="A63" s="642"/>
      <c r="B63" s="642"/>
      <c r="C63" s="642"/>
      <c r="D63" s="642"/>
      <c r="E63" s="642"/>
      <c r="F63" s="642"/>
      <c r="G63" s="642"/>
      <c r="H63" s="642"/>
      <c r="I63" s="642"/>
      <c r="J63" s="642"/>
      <c r="K63" s="642"/>
      <c r="L63" s="642"/>
      <c r="M63" s="642"/>
      <c r="N63" s="642"/>
      <c r="O63" s="642"/>
      <c r="P63" s="642"/>
      <c r="Q63" s="642"/>
      <c r="R63" s="642"/>
      <c r="S63" s="642"/>
      <c r="T63" s="642"/>
      <c r="U63" s="642"/>
      <c r="V63" s="642"/>
      <c r="W63" s="642"/>
      <c r="X63" s="642"/>
      <c r="Y63" s="642"/>
      <c r="Z63" s="642"/>
      <c r="AA63" s="642"/>
      <c r="AB63" s="642"/>
      <c r="AC63" s="642"/>
      <c r="AD63" s="642"/>
      <c r="AE63" s="642"/>
      <c r="AF63" s="642"/>
      <c r="AG63" s="642"/>
      <c r="AH63" s="642"/>
      <c r="AI63" s="642"/>
      <c r="AJ63" s="642"/>
      <c r="AK63" s="642"/>
      <c r="AL63" s="642"/>
      <c r="AM63" s="642"/>
      <c r="AN63" s="642"/>
      <c r="AO63" s="642"/>
      <c r="AP63" s="642"/>
      <c r="AQ63" s="642"/>
      <c r="AR63" s="642"/>
      <c r="AS63" s="642"/>
      <c r="AT63" s="642"/>
      <c r="AU63" s="642"/>
      <c r="AV63" s="642"/>
      <c r="AW63" s="643"/>
    </row>
    <row r="64" spans="1:50" s="81" customFormat="1">
      <c r="A64" s="642"/>
      <c r="B64" s="642"/>
      <c r="C64" s="642"/>
      <c r="D64" s="642"/>
      <c r="E64" s="642"/>
      <c r="F64" s="642"/>
      <c r="G64" s="642"/>
      <c r="H64" s="642"/>
      <c r="I64" s="642"/>
      <c r="J64" s="642"/>
      <c r="K64" s="642"/>
      <c r="L64" s="642"/>
      <c r="M64" s="642"/>
      <c r="N64" s="642"/>
      <c r="O64" s="642"/>
      <c r="P64" s="642"/>
      <c r="Q64" s="642"/>
      <c r="R64" s="642"/>
      <c r="S64" s="642"/>
      <c r="T64" s="642"/>
      <c r="U64" s="642"/>
      <c r="V64" s="642"/>
      <c r="W64" s="642"/>
      <c r="X64" s="642"/>
      <c r="Y64" s="642"/>
      <c r="Z64" s="642"/>
      <c r="AA64" s="642"/>
      <c r="AB64" s="642"/>
      <c r="AC64" s="642"/>
      <c r="AD64" s="642"/>
      <c r="AE64" s="642"/>
      <c r="AF64" s="642"/>
      <c r="AG64" s="642"/>
      <c r="AH64" s="642"/>
      <c r="AI64" s="642"/>
      <c r="AJ64" s="642"/>
      <c r="AK64" s="642"/>
      <c r="AL64" s="642"/>
      <c r="AM64" s="642"/>
      <c r="AN64" s="642"/>
      <c r="AO64" s="642"/>
      <c r="AP64" s="642"/>
      <c r="AQ64" s="642"/>
      <c r="AR64" s="642"/>
      <c r="AS64" s="642"/>
      <c r="AT64" s="642"/>
      <c r="AU64" s="642"/>
      <c r="AV64" s="642"/>
      <c r="AW64" s="643"/>
    </row>
    <row r="65" spans="1:49" s="81" customFormat="1">
      <c r="A65" s="642"/>
      <c r="B65" s="642"/>
      <c r="C65" s="642"/>
      <c r="D65" s="642"/>
      <c r="E65" s="642"/>
      <c r="F65" s="642"/>
      <c r="G65" s="642"/>
      <c r="H65" s="642"/>
      <c r="I65" s="642"/>
      <c r="J65" s="642"/>
      <c r="K65" s="642"/>
      <c r="L65" s="642"/>
      <c r="M65" s="642"/>
      <c r="N65" s="642"/>
      <c r="O65" s="642"/>
      <c r="P65" s="642"/>
      <c r="Q65" s="642"/>
      <c r="R65" s="642"/>
      <c r="S65" s="642"/>
      <c r="T65" s="642"/>
      <c r="U65" s="642"/>
      <c r="V65" s="642"/>
      <c r="W65" s="642"/>
      <c r="X65" s="642"/>
      <c r="Y65" s="642"/>
      <c r="Z65" s="642"/>
      <c r="AA65" s="642"/>
      <c r="AB65" s="642"/>
      <c r="AC65" s="642"/>
      <c r="AD65" s="642"/>
      <c r="AE65" s="642"/>
      <c r="AF65" s="642"/>
      <c r="AG65" s="642"/>
      <c r="AH65" s="642"/>
      <c r="AI65" s="642"/>
      <c r="AJ65" s="642"/>
      <c r="AK65" s="642"/>
      <c r="AL65" s="642"/>
      <c r="AM65" s="642"/>
      <c r="AN65" s="642"/>
      <c r="AO65" s="642"/>
      <c r="AP65" s="642"/>
      <c r="AQ65" s="642"/>
      <c r="AR65" s="642"/>
      <c r="AS65" s="642"/>
      <c r="AT65" s="642"/>
      <c r="AU65" s="642"/>
      <c r="AV65" s="642"/>
      <c r="AW65" s="643"/>
    </row>
    <row r="66" spans="1:49" s="81" customFormat="1">
      <c r="A66" s="642"/>
      <c r="B66" s="642"/>
      <c r="C66" s="642"/>
      <c r="D66" s="642"/>
      <c r="E66" s="642"/>
      <c r="F66" s="642"/>
      <c r="G66" s="642"/>
      <c r="H66" s="642"/>
      <c r="I66" s="642"/>
      <c r="J66" s="642"/>
      <c r="K66" s="642"/>
      <c r="L66" s="642"/>
      <c r="M66" s="642"/>
      <c r="N66" s="642"/>
      <c r="O66" s="642"/>
      <c r="P66" s="642"/>
      <c r="Q66" s="642"/>
      <c r="R66" s="642"/>
      <c r="S66" s="642"/>
      <c r="T66" s="642"/>
      <c r="U66" s="642"/>
      <c r="V66" s="642"/>
      <c r="W66" s="642"/>
      <c r="X66" s="642"/>
      <c r="Y66" s="642"/>
      <c r="Z66" s="642"/>
      <c r="AA66" s="642"/>
      <c r="AB66" s="642"/>
      <c r="AC66" s="642"/>
      <c r="AD66" s="642"/>
      <c r="AE66" s="642"/>
      <c r="AF66" s="642"/>
      <c r="AG66" s="642"/>
      <c r="AH66" s="642"/>
      <c r="AI66" s="642"/>
      <c r="AJ66" s="642"/>
      <c r="AK66" s="642"/>
      <c r="AL66" s="642"/>
      <c r="AM66" s="642"/>
      <c r="AN66" s="642"/>
      <c r="AO66" s="642"/>
      <c r="AP66" s="642"/>
      <c r="AQ66" s="642"/>
      <c r="AR66" s="642"/>
      <c r="AS66" s="642"/>
      <c r="AT66" s="642"/>
      <c r="AU66" s="642"/>
      <c r="AV66" s="642"/>
      <c r="AW66" s="643"/>
    </row>
    <row r="67" spans="1:49">
      <c r="AW67" s="29"/>
    </row>
    <row r="68" spans="1:49">
      <c r="A68" s="28"/>
      <c r="AW68" s="29"/>
    </row>
    <row r="69" spans="1:49">
      <c r="A69" s="28"/>
      <c r="AW69" s="29"/>
    </row>
    <row r="70" spans="1:49">
      <c r="A70" s="28"/>
      <c r="AW70" s="29"/>
    </row>
    <row r="71" spans="1:49">
      <c r="A71" s="28"/>
      <c r="AW71" s="29"/>
    </row>
    <row r="72" spans="1:49">
      <c r="A72" s="28"/>
      <c r="AW72" s="29"/>
    </row>
    <row r="73" spans="1:49">
      <c r="A73" s="28"/>
      <c r="AW73" s="29"/>
    </row>
    <row r="74" spans="1:49">
      <c r="A74" s="28"/>
      <c r="AW74" s="29"/>
    </row>
    <row r="75" spans="1:49">
      <c r="A75" s="28"/>
      <c r="AW75" s="29"/>
    </row>
    <row r="76" spans="1:49">
      <c r="A76" s="28"/>
      <c r="AW76" s="29"/>
    </row>
    <row r="77" spans="1:49">
      <c r="A77" s="28"/>
      <c r="AW77" s="29"/>
    </row>
    <row r="78" spans="1:49">
      <c r="A78" s="28"/>
      <c r="AW78" s="29"/>
    </row>
    <row r="79" spans="1:49">
      <c r="A79" s="28"/>
      <c r="AW79" s="29"/>
    </row>
    <row r="80" spans="1:49">
      <c r="A80" s="28"/>
      <c r="AW80" s="29"/>
    </row>
    <row r="81" spans="1:49">
      <c r="A81" s="28"/>
      <c r="AW81" s="29"/>
    </row>
    <row r="82" spans="1:49">
      <c r="A82" s="28"/>
      <c r="AW82" s="29"/>
    </row>
    <row r="83" spans="1:49">
      <c r="A83" s="28"/>
      <c r="AW83" s="29"/>
    </row>
    <row r="84" spans="1:49">
      <c r="A84" s="28"/>
      <c r="AW84" s="29"/>
    </row>
    <row r="85" spans="1:49">
      <c r="A85" s="28"/>
      <c r="AW85" s="29"/>
    </row>
    <row r="86" spans="1:49">
      <c r="A86" s="28"/>
      <c r="AW86" s="29"/>
    </row>
    <row r="87" spans="1:49">
      <c r="A87" s="28"/>
      <c r="AW87" s="29"/>
    </row>
    <row r="88" spans="1:49">
      <c r="A88" s="28"/>
      <c r="AW88" s="29"/>
    </row>
    <row r="89" spans="1:49">
      <c r="A89" s="28"/>
      <c r="AW89" s="29"/>
    </row>
    <row r="90" spans="1:49">
      <c r="A90" s="28"/>
      <c r="AW90" s="29"/>
    </row>
    <row r="91" spans="1:49">
      <c r="A91" s="28"/>
      <c r="AW91" s="29"/>
    </row>
    <row r="92" spans="1:49" ht="15" thickBot="1">
      <c r="A92" s="39"/>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1"/>
    </row>
  </sheetData>
  <sheetProtection sheet="1" objects="1" scenarios="1"/>
  <mergeCells count="384">
    <mergeCell ref="A61:AW61"/>
    <mergeCell ref="A62:AW66"/>
    <mergeCell ref="A57:J57"/>
    <mergeCell ref="K57:N57"/>
    <mergeCell ref="O57:Q57"/>
    <mergeCell ref="A59:J59"/>
    <mergeCell ref="K59:N59"/>
    <mergeCell ref="O59:Q59"/>
    <mergeCell ref="R57:T57"/>
    <mergeCell ref="R59:T59"/>
    <mergeCell ref="U59:Y59"/>
    <mergeCell ref="T51:V51"/>
    <mergeCell ref="W51:Y51"/>
    <mergeCell ref="B51:D51"/>
    <mergeCell ref="E51:G51"/>
    <mergeCell ref="H51:J51"/>
    <mergeCell ref="K51:M51"/>
    <mergeCell ref="N51:P51"/>
    <mergeCell ref="Q51:S51"/>
    <mergeCell ref="T52:V52"/>
    <mergeCell ref="W52:Y52"/>
    <mergeCell ref="B52:D52"/>
    <mergeCell ref="E52:G52"/>
    <mergeCell ref="H52:J52"/>
    <mergeCell ref="K52:M52"/>
    <mergeCell ref="N52:P52"/>
    <mergeCell ref="Q52:S52"/>
    <mergeCell ref="T49:V49"/>
    <mergeCell ref="W49:Y49"/>
    <mergeCell ref="B49:D49"/>
    <mergeCell ref="E49:G49"/>
    <mergeCell ref="H49:J49"/>
    <mergeCell ref="K49:M49"/>
    <mergeCell ref="N49:P49"/>
    <mergeCell ref="Q49:S49"/>
    <mergeCell ref="T50:V50"/>
    <mergeCell ref="W50:Y50"/>
    <mergeCell ref="B50:D50"/>
    <mergeCell ref="E50:G50"/>
    <mergeCell ref="H50:J50"/>
    <mergeCell ref="K50:M50"/>
    <mergeCell ref="N50:P50"/>
    <mergeCell ref="Q50:S50"/>
    <mergeCell ref="T47:V47"/>
    <mergeCell ref="W47:Y47"/>
    <mergeCell ref="B47:D47"/>
    <mergeCell ref="E47:G47"/>
    <mergeCell ref="H47:J47"/>
    <mergeCell ref="K47:M47"/>
    <mergeCell ref="N47:P47"/>
    <mergeCell ref="Q47:S47"/>
    <mergeCell ref="T48:V48"/>
    <mergeCell ref="W48:Y48"/>
    <mergeCell ref="B48:D48"/>
    <mergeCell ref="E48:G48"/>
    <mergeCell ref="H48:J48"/>
    <mergeCell ref="K48:M48"/>
    <mergeCell ref="N48:P48"/>
    <mergeCell ref="Q48:S48"/>
    <mergeCell ref="T45:V45"/>
    <mergeCell ref="W45:Y45"/>
    <mergeCell ref="B45:D45"/>
    <mergeCell ref="E45:G45"/>
    <mergeCell ref="H45:J45"/>
    <mergeCell ref="K45:M45"/>
    <mergeCell ref="N45:P45"/>
    <mergeCell ref="Q45:S45"/>
    <mergeCell ref="T46:V46"/>
    <mergeCell ref="W46:Y46"/>
    <mergeCell ref="B46:D46"/>
    <mergeCell ref="E46:G46"/>
    <mergeCell ref="H46:J46"/>
    <mergeCell ref="K46:M46"/>
    <mergeCell ref="N46:P46"/>
    <mergeCell ref="Q46:S46"/>
    <mergeCell ref="T43:V43"/>
    <mergeCell ref="W43:Y43"/>
    <mergeCell ref="B43:D43"/>
    <mergeCell ref="E43:G43"/>
    <mergeCell ref="H43:J43"/>
    <mergeCell ref="K43:M43"/>
    <mergeCell ref="N43:P43"/>
    <mergeCell ref="Q43:S43"/>
    <mergeCell ref="T44:V44"/>
    <mergeCell ref="W44:Y44"/>
    <mergeCell ref="B44:D44"/>
    <mergeCell ref="E44:G44"/>
    <mergeCell ref="H44:J44"/>
    <mergeCell ref="K44:M44"/>
    <mergeCell ref="N44:P44"/>
    <mergeCell ref="Q44:S44"/>
    <mergeCell ref="T41:V41"/>
    <mergeCell ref="W41:Y41"/>
    <mergeCell ref="B41:D41"/>
    <mergeCell ref="E41:G41"/>
    <mergeCell ref="H41:J41"/>
    <mergeCell ref="K41:M41"/>
    <mergeCell ref="N41:P41"/>
    <mergeCell ref="Q41:S41"/>
    <mergeCell ref="T42:V42"/>
    <mergeCell ref="W42:Y42"/>
    <mergeCell ref="B42:D42"/>
    <mergeCell ref="E42:G42"/>
    <mergeCell ref="H42:J42"/>
    <mergeCell ref="K42:M42"/>
    <mergeCell ref="N42:P42"/>
    <mergeCell ref="Q42:S42"/>
    <mergeCell ref="AU33:AW33"/>
    <mergeCell ref="A37:AW38"/>
    <mergeCell ref="AX37:AX40"/>
    <mergeCell ref="B39:M39"/>
    <mergeCell ref="N39:Y39"/>
    <mergeCell ref="B40:M40"/>
    <mergeCell ref="N40:Y40"/>
    <mergeCell ref="AL40:AW40"/>
    <mergeCell ref="B33:J33"/>
    <mergeCell ref="K33:N33"/>
    <mergeCell ref="O33:R33"/>
    <mergeCell ref="S33:V33"/>
    <mergeCell ref="AP33:AT33"/>
    <mergeCell ref="Z40:AK40"/>
    <mergeCell ref="W33:Z33"/>
    <mergeCell ref="Z39:AK39"/>
    <mergeCell ref="AL39:AW39"/>
    <mergeCell ref="K32:N32"/>
    <mergeCell ref="O32:R32"/>
    <mergeCell ref="S32:V32"/>
    <mergeCell ref="AP32:AT32"/>
    <mergeCell ref="AU32:AW32"/>
    <mergeCell ref="AU30:AW30"/>
    <mergeCell ref="AY30:BD32"/>
    <mergeCell ref="B31:J31"/>
    <mergeCell ref="K31:N31"/>
    <mergeCell ref="O31:R31"/>
    <mergeCell ref="S31:V31"/>
    <mergeCell ref="AP31:AT31"/>
    <mergeCell ref="AU31:AW31"/>
    <mergeCell ref="B32:J32"/>
    <mergeCell ref="B30:J30"/>
    <mergeCell ref="K30:N30"/>
    <mergeCell ref="O30:R30"/>
    <mergeCell ref="S30:V30"/>
    <mergeCell ref="AP30:AT30"/>
    <mergeCell ref="W30:Z30"/>
    <mergeCell ref="W31:Z31"/>
    <mergeCell ref="W32:Z32"/>
    <mergeCell ref="AU28:AW28"/>
    <mergeCell ref="B29:J29"/>
    <mergeCell ref="K29:N29"/>
    <mergeCell ref="O29:R29"/>
    <mergeCell ref="S29:V29"/>
    <mergeCell ref="AP29:AT29"/>
    <mergeCell ref="AU29:AW29"/>
    <mergeCell ref="B28:J28"/>
    <mergeCell ref="K28:N28"/>
    <mergeCell ref="O28:R28"/>
    <mergeCell ref="S28:V28"/>
    <mergeCell ref="AP28:AT28"/>
    <mergeCell ref="W28:Z28"/>
    <mergeCell ref="W29:Z29"/>
    <mergeCell ref="AU26:AW26"/>
    <mergeCell ref="B27:J27"/>
    <mergeCell ref="K27:N27"/>
    <mergeCell ref="O27:R27"/>
    <mergeCell ref="S27:V27"/>
    <mergeCell ref="AP27:AT27"/>
    <mergeCell ref="AU27:AW27"/>
    <mergeCell ref="B26:J26"/>
    <mergeCell ref="K26:N26"/>
    <mergeCell ref="O26:R26"/>
    <mergeCell ref="S26:V26"/>
    <mergeCell ref="AP26:AT26"/>
    <mergeCell ref="W26:Z26"/>
    <mergeCell ref="W27:Z27"/>
    <mergeCell ref="AU23:AW23"/>
    <mergeCell ref="B24:J24"/>
    <mergeCell ref="K24:N24"/>
    <mergeCell ref="O24:R24"/>
    <mergeCell ref="S24:V24"/>
    <mergeCell ref="B25:J25"/>
    <mergeCell ref="K25:N25"/>
    <mergeCell ref="O25:R25"/>
    <mergeCell ref="S25:V25"/>
    <mergeCell ref="A23:J23"/>
    <mergeCell ref="K23:N23"/>
    <mergeCell ref="O23:R23"/>
    <mergeCell ref="S23:V23"/>
    <mergeCell ref="AP23:AT23"/>
    <mergeCell ref="W23:Z23"/>
    <mergeCell ref="W24:Z24"/>
    <mergeCell ref="W25:Z25"/>
    <mergeCell ref="AU21:AW21"/>
    <mergeCell ref="B22:J22"/>
    <mergeCell ref="K22:N22"/>
    <mergeCell ref="O22:R22"/>
    <mergeCell ref="S22:V22"/>
    <mergeCell ref="AP22:AT22"/>
    <mergeCell ref="AU22:AW22"/>
    <mergeCell ref="B21:J21"/>
    <mergeCell ref="K21:N21"/>
    <mergeCell ref="O21:R21"/>
    <mergeCell ref="S21:V21"/>
    <mergeCell ref="AP21:AT21"/>
    <mergeCell ref="W21:Z21"/>
    <mergeCell ref="W22:Z22"/>
    <mergeCell ref="AU19:AW19"/>
    <mergeCell ref="B20:J20"/>
    <mergeCell ref="K20:N20"/>
    <mergeCell ref="O20:R20"/>
    <mergeCell ref="S20:V20"/>
    <mergeCell ref="AP20:AT20"/>
    <mergeCell ref="AU20:AW20"/>
    <mergeCell ref="B19:J19"/>
    <mergeCell ref="K19:N19"/>
    <mergeCell ref="O19:R19"/>
    <mergeCell ref="S19:V19"/>
    <mergeCell ref="AP19:AT19"/>
    <mergeCell ref="W19:Z19"/>
    <mergeCell ref="W20:Z20"/>
    <mergeCell ref="W16:Z16"/>
    <mergeCell ref="AU17:AW17"/>
    <mergeCell ref="B18:J18"/>
    <mergeCell ref="K18:N18"/>
    <mergeCell ref="O18:R18"/>
    <mergeCell ref="S18:V18"/>
    <mergeCell ref="AP18:AT18"/>
    <mergeCell ref="AU18:AW18"/>
    <mergeCell ref="B17:J17"/>
    <mergeCell ref="K17:N17"/>
    <mergeCell ref="O17:R17"/>
    <mergeCell ref="S17:V17"/>
    <mergeCell ref="AP17:AT17"/>
    <mergeCell ref="W17:Z17"/>
    <mergeCell ref="W18:Z18"/>
    <mergeCell ref="K16:N16"/>
    <mergeCell ref="O16:R16"/>
    <mergeCell ref="S16:V16"/>
    <mergeCell ref="AP16:AT16"/>
    <mergeCell ref="AU16:AW16"/>
    <mergeCell ref="K15:N15"/>
    <mergeCell ref="O15:R15"/>
    <mergeCell ref="S15:V15"/>
    <mergeCell ref="AP15:AT15"/>
    <mergeCell ref="A1:E3"/>
    <mergeCell ref="F1:AW2"/>
    <mergeCell ref="F3:T3"/>
    <mergeCell ref="U3:AQ3"/>
    <mergeCell ref="AR3:AW3"/>
    <mergeCell ref="A5:AW5"/>
    <mergeCell ref="K12:Z12"/>
    <mergeCell ref="W13:Z13"/>
    <mergeCell ref="W14:Z14"/>
    <mergeCell ref="W15:Z15"/>
    <mergeCell ref="B15:J15"/>
    <mergeCell ref="R55:T55"/>
    <mergeCell ref="AU13:AW13"/>
    <mergeCell ref="B14:J14"/>
    <mergeCell ref="K14:N14"/>
    <mergeCell ref="O14:R14"/>
    <mergeCell ref="S14:V14"/>
    <mergeCell ref="AP14:AT14"/>
    <mergeCell ref="AU14:AW14"/>
    <mergeCell ref="A7:AW7"/>
    <mergeCell ref="A10:AW10"/>
    <mergeCell ref="A12:A13"/>
    <mergeCell ref="B12:J13"/>
    <mergeCell ref="K13:N13"/>
    <mergeCell ref="O13:R13"/>
    <mergeCell ref="S13:V13"/>
    <mergeCell ref="AP13:AT13"/>
    <mergeCell ref="AU15:AW15"/>
    <mergeCell ref="B16:J16"/>
    <mergeCell ref="AU49:AW49"/>
    <mergeCell ref="AR49:AT49"/>
    <mergeCell ref="AO49:AQ49"/>
    <mergeCell ref="AL49:AN49"/>
    <mergeCell ref="AU48:AW48"/>
    <mergeCell ref="AR48:AT48"/>
    <mergeCell ref="AO48:AQ48"/>
    <mergeCell ref="AL48:AN48"/>
    <mergeCell ref="AU47:AW47"/>
    <mergeCell ref="AU52:AW52"/>
    <mergeCell ref="AR52:AT52"/>
    <mergeCell ref="AO52:AQ52"/>
    <mergeCell ref="AL52:AN52"/>
    <mergeCell ref="AU51:AW51"/>
    <mergeCell ref="AR51:AT51"/>
    <mergeCell ref="AO51:AQ51"/>
    <mergeCell ref="AL51:AN51"/>
    <mergeCell ref="AU50:AW50"/>
    <mergeCell ref="AR50:AT50"/>
    <mergeCell ref="AO50:AQ50"/>
    <mergeCell ref="AL50:AN50"/>
    <mergeCell ref="AR47:AT47"/>
    <mergeCell ref="AO47:AQ47"/>
    <mergeCell ref="AL47:AN47"/>
    <mergeCell ref="AU46:AW46"/>
    <mergeCell ref="AR46:AT46"/>
    <mergeCell ref="AO46:AQ46"/>
    <mergeCell ref="AL46:AN46"/>
    <mergeCell ref="AU45:AW45"/>
    <mergeCell ref="AR45:AT45"/>
    <mergeCell ref="AO45:AQ45"/>
    <mergeCell ref="AL45:AN45"/>
    <mergeCell ref="AU44:AW44"/>
    <mergeCell ref="AR44:AT44"/>
    <mergeCell ref="AO44:AQ44"/>
    <mergeCell ref="AL44:AN44"/>
    <mergeCell ref="AU43:AW43"/>
    <mergeCell ref="AR43:AT43"/>
    <mergeCell ref="AO43:AQ43"/>
    <mergeCell ref="AL43:AN43"/>
    <mergeCell ref="AU42:AW42"/>
    <mergeCell ref="AR42:AT42"/>
    <mergeCell ref="AO42:AQ42"/>
    <mergeCell ref="AL42:AN42"/>
    <mergeCell ref="AU41:AW41"/>
    <mergeCell ref="AR41:AT41"/>
    <mergeCell ref="AO41:AQ41"/>
    <mergeCell ref="AL41:AN41"/>
    <mergeCell ref="Z41:AB41"/>
    <mergeCell ref="AC41:AE41"/>
    <mergeCell ref="AF41:AH41"/>
    <mergeCell ref="AI41:AK41"/>
    <mergeCell ref="Z42:AB42"/>
    <mergeCell ref="AC42:AE42"/>
    <mergeCell ref="AF42:AH42"/>
    <mergeCell ref="AI42:AK42"/>
    <mergeCell ref="Z43:AB43"/>
    <mergeCell ref="AC43:AE43"/>
    <mergeCell ref="AF43:AH43"/>
    <mergeCell ref="AI43:AK43"/>
    <mergeCell ref="Z44:AB44"/>
    <mergeCell ref="AC44:AE44"/>
    <mergeCell ref="AF44:AH44"/>
    <mergeCell ref="AI44:AK44"/>
    <mergeCell ref="AC45:AE45"/>
    <mergeCell ref="AF45:AH45"/>
    <mergeCell ref="AI45:AK45"/>
    <mergeCell ref="Z46:AB46"/>
    <mergeCell ref="AC46:AE46"/>
    <mergeCell ref="AF46:AH46"/>
    <mergeCell ref="AI46:AK46"/>
    <mergeCell ref="Z45:AB45"/>
    <mergeCell ref="Z47:AB47"/>
    <mergeCell ref="AC47:AE47"/>
    <mergeCell ref="AF47:AH47"/>
    <mergeCell ref="AI47:AK47"/>
    <mergeCell ref="Z52:AB52"/>
    <mergeCell ref="AC52:AE52"/>
    <mergeCell ref="AF52:AH52"/>
    <mergeCell ref="AI52:AK52"/>
    <mergeCell ref="A58:J58"/>
    <mergeCell ref="K58:N58"/>
    <mergeCell ref="O58:Q58"/>
    <mergeCell ref="R58:T58"/>
    <mergeCell ref="U55:Y55"/>
    <mergeCell ref="U56:Y56"/>
    <mergeCell ref="U57:Y57"/>
    <mergeCell ref="U58:Y58"/>
    <mergeCell ref="A54:Y54"/>
    <mergeCell ref="A55:J55"/>
    <mergeCell ref="K55:N55"/>
    <mergeCell ref="O55:Q55"/>
    <mergeCell ref="A56:J56"/>
    <mergeCell ref="K56:N56"/>
    <mergeCell ref="O56:Q56"/>
    <mergeCell ref="R56:T56"/>
    <mergeCell ref="Z51:AB51"/>
    <mergeCell ref="AC51:AE51"/>
    <mergeCell ref="AF51:AH51"/>
    <mergeCell ref="AI51:AK51"/>
    <mergeCell ref="Z48:AB48"/>
    <mergeCell ref="AC48:AE48"/>
    <mergeCell ref="AF48:AH48"/>
    <mergeCell ref="AI48:AK48"/>
    <mergeCell ref="Z49:AB49"/>
    <mergeCell ref="AC49:AE49"/>
    <mergeCell ref="AF49:AH49"/>
    <mergeCell ref="AI49:AK49"/>
    <mergeCell ref="Z50:AB50"/>
    <mergeCell ref="AC50:AE50"/>
    <mergeCell ref="AF50:AH50"/>
    <mergeCell ref="AI50:AK50"/>
  </mergeCells>
  <pageMargins left="0.25" right="0.25" top="0.75" bottom="0.75" header="0.3" footer="0.3"/>
  <pageSetup paperSize="9" scale="26"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Y17"/>
  <sheetViews>
    <sheetView showGridLines="0" view="pageBreakPreview" zoomScaleNormal="100" zoomScaleSheetLayoutView="100" workbookViewId="0">
      <selection activeCell="B9" sqref="B9:G10"/>
    </sheetView>
  </sheetViews>
  <sheetFormatPr baseColWidth="10" defaultColWidth="11.44140625" defaultRowHeight="14.4"/>
  <cols>
    <col min="1" max="6" width="9.6640625" customWidth="1"/>
    <col min="7" max="12" width="5.44140625" customWidth="1"/>
    <col min="13" max="13" width="7.33203125" customWidth="1"/>
    <col min="14" max="15" width="5.44140625" customWidth="1"/>
    <col min="16" max="16" width="4.6640625" customWidth="1"/>
    <col min="17" max="19" width="4.6640625" style="97" customWidth="1"/>
    <col min="20" max="25" width="4.109375" customWidth="1"/>
  </cols>
  <sheetData>
    <row r="1" spans="1:25" ht="14.25" customHeight="1">
      <c r="A1" s="242"/>
      <c r="B1" s="243"/>
      <c r="C1" s="243"/>
      <c r="D1" s="243"/>
      <c r="E1" s="244"/>
      <c r="F1" s="395" t="s">
        <v>97</v>
      </c>
      <c r="G1" s="395"/>
      <c r="H1" s="395"/>
      <c r="I1" s="395"/>
      <c r="J1" s="395"/>
      <c r="K1" s="395"/>
      <c r="L1" s="395"/>
      <c r="M1" s="395"/>
      <c r="N1" s="395"/>
      <c r="O1" s="395"/>
      <c r="P1" s="395"/>
      <c r="Q1" s="395"/>
      <c r="R1" s="395"/>
      <c r="S1" s="395"/>
      <c r="T1" s="395"/>
      <c r="U1" s="395"/>
      <c r="V1" s="395"/>
      <c r="W1" s="395"/>
      <c r="X1" s="395"/>
      <c r="Y1" s="395"/>
    </row>
    <row r="2" spans="1:25" ht="14.25" customHeight="1">
      <c r="A2" s="245"/>
      <c r="B2" s="246"/>
      <c r="C2" s="246"/>
      <c r="D2" s="246"/>
      <c r="E2" s="247"/>
      <c r="F2" s="395"/>
      <c r="G2" s="395"/>
      <c r="H2" s="395"/>
      <c r="I2" s="395"/>
      <c r="J2" s="395"/>
      <c r="K2" s="395"/>
      <c r="L2" s="395"/>
      <c r="M2" s="395"/>
      <c r="N2" s="395"/>
      <c r="O2" s="395"/>
      <c r="P2" s="395"/>
      <c r="Q2" s="395"/>
      <c r="R2" s="395"/>
      <c r="S2" s="395"/>
      <c r="T2" s="395"/>
      <c r="U2" s="395"/>
      <c r="V2" s="395"/>
      <c r="W2" s="395"/>
      <c r="X2" s="395"/>
      <c r="Y2" s="395"/>
    </row>
    <row r="3" spans="1:25" ht="31.5" customHeight="1">
      <c r="A3" s="248"/>
      <c r="B3" s="249"/>
      <c r="C3" s="249"/>
      <c r="D3" s="249"/>
      <c r="E3" s="250"/>
      <c r="F3" s="256" t="s">
        <v>0</v>
      </c>
      <c r="G3" s="256"/>
      <c r="H3" s="256"/>
      <c r="I3" s="256"/>
      <c r="J3" s="256"/>
      <c r="K3" s="256"/>
      <c r="L3" s="256" t="s">
        <v>1</v>
      </c>
      <c r="M3" s="256"/>
      <c r="N3" s="256"/>
      <c r="O3" s="256"/>
      <c r="P3" s="256" t="s">
        <v>2</v>
      </c>
      <c r="Q3" s="256"/>
      <c r="R3" s="256"/>
      <c r="S3" s="256"/>
      <c r="T3" s="256"/>
      <c r="U3" s="256"/>
      <c r="V3" s="256"/>
      <c r="W3" s="256"/>
      <c r="X3" s="256"/>
      <c r="Y3" s="256"/>
    </row>
    <row r="6" spans="1:25">
      <c r="A6" s="556" t="s">
        <v>13</v>
      </c>
      <c r="B6" s="557"/>
      <c r="C6" s="557"/>
      <c r="D6" s="557"/>
      <c r="E6" s="557"/>
      <c r="F6" s="557"/>
      <c r="G6" s="557"/>
      <c r="H6" s="557"/>
      <c r="I6" s="557"/>
      <c r="J6" s="557"/>
      <c r="K6" s="557"/>
      <c r="L6" s="557"/>
      <c r="M6" s="557"/>
      <c r="N6" s="557"/>
      <c r="O6" s="557"/>
      <c r="P6" s="557"/>
      <c r="Q6" s="557"/>
      <c r="R6" s="557"/>
      <c r="S6" s="557"/>
      <c r="T6" s="557"/>
      <c r="U6" s="557"/>
      <c r="V6" s="557"/>
      <c r="W6" s="557"/>
      <c r="X6" s="557"/>
      <c r="Y6" s="558"/>
    </row>
    <row r="8" spans="1:25" ht="15" thickBot="1">
      <c r="B8" s="320"/>
      <c r="C8" s="320"/>
      <c r="D8" s="320"/>
      <c r="E8" s="320"/>
      <c r="F8" s="320"/>
    </row>
    <row r="9" spans="1:25">
      <c r="A9" s="649" t="s">
        <v>18</v>
      </c>
      <c r="B9" s="287" t="s">
        <v>197</v>
      </c>
      <c r="C9" s="288"/>
      <c r="D9" s="288"/>
      <c r="E9" s="288"/>
      <c r="F9" s="288"/>
      <c r="G9" s="289"/>
      <c r="H9" s="645" t="s">
        <v>47</v>
      </c>
      <c r="I9" s="645"/>
      <c r="J9" s="646"/>
      <c r="K9" s="293" t="str">
        <f>ET!T12</f>
        <v>System 1</v>
      </c>
      <c r="L9" s="294"/>
      <c r="M9" s="294"/>
      <c r="N9" s="294" t="str">
        <f>ET!T13</f>
        <v>HL20</v>
      </c>
      <c r="O9" s="294"/>
      <c r="P9" s="294"/>
      <c r="Q9" s="294" t="str">
        <f>ET!U50</f>
        <v>S5 PRO</v>
      </c>
      <c r="R9" s="294"/>
      <c r="S9" s="294"/>
      <c r="T9" s="294">
        <f>ET!Z50</f>
        <v>0</v>
      </c>
      <c r="U9" s="294"/>
      <c r="V9" s="294"/>
      <c r="W9" s="652" t="s">
        <v>48</v>
      </c>
      <c r="X9" s="653"/>
      <c r="Y9" s="654"/>
    </row>
    <row r="10" spans="1:25" ht="15" thickBot="1">
      <c r="A10" s="650"/>
      <c r="B10" s="290"/>
      <c r="C10" s="291"/>
      <c r="D10" s="291"/>
      <c r="E10" s="291"/>
      <c r="F10" s="291"/>
      <c r="G10" s="292"/>
      <c r="H10" s="647"/>
      <c r="I10" s="647"/>
      <c r="J10" s="648"/>
      <c r="K10" s="334"/>
      <c r="L10" s="335"/>
      <c r="M10" s="335"/>
      <c r="N10" s="335"/>
      <c r="O10" s="335"/>
      <c r="P10" s="335"/>
      <c r="Q10" s="335"/>
      <c r="R10" s="335"/>
      <c r="S10" s="335"/>
      <c r="T10" s="335"/>
      <c r="U10" s="335"/>
      <c r="V10" s="335"/>
      <c r="W10" s="655"/>
      <c r="X10" s="656"/>
      <c r="Y10" s="657"/>
    </row>
    <row r="11" spans="1:25">
      <c r="A11" s="57">
        <v>1</v>
      </c>
      <c r="B11" s="525" t="str">
        <f>FORMULARIO!B40</f>
        <v xml:space="preserve">Evaluación clínica </v>
      </c>
      <c r="C11" s="363"/>
      <c r="D11" s="363"/>
      <c r="E11" s="363"/>
      <c r="F11" s="363"/>
      <c r="G11" s="644"/>
      <c r="H11" s="651">
        <f>FORMULARIO!M40</f>
        <v>0.3</v>
      </c>
      <c r="I11" s="197"/>
      <c r="J11" s="197"/>
      <c r="K11" s="662">
        <f>EC!P36</f>
        <v>9.9386503067484658E-2</v>
      </c>
      <c r="L11" s="663"/>
      <c r="M11" s="663"/>
      <c r="N11" s="663">
        <f>EC!P37</f>
        <v>9.3865030674846625E-2</v>
      </c>
      <c r="O11" s="663"/>
      <c r="P11" s="663"/>
      <c r="Q11" s="663">
        <f>EC!P38</f>
        <v>0.10674846625766871</v>
      </c>
      <c r="R11" s="663"/>
      <c r="S11" s="664"/>
      <c r="T11" s="663">
        <f>EC!P39</f>
        <v>0</v>
      </c>
      <c r="U11" s="663"/>
      <c r="V11" s="664"/>
      <c r="W11" s="658">
        <f>SUM(K11:V11)</f>
        <v>0.3</v>
      </c>
      <c r="X11" s="659"/>
      <c r="Y11" s="660"/>
    </row>
    <row r="12" spans="1:25">
      <c r="A12" s="74">
        <v>2</v>
      </c>
      <c r="B12" s="446" t="str">
        <f>FORMULARIO!B41</f>
        <v xml:space="preserve">Evaluación técnica </v>
      </c>
      <c r="C12" s="241"/>
      <c r="D12" s="241"/>
      <c r="E12" s="241"/>
      <c r="F12" s="241"/>
      <c r="G12" s="237"/>
      <c r="H12" s="651">
        <f>FORMULARIO!M41</f>
        <v>0.5</v>
      </c>
      <c r="I12" s="197"/>
      <c r="J12" s="197"/>
      <c r="K12" s="665">
        <f>ET!P62</f>
        <v>0.1797752808988764</v>
      </c>
      <c r="L12" s="666"/>
      <c r="M12" s="666"/>
      <c r="N12" s="666">
        <f>ET!P63</f>
        <v>0.11797752808988764</v>
      </c>
      <c r="O12" s="666"/>
      <c r="P12" s="666"/>
      <c r="Q12" s="666">
        <f>ET!P64</f>
        <v>0.20224719101123595</v>
      </c>
      <c r="R12" s="666"/>
      <c r="S12" s="667"/>
      <c r="T12" s="666">
        <f>ET!P65</f>
        <v>0</v>
      </c>
      <c r="U12" s="666"/>
      <c r="V12" s="667"/>
      <c r="W12" s="661">
        <f>SUM(K12:V12)</f>
        <v>0.5</v>
      </c>
      <c r="X12" s="230"/>
      <c r="Y12" s="411"/>
    </row>
    <row r="13" spans="1:25">
      <c r="A13" s="56">
        <v>3</v>
      </c>
      <c r="B13" s="446" t="str">
        <f>FORMULARIO!B42</f>
        <v xml:space="preserve">Evaluación económica por minimización </v>
      </c>
      <c r="C13" s="241"/>
      <c r="D13" s="241"/>
      <c r="E13" s="241"/>
      <c r="F13" s="241"/>
      <c r="G13" s="237"/>
      <c r="H13" s="651">
        <f>FORMULARIO!M42</f>
        <v>0.1</v>
      </c>
      <c r="I13" s="197"/>
      <c r="J13" s="197"/>
      <c r="K13" s="669">
        <f>'EF-MIN'!P45</f>
        <v>3.4375000000000003E-2</v>
      </c>
      <c r="L13" s="670"/>
      <c r="M13" s="665"/>
      <c r="N13" s="666">
        <f>'EF-MIN'!P46</f>
        <v>2.1875000000000002E-2</v>
      </c>
      <c r="O13" s="666"/>
      <c r="P13" s="666"/>
      <c r="Q13" s="666">
        <f>'EF-MIN'!P47</f>
        <v>4.3750000000000004E-2</v>
      </c>
      <c r="R13" s="666"/>
      <c r="S13" s="667"/>
      <c r="T13" s="666">
        <f>'EF-MIN'!P48</f>
        <v>0</v>
      </c>
      <c r="U13" s="666"/>
      <c r="V13" s="667"/>
      <c r="W13" s="661">
        <f>SUM(K13:V13)</f>
        <v>0.1</v>
      </c>
      <c r="X13" s="230"/>
      <c r="Y13" s="411"/>
    </row>
    <row r="14" spans="1:25">
      <c r="A14" s="56">
        <v>4</v>
      </c>
      <c r="B14" s="679" t="str">
        <f>FORMULARIO!B43</f>
        <v xml:space="preserve">Evaluación económica por maximización </v>
      </c>
      <c r="C14" s="238"/>
      <c r="D14" s="238"/>
      <c r="E14" s="238"/>
      <c r="F14" s="238"/>
      <c r="G14" s="238"/>
      <c r="H14" s="651">
        <f>FORMULARIO!M43</f>
        <v>0.1</v>
      </c>
      <c r="I14" s="651"/>
      <c r="J14" s="651"/>
      <c r="K14" s="665">
        <f>IF(H14=0,0/1,'EF -MAX'!R56/100)</f>
        <v>4.7829544976625796E-2</v>
      </c>
      <c r="L14" s="666"/>
      <c r="M14" s="666"/>
      <c r="N14" s="680">
        <f>IF(H14=0,0/1,'EF -MAX'!R57/100)</f>
        <v>2.7221904028077292E-2</v>
      </c>
      <c r="O14" s="681"/>
      <c r="P14" s="687"/>
      <c r="Q14" s="680">
        <f>IF(H14=0,0/1,'EF -MAX'!R58/100)</f>
        <v>6.6542103601795702E-2</v>
      </c>
      <c r="R14" s="681"/>
      <c r="S14" s="682"/>
      <c r="T14" s="680">
        <f>IF(H14=0,0/1,'EF -MAX'!R59/100)</f>
        <v>0</v>
      </c>
      <c r="U14" s="681"/>
      <c r="V14" s="682"/>
      <c r="W14" s="661">
        <f>SUM(K14:V14)</f>
        <v>0.14159355260649881</v>
      </c>
      <c r="X14" s="230"/>
      <c r="Y14" s="411"/>
    </row>
    <row r="15" spans="1:25" ht="15" thickBot="1">
      <c r="A15" s="58"/>
      <c r="B15" s="674" t="str">
        <f>FORMULARIO!B44</f>
        <v xml:space="preserve">Evaluación ética, social y organizacional </v>
      </c>
      <c r="C15" s="675"/>
      <c r="D15" s="675"/>
      <c r="E15" s="675"/>
      <c r="F15" s="675"/>
      <c r="G15" s="676"/>
      <c r="H15" s="651">
        <f>FORMULARIO!M44</f>
        <v>0</v>
      </c>
      <c r="I15" s="197"/>
      <c r="J15" s="197"/>
      <c r="K15" s="688">
        <v>0</v>
      </c>
      <c r="L15" s="689"/>
      <c r="M15" s="689"/>
      <c r="N15" s="677">
        <v>0</v>
      </c>
      <c r="O15" s="677"/>
      <c r="P15" s="677"/>
      <c r="Q15" s="677">
        <v>0</v>
      </c>
      <c r="R15" s="677"/>
      <c r="S15" s="678"/>
      <c r="T15" s="677">
        <v>0</v>
      </c>
      <c r="U15" s="677"/>
      <c r="V15" s="678"/>
      <c r="W15" s="661">
        <f t="shared" ref="W15" si="0">SUM(K15:V15)</f>
        <v>0</v>
      </c>
      <c r="X15" s="230"/>
      <c r="Y15" s="411"/>
    </row>
    <row r="16" spans="1:25" ht="15" thickBot="1">
      <c r="A16" s="671" t="s">
        <v>32</v>
      </c>
      <c r="B16" s="672"/>
      <c r="C16" s="672"/>
      <c r="D16" s="672"/>
      <c r="E16" s="672"/>
      <c r="F16" s="672"/>
      <c r="G16" s="672"/>
      <c r="H16" s="672"/>
      <c r="I16" s="672"/>
      <c r="J16" s="673"/>
      <c r="K16" s="683">
        <f>SUM(K11:M15)</f>
        <v>0.36136632894298681</v>
      </c>
      <c r="L16" s="684"/>
      <c r="M16" s="684"/>
      <c r="N16" s="683">
        <f>SUM(N11:P15)</f>
        <v>0.26093946279281155</v>
      </c>
      <c r="O16" s="684"/>
      <c r="P16" s="684"/>
      <c r="Q16" s="683">
        <f>SUM(Q11:S15)</f>
        <v>0.41928776087070035</v>
      </c>
      <c r="R16" s="684"/>
      <c r="S16" s="684"/>
      <c r="T16" s="683">
        <f>SUM(T11:V15)</f>
        <v>0</v>
      </c>
      <c r="U16" s="684"/>
      <c r="V16" s="684"/>
      <c r="W16" s="668"/>
      <c r="X16" s="360"/>
      <c r="Y16" s="361"/>
    </row>
    <row r="17" spans="11:22">
      <c r="K17" s="685">
        <f>SUM(K16:V16)</f>
        <v>1.0415935526064988</v>
      </c>
      <c r="L17" s="686"/>
      <c r="M17" s="686"/>
      <c r="N17" s="686"/>
      <c r="O17" s="686"/>
      <c r="P17" s="686"/>
      <c r="Q17" s="686"/>
      <c r="R17" s="686"/>
      <c r="S17" s="686"/>
      <c r="T17" s="686"/>
      <c r="U17" s="686"/>
      <c r="V17" s="686"/>
    </row>
  </sheetData>
  <sheetProtection sheet="1" objects="1" scenarios="1"/>
  <mergeCells count="57">
    <mergeCell ref="K17:V17"/>
    <mergeCell ref="H14:J14"/>
    <mergeCell ref="N14:P14"/>
    <mergeCell ref="T14:V14"/>
    <mergeCell ref="K16:M16"/>
    <mergeCell ref="N16:P16"/>
    <mergeCell ref="T16:V16"/>
    <mergeCell ref="H15:J15"/>
    <mergeCell ref="K15:M15"/>
    <mergeCell ref="N15:P15"/>
    <mergeCell ref="W15:Y15"/>
    <mergeCell ref="W16:Y16"/>
    <mergeCell ref="K13:M13"/>
    <mergeCell ref="A16:J16"/>
    <mergeCell ref="W14:Y14"/>
    <mergeCell ref="T13:V13"/>
    <mergeCell ref="B15:G15"/>
    <mergeCell ref="T15:V15"/>
    <mergeCell ref="K14:M14"/>
    <mergeCell ref="B14:G14"/>
    <mergeCell ref="Q14:S14"/>
    <mergeCell ref="Q15:S15"/>
    <mergeCell ref="Q16:S16"/>
    <mergeCell ref="W11:Y11"/>
    <mergeCell ref="W12:Y12"/>
    <mergeCell ref="W13:Y13"/>
    <mergeCell ref="T9:V10"/>
    <mergeCell ref="K11:M11"/>
    <mergeCell ref="N11:P11"/>
    <mergeCell ref="T11:V11"/>
    <mergeCell ref="K12:M12"/>
    <mergeCell ref="N12:P12"/>
    <mergeCell ref="T12:V12"/>
    <mergeCell ref="N13:P13"/>
    <mergeCell ref="Q11:S11"/>
    <mergeCell ref="Q12:S12"/>
    <mergeCell ref="Q13:S13"/>
    <mergeCell ref="B8:F8"/>
    <mergeCell ref="K9:M10"/>
    <mergeCell ref="N9:P10"/>
    <mergeCell ref="B9:G10"/>
    <mergeCell ref="A6:Y6"/>
    <mergeCell ref="W9:Y10"/>
    <mergeCell ref="Q9:S10"/>
    <mergeCell ref="A1:E3"/>
    <mergeCell ref="F1:Y2"/>
    <mergeCell ref="F3:K3"/>
    <mergeCell ref="L3:O3"/>
    <mergeCell ref="P3:Y3"/>
    <mergeCell ref="B12:G12"/>
    <mergeCell ref="B13:G13"/>
    <mergeCell ref="B11:G11"/>
    <mergeCell ref="H9:J10"/>
    <mergeCell ref="A9:A10"/>
    <mergeCell ref="H11:J11"/>
    <mergeCell ref="H12:J12"/>
    <mergeCell ref="H13:J13"/>
  </mergeCells>
  <phoneticPr fontId="13" type="noConversion"/>
  <pageMargins left="0.7" right="0.7" top="0.75" bottom="0.75" header="0.3" footer="0.3"/>
  <pageSetup paperSize="9" scale="5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2928C-D07B-45D4-8386-DAEE1DE0AF8F}">
  <sheetPr codeName="Hoja8">
    <pageSetUpPr fitToPage="1"/>
  </sheetPr>
  <dimension ref="B2:L39"/>
  <sheetViews>
    <sheetView view="pageBreakPreview" topLeftCell="A31" zoomScaleNormal="100" zoomScaleSheetLayoutView="100" workbookViewId="0">
      <selection activeCell="M9" sqref="M9"/>
    </sheetView>
  </sheetViews>
  <sheetFormatPr baseColWidth="10" defaultColWidth="11.44140625" defaultRowHeight="14.4"/>
  <cols>
    <col min="1" max="1" width="5.44140625" style="72" customWidth="1"/>
    <col min="2" max="2" width="22.33203125" style="71" customWidth="1"/>
    <col min="3" max="3" width="17" style="71" customWidth="1"/>
    <col min="4" max="4" width="26.109375" style="72" customWidth="1"/>
    <col min="5" max="5" width="21" style="72" customWidth="1"/>
    <col min="6" max="6" width="20.5546875" style="72" customWidth="1"/>
    <col min="7" max="16384" width="11.44140625" style="72"/>
  </cols>
  <sheetData>
    <row r="2" spans="2:10" ht="22.5" customHeight="1">
      <c r="B2" s="197"/>
      <c r="C2" s="197"/>
      <c r="D2" s="198" t="s">
        <v>54</v>
      </c>
      <c r="E2" s="198"/>
      <c r="F2" s="198"/>
      <c r="G2" s="198"/>
      <c r="H2" s="198"/>
      <c r="I2" s="198"/>
      <c r="J2" s="198"/>
    </row>
    <row r="3" spans="2:10" ht="30.75" customHeight="1">
      <c r="B3" s="197"/>
      <c r="C3" s="197"/>
      <c r="D3" s="195" t="s">
        <v>229</v>
      </c>
      <c r="E3" s="196"/>
      <c r="F3" s="62" t="s">
        <v>94</v>
      </c>
      <c r="G3" s="195" t="s">
        <v>95</v>
      </c>
      <c r="H3" s="196"/>
      <c r="I3" s="196"/>
      <c r="J3" s="196"/>
    </row>
    <row r="4" spans="2:10" ht="8.25" customHeight="1">
      <c r="B4" s="205" t="s">
        <v>3</v>
      </c>
      <c r="C4" s="205"/>
      <c r="D4" s="199" t="s">
        <v>4</v>
      </c>
      <c r="E4" s="200"/>
      <c r="F4" s="201"/>
      <c r="G4" s="205" t="s">
        <v>5</v>
      </c>
      <c r="H4" s="205"/>
      <c r="I4" s="205"/>
      <c r="J4" s="205"/>
    </row>
    <row r="5" spans="2:10" ht="8.25" customHeight="1">
      <c r="B5" s="205"/>
      <c r="C5" s="205"/>
      <c r="D5" s="691"/>
      <c r="E5" s="692"/>
      <c r="F5" s="693"/>
      <c r="G5" s="205"/>
      <c r="H5" s="205"/>
      <c r="I5" s="205"/>
      <c r="J5" s="205"/>
    </row>
    <row r="6" spans="2:10" ht="14.4" customHeight="1">
      <c r="B6" s="719" t="s">
        <v>230</v>
      </c>
      <c r="C6" s="720"/>
      <c r="D6" s="723" t="s">
        <v>263</v>
      </c>
      <c r="E6" s="724"/>
      <c r="F6" s="725"/>
      <c r="G6" s="690" t="s">
        <v>218</v>
      </c>
      <c r="H6" s="194"/>
      <c r="I6" s="194"/>
      <c r="J6" s="194"/>
    </row>
    <row r="7" spans="2:10">
      <c r="B7" s="721"/>
      <c r="C7" s="722"/>
      <c r="D7" s="726"/>
      <c r="E7" s="727"/>
      <c r="F7" s="728"/>
      <c r="G7" s="690"/>
      <c r="H7" s="194"/>
      <c r="I7" s="194"/>
      <c r="J7" s="194"/>
    </row>
    <row r="8" spans="2:10">
      <c r="B8" s="721"/>
      <c r="C8" s="722"/>
      <c r="D8" s="726"/>
      <c r="E8" s="727"/>
      <c r="F8" s="728"/>
      <c r="G8" s="690"/>
      <c r="H8" s="194"/>
      <c r="I8" s="194"/>
      <c r="J8" s="194"/>
    </row>
    <row r="9" spans="2:10">
      <c r="B9" s="721"/>
      <c r="C9" s="722"/>
      <c r="D9" s="726"/>
      <c r="E9" s="727"/>
      <c r="F9" s="728"/>
      <c r="G9" s="690"/>
      <c r="H9" s="194"/>
      <c r="I9" s="194"/>
      <c r="J9" s="194"/>
    </row>
    <row r="10" spans="2:10" ht="21" customHeight="1">
      <c r="B10" s="319" t="s">
        <v>56</v>
      </c>
      <c r="C10" s="274"/>
      <c r="D10" s="274"/>
      <c r="E10" s="274"/>
      <c r="F10" s="275"/>
      <c r="G10" s="690"/>
      <c r="H10" s="194"/>
      <c r="I10" s="194"/>
      <c r="J10" s="194"/>
    </row>
    <row r="11" spans="2:10" ht="14.4" customHeight="1">
      <c r="B11" s="704" t="s">
        <v>236</v>
      </c>
      <c r="C11" s="705"/>
      <c r="D11" s="729" t="s">
        <v>232</v>
      </c>
      <c r="E11" s="730"/>
      <c r="F11" s="731"/>
      <c r="G11" s="690"/>
      <c r="H11" s="194"/>
      <c r="I11" s="194"/>
      <c r="J11" s="194"/>
    </row>
    <row r="12" spans="2:10" ht="12.6" customHeight="1">
      <c r="B12" s="706"/>
      <c r="C12" s="707"/>
      <c r="D12" s="732"/>
      <c r="E12" s="733"/>
      <c r="F12" s="734"/>
      <c r="G12" s="690"/>
      <c r="H12" s="194"/>
      <c r="I12" s="194"/>
      <c r="J12" s="194"/>
    </row>
    <row r="13" spans="2:10" ht="12.6" customHeight="1">
      <c r="B13" s="706"/>
      <c r="C13" s="707"/>
      <c r="D13" s="732"/>
      <c r="E13" s="733"/>
      <c r="F13" s="734"/>
      <c r="G13" s="690"/>
      <c r="H13" s="194"/>
      <c r="I13" s="194"/>
      <c r="J13" s="194"/>
    </row>
    <row r="14" spans="2:10" ht="21.6" customHeight="1">
      <c r="B14" s="708"/>
      <c r="C14" s="709"/>
      <c r="D14" s="735"/>
      <c r="E14" s="736"/>
      <c r="F14" s="737"/>
      <c r="G14" s="690"/>
      <c r="H14" s="194"/>
      <c r="I14" s="194"/>
      <c r="J14" s="194"/>
    </row>
    <row r="15" spans="2:10" ht="21.75" customHeight="1">
      <c r="B15" s="705" t="s">
        <v>234</v>
      </c>
      <c r="C15" s="705"/>
      <c r="D15" s="713" t="s">
        <v>240</v>
      </c>
      <c r="E15" s="714"/>
      <c r="F15" s="715"/>
      <c r="G15" s="194"/>
      <c r="H15" s="194"/>
      <c r="I15" s="194"/>
      <c r="J15" s="194"/>
    </row>
    <row r="16" spans="2:10" ht="21.6" customHeight="1">
      <c r="B16" s="709"/>
      <c r="C16" s="709"/>
      <c r="D16" s="716"/>
      <c r="E16" s="717"/>
      <c r="F16" s="718"/>
      <c r="G16" s="194"/>
      <c r="H16" s="194"/>
      <c r="I16" s="194"/>
      <c r="J16" s="194"/>
    </row>
    <row r="17" spans="2:10">
      <c r="B17" s="694" t="s">
        <v>231</v>
      </c>
      <c r="C17" s="695"/>
      <c r="D17" s="698" t="s">
        <v>233</v>
      </c>
      <c r="E17" s="699"/>
      <c r="F17" s="700"/>
      <c r="G17" s="194"/>
      <c r="H17" s="194"/>
      <c r="I17" s="194"/>
      <c r="J17" s="194"/>
    </row>
    <row r="18" spans="2:10">
      <c r="B18" s="696"/>
      <c r="C18" s="697"/>
      <c r="D18" s="701"/>
      <c r="E18" s="702"/>
      <c r="F18" s="703"/>
      <c r="G18" s="194"/>
      <c r="H18" s="194"/>
      <c r="I18" s="194"/>
      <c r="J18" s="194"/>
    </row>
    <row r="19" spans="2:10" ht="19.95" customHeight="1">
      <c r="B19" s="218" t="s">
        <v>237</v>
      </c>
      <c r="C19" s="219"/>
      <c r="D19" s="219"/>
      <c r="E19" s="219"/>
      <c r="F19" s="220"/>
      <c r="G19" s="194"/>
      <c r="H19" s="194"/>
      <c r="I19" s="194"/>
      <c r="J19" s="194"/>
    </row>
    <row r="20" spans="2:10" ht="42" customHeight="1">
      <c r="B20" s="194" t="s">
        <v>238</v>
      </c>
      <c r="C20" s="194"/>
      <c r="D20" s="184" t="s">
        <v>244</v>
      </c>
      <c r="E20" s="185"/>
      <c r="F20" s="186"/>
      <c r="G20" s="194"/>
      <c r="H20" s="194"/>
      <c r="I20" s="194"/>
      <c r="J20" s="194"/>
    </row>
    <row r="21" spans="2:10" ht="43.2" customHeight="1">
      <c r="B21" s="194" t="s">
        <v>239</v>
      </c>
      <c r="C21" s="194"/>
      <c r="D21" s="184" t="s">
        <v>240</v>
      </c>
      <c r="E21" s="185"/>
      <c r="F21" s="186"/>
      <c r="G21" s="194"/>
      <c r="H21" s="194"/>
      <c r="I21" s="194"/>
      <c r="J21" s="194"/>
    </row>
    <row r="22" spans="2:10" ht="48.6" customHeight="1">
      <c r="B22" s="194" t="s">
        <v>241</v>
      </c>
      <c r="C22" s="194"/>
      <c r="D22" s="184" t="s">
        <v>247</v>
      </c>
      <c r="E22" s="185"/>
      <c r="F22" s="186"/>
      <c r="G22" s="194"/>
      <c r="H22" s="194"/>
      <c r="I22" s="194"/>
      <c r="J22" s="194"/>
    </row>
    <row r="23" spans="2:10" s="75" customFormat="1" ht="42" customHeight="1">
      <c r="B23" s="194" t="s">
        <v>242</v>
      </c>
      <c r="C23" s="194"/>
      <c r="D23" s="184" t="s">
        <v>243</v>
      </c>
      <c r="E23" s="185"/>
      <c r="F23" s="186"/>
      <c r="G23" s="194"/>
      <c r="H23" s="194"/>
      <c r="I23" s="194"/>
      <c r="J23" s="194"/>
    </row>
    <row r="24" spans="2:10" ht="40.200000000000003" customHeight="1">
      <c r="B24" s="194" t="s">
        <v>245</v>
      </c>
      <c r="C24" s="194"/>
      <c r="D24" s="184" t="s">
        <v>240</v>
      </c>
      <c r="E24" s="185"/>
      <c r="F24" s="186"/>
      <c r="G24" s="194"/>
      <c r="H24" s="194"/>
      <c r="I24" s="194"/>
      <c r="J24" s="194"/>
    </row>
    <row r="25" spans="2:10" ht="46.95" customHeight="1">
      <c r="B25" s="194" t="s">
        <v>246</v>
      </c>
      <c r="C25" s="194"/>
      <c r="D25" s="184" t="s">
        <v>248</v>
      </c>
      <c r="E25" s="185"/>
      <c r="F25" s="186"/>
      <c r="G25" s="194"/>
      <c r="H25" s="194"/>
      <c r="I25" s="194"/>
      <c r="J25" s="194"/>
    </row>
    <row r="26" spans="2:10" ht="45" customHeight="1">
      <c r="B26" s="194" t="s">
        <v>249</v>
      </c>
      <c r="C26" s="194"/>
      <c r="D26" s="184" t="s">
        <v>250</v>
      </c>
      <c r="E26" s="185"/>
      <c r="F26" s="186"/>
      <c r="G26" s="194"/>
      <c r="H26" s="194"/>
      <c r="I26" s="194"/>
      <c r="J26" s="194"/>
    </row>
    <row r="27" spans="2:10" ht="46.2" customHeight="1">
      <c r="B27" s="194" t="s">
        <v>251</v>
      </c>
      <c r="C27" s="194"/>
      <c r="D27" s="184" t="s">
        <v>240</v>
      </c>
      <c r="E27" s="185"/>
      <c r="F27" s="186"/>
      <c r="G27" s="194"/>
      <c r="H27" s="194"/>
      <c r="I27" s="194"/>
      <c r="J27" s="194"/>
    </row>
    <row r="28" spans="2:10" ht="57" customHeight="1">
      <c r="B28" s="194" t="s">
        <v>252</v>
      </c>
      <c r="C28" s="194"/>
      <c r="D28" s="184" t="s">
        <v>253</v>
      </c>
      <c r="E28" s="185"/>
      <c r="F28" s="186"/>
      <c r="G28" s="194"/>
      <c r="H28" s="194"/>
      <c r="I28" s="194"/>
      <c r="J28" s="194"/>
    </row>
    <row r="29" spans="2:10" ht="54" customHeight="1">
      <c r="B29" s="194" t="s">
        <v>254</v>
      </c>
      <c r="C29" s="194"/>
      <c r="D29" s="184" t="s">
        <v>257</v>
      </c>
      <c r="E29" s="185"/>
      <c r="F29" s="186"/>
      <c r="G29" s="194"/>
      <c r="H29" s="194"/>
      <c r="I29" s="194"/>
      <c r="J29" s="194"/>
    </row>
    <row r="30" spans="2:10" ht="49.95" customHeight="1">
      <c r="B30" s="194" t="s">
        <v>255</v>
      </c>
      <c r="C30" s="194"/>
      <c r="D30" s="184" t="s">
        <v>240</v>
      </c>
      <c r="E30" s="185"/>
      <c r="F30" s="186"/>
      <c r="G30" s="194"/>
      <c r="H30" s="194"/>
      <c r="I30" s="194"/>
      <c r="J30" s="194"/>
    </row>
    <row r="31" spans="2:10" ht="56.4" customHeight="1">
      <c r="B31" s="194" t="s">
        <v>256</v>
      </c>
      <c r="C31" s="194"/>
      <c r="D31" s="184" t="s">
        <v>258</v>
      </c>
      <c r="E31" s="185"/>
      <c r="F31" s="186"/>
      <c r="G31" s="194"/>
      <c r="H31" s="194"/>
      <c r="I31" s="194"/>
      <c r="J31" s="194"/>
    </row>
    <row r="32" spans="2:10" ht="22.95" customHeight="1">
      <c r="B32" s="319" t="s">
        <v>73</v>
      </c>
      <c r="C32" s="274"/>
      <c r="D32" s="274"/>
      <c r="E32" s="274"/>
      <c r="F32" s="275"/>
      <c r="G32" s="194"/>
      <c r="H32" s="194"/>
      <c r="I32" s="194"/>
      <c r="J32" s="194"/>
    </row>
    <row r="33" spans="2:12" ht="45.6" customHeight="1">
      <c r="B33" s="194" t="s">
        <v>259</v>
      </c>
      <c r="C33" s="194"/>
      <c r="D33" s="184" t="s">
        <v>260</v>
      </c>
      <c r="E33" s="185"/>
      <c r="F33" s="186"/>
      <c r="G33" s="194"/>
      <c r="H33" s="194"/>
      <c r="I33" s="194"/>
      <c r="J33" s="194"/>
    </row>
    <row r="34" spans="2:12" ht="43.2" customHeight="1">
      <c r="B34" s="194" t="s">
        <v>261</v>
      </c>
      <c r="C34" s="194"/>
      <c r="D34" s="710" t="s">
        <v>262</v>
      </c>
      <c r="E34" s="711"/>
      <c r="F34" s="712"/>
      <c r="G34" s="194"/>
      <c r="H34" s="194"/>
      <c r="I34" s="194"/>
      <c r="J34" s="194"/>
    </row>
    <row r="35" spans="2:12" ht="57" customHeight="1">
      <c r="B35" s="342" t="s">
        <v>264</v>
      </c>
      <c r="C35" s="342"/>
      <c r="D35" s="184" t="s">
        <v>265</v>
      </c>
      <c r="E35" s="185"/>
      <c r="F35" s="186"/>
      <c r="G35" s="194"/>
      <c r="H35" s="194"/>
      <c r="I35" s="194"/>
      <c r="J35" s="194"/>
      <c r="L35" s="61"/>
    </row>
    <row r="36" spans="2:12" ht="17.399999999999999" customHeight="1">
      <c r="B36" s="319" t="s">
        <v>79</v>
      </c>
      <c r="C36" s="274"/>
      <c r="D36" s="274"/>
      <c r="E36" s="274"/>
      <c r="F36" s="275"/>
      <c r="G36" s="194"/>
      <c r="H36" s="194"/>
      <c r="I36" s="194"/>
      <c r="J36" s="194"/>
    </row>
    <row r="37" spans="2:12" ht="57.6" customHeight="1">
      <c r="B37" s="194" t="s">
        <v>267</v>
      </c>
      <c r="C37" s="194"/>
      <c r="D37" s="190" t="s">
        <v>268</v>
      </c>
      <c r="E37" s="191"/>
      <c r="F37" s="192"/>
      <c r="G37" s="194"/>
      <c r="H37" s="194"/>
      <c r="I37" s="194"/>
      <c r="J37" s="194"/>
      <c r="K37" s="52"/>
    </row>
    <row r="38" spans="2:12" ht="16.95" customHeight="1">
      <c r="B38" s="218" t="s">
        <v>269</v>
      </c>
      <c r="C38" s="219"/>
      <c r="D38" s="219"/>
      <c r="E38" s="219"/>
      <c r="F38" s="220"/>
      <c r="G38" s="194"/>
      <c r="H38" s="194"/>
      <c r="I38" s="194"/>
      <c r="J38" s="194"/>
      <c r="K38" s="52"/>
    </row>
    <row r="39" spans="2:12" ht="108" customHeight="1">
      <c r="B39" s="342" t="s">
        <v>269</v>
      </c>
      <c r="C39" s="342"/>
      <c r="D39" s="184" t="s">
        <v>270</v>
      </c>
      <c r="E39" s="185"/>
      <c r="F39" s="186"/>
      <c r="G39" s="194"/>
      <c r="H39" s="194"/>
      <c r="I39" s="194"/>
      <c r="J39" s="194"/>
      <c r="K39" s="52"/>
    </row>
  </sheetData>
  <sheetProtection sheet="1" objects="1" scenarios="1"/>
  <mergeCells count="55">
    <mergeCell ref="B15:C16"/>
    <mergeCell ref="D15:F16"/>
    <mergeCell ref="B10:F10"/>
    <mergeCell ref="B6:C9"/>
    <mergeCell ref="D6:F9"/>
    <mergeCell ref="D11:F14"/>
    <mergeCell ref="B19:F19"/>
    <mergeCell ref="B11:C14"/>
    <mergeCell ref="B39:C39"/>
    <mergeCell ref="D39:F39"/>
    <mergeCell ref="B38:F38"/>
    <mergeCell ref="B34:C34"/>
    <mergeCell ref="D34:F34"/>
    <mergeCell ref="B35:C35"/>
    <mergeCell ref="D35:F35"/>
    <mergeCell ref="B37:C37"/>
    <mergeCell ref="D37:F37"/>
    <mergeCell ref="B36:F36"/>
    <mergeCell ref="B31:C31"/>
    <mergeCell ref="D31:F31"/>
    <mergeCell ref="B33:C33"/>
    <mergeCell ref="D33:F33"/>
    <mergeCell ref="B26:C26"/>
    <mergeCell ref="D26:F26"/>
    <mergeCell ref="B27:C27"/>
    <mergeCell ref="D27:F27"/>
    <mergeCell ref="B32:F32"/>
    <mergeCell ref="B28:C28"/>
    <mergeCell ref="D28:F28"/>
    <mergeCell ref="B29:C29"/>
    <mergeCell ref="D29:F29"/>
    <mergeCell ref="B30:C30"/>
    <mergeCell ref="D30:F30"/>
    <mergeCell ref="B23:C23"/>
    <mergeCell ref="D23:F23"/>
    <mergeCell ref="B24:C24"/>
    <mergeCell ref="D24:F24"/>
    <mergeCell ref="B25:C25"/>
    <mergeCell ref="D25:F25"/>
    <mergeCell ref="G6:J39"/>
    <mergeCell ref="B2:C3"/>
    <mergeCell ref="D2:J2"/>
    <mergeCell ref="D3:E3"/>
    <mergeCell ref="G3:J3"/>
    <mergeCell ref="B4:C5"/>
    <mergeCell ref="D4:F5"/>
    <mergeCell ref="G4:J5"/>
    <mergeCell ref="B20:C20"/>
    <mergeCell ref="D20:F20"/>
    <mergeCell ref="B21:C21"/>
    <mergeCell ref="D21:F21"/>
    <mergeCell ref="B17:C18"/>
    <mergeCell ref="D17:F18"/>
    <mergeCell ref="B22:C22"/>
    <mergeCell ref="D22:F22"/>
  </mergeCells>
  <pageMargins left="0.7" right="0.7" top="0.75" bottom="0.75" header="0.3" footer="0.3"/>
  <pageSetup paperSize="9" scale="57"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B7F01-D77F-4669-887D-54A482FFB071}">
  <sheetPr codeName="Hoja9"/>
  <dimension ref="A1:AN327"/>
  <sheetViews>
    <sheetView topLeftCell="A157" zoomScale="80" zoomScaleNormal="80" workbookViewId="0">
      <selection activeCell="Y76" sqref="Y76"/>
    </sheetView>
  </sheetViews>
  <sheetFormatPr baseColWidth="10" defaultRowHeight="14.4"/>
  <cols>
    <col min="1" max="1" width="3.88671875" customWidth="1"/>
    <col min="2" max="2" width="4.44140625" customWidth="1"/>
    <col min="3" max="3" width="4.33203125" customWidth="1"/>
    <col min="4" max="4" width="3.6640625" customWidth="1"/>
    <col min="5" max="5" width="4.33203125" customWidth="1"/>
    <col min="6" max="7" width="4.6640625" customWidth="1"/>
    <col min="8" max="8" width="5" customWidth="1"/>
    <col min="9" max="9" width="11.33203125" customWidth="1"/>
    <col min="10" max="10" width="4.88671875" customWidth="1"/>
    <col min="11" max="11" width="5" customWidth="1"/>
    <col min="12" max="12" width="6.109375" customWidth="1"/>
    <col min="13" max="13" width="3.44140625" customWidth="1"/>
    <col min="14" max="14" width="7.109375" customWidth="1"/>
    <col min="15" max="15" width="5.5546875" customWidth="1"/>
    <col min="16" max="16" width="7.33203125" customWidth="1"/>
    <col min="17" max="17" width="5.33203125" customWidth="1"/>
    <col min="18" max="18" width="1.5546875" customWidth="1"/>
    <col min="19" max="19" width="5.6640625" customWidth="1"/>
    <col min="20" max="20" width="5.33203125" customWidth="1"/>
    <col min="21" max="21" width="13.109375" customWidth="1"/>
    <col min="22" max="22" width="4" customWidth="1"/>
    <col min="23" max="23" width="8.33203125" customWidth="1"/>
    <col min="24" max="24" width="4.5546875" customWidth="1"/>
    <col min="25" max="25" width="9" customWidth="1"/>
    <col min="26" max="26" width="2.88671875" customWidth="1"/>
    <col min="28" max="29" width="11.44140625" style="121"/>
  </cols>
  <sheetData>
    <row r="1" spans="1:40">
      <c r="A1" s="242"/>
      <c r="B1" s="243"/>
      <c r="C1" s="243"/>
      <c r="D1" s="243"/>
      <c r="E1" s="244"/>
      <c r="F1" s="395" t="s">
        <v>54</v>
      </c>
      <c r="G1" s="395"/>
      <c r="H1" s="395"/>
      <c r="I1" s="395"/>
      <c r="J1" s="395"/>
      <c r="K1" s="395"/>
      <c r="L1" s="395"/>
      <c r="M1" s="395"/>
      <c r="N1" s="395"/>
      <c r="O1" s="395"/>
      <c r="P1" s="395"/>
      <c r="Q1" s="395"/>
      <c r="R1" s="395"/>
      <c r="S1" s="395"/>
      <c r="T1" s="395"/>
      <c r="U1" s="395"/>
      <c r="V1" s="395"/>
      <c r="W1" s="121"/>
      <c r="X1" s="121"/>
      <c r="Y1" s="121"/>
      <c r="Z1" s="121"/>
      <c r="AA1" s="121"/>
    </row>
    <row r="2" spans="1:40">
      <c r="A2" s="245"/>
      <c r="B2" s="246"/>
      <c r="C2" s="246"/>
      <c r="D2" s="246"/>
      <c r="E2" s="247"/>
      <c r="F2" s="395"/>
      <c r="G2" s="395"/>
      <c r="H2" s="395"/>
      <c r="I2" s="395"/>
      <c r="J2" s="395"/>
      <c r="K2" s="395"/>
      <c r="L2" s="395"/>
      <c r="M2" s="395"/>
      <c r="N2" s="395"/>
      <c r="O2" s="395"/>
      <c r="P2" s="395"/>
      <c r="Q2" s="395"/>
      <c r="R2" s="395"/>
      <c r="S2" s="395"/>
      <c r="T2" s="395"/>
      <c r="U2" s="395"/>
      <c r="V2" s="395"/>
      <c r="W2" s="121"/>
      <c r="X2" s="121"/>
      <c r="Y2" s="121"/>
      <c r="Z2" s="121"/>
      <c r="AA2" s="121"/>
    </row>
    <row r="3" spans="1:40" ht="37.200000000000003" customHeight="1">
      <c r="A3" s="248"/>
      <c r="B3" s="249"/>
      <c r="C3" s="249"/>
      <c r="D3" s="249"/>
      <c r="E3" s="250"/>
      <c r="F3" s="1004" t="s">
        <v>93</v>
      </c>
      <c r="G3" s="1004"/>
      <c r="H3" s="1004"/>
      <c r="I3" s="1004"/>
      <c r="J3" s="1004"/>
      <c r="K3" s="1004"/>
      <c r="L3" s="1004" t="s">
        <v>94</v>
      </c>
      <c r="M3" s="1004"/>
      <c r="N3" s="1004"/>
      <c r="O3" s="1004"/>
      <c r="P3" s="1004" t="s">
        <v>95</v>
      </c>
      <c r="Q3" s="1004"/>
      <c r="R3" s="1004"/>
      <c r="S3" s="1004"/>
      <c r="T3" s="1004"/>
      <c r="U3" s="1004"/>
      <c r="V3" s="1004"/>
      <c r="W3" s="121"/>
      <c r="X3" s="121"/>
      <c r="Y3" s="121"/>
      <c r="Z3" s="121"/>
      <c r="AA3" s="121"/>
    </row>
    <row r="4" spans="1:40">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row>
    <row r="5" spans="1:40">
      <c r="A5" s="1005" t="s">
        <v>54</v>
      </c>
      <c r="B5" s="1006"/>
      <c r="C5" s="1006"/>
      <c r="D5" s="1006"/>
      <c r="E5" s="1006"/>
      <c r="F5" s="1006"/>
      <c r="G5" s="1006"/>
      <c r="H5" s="1006"/>
      <c r="I5" s="1006"/>
      <c r="J5" s="1006"/>
      <c r="K5" s="1006"/>
      <c r="L5" s="1006"/>
      <c r="M5" s="1006"/>
      <c r="N5" s="1006"/>
      <c r="O5" s="1006"/>
      <c r="P5" s="1006"/>
      <c r="Q5" s="1006"/>
      <c r="R5" s="1006"/>
      <c r="S5" s="1006"/>
      <c r="T5" s="1006"/>
      <c r="U5" s="1006"/>
      <c r="V5" s="1006"/>
      <c r="W5" s="1007"/>
      <c r="X5" s="141"/>
      <c r="Y5" s="141"/>
      <c r="Z5" s="141"/>
      <c r="AA5" s="141"/>
      <c r="AB5" s="141"/>
      <c r="AC5" s="141"/>
      <c r="AD5" s="66"/>
      <c r="AE5" s="66"/>
      <c r="AF5" s="66"/>
      <c r="AG5" s="66"/>
      <c r="AH5" s="66"/>
      <c r="AI5" s="66"/>
      <c r="AJ5" s="66"/>
      <c r="AK5" s="66"/>
      <c r="AL5" s="66"/>
      <c r="AM5" s="67"/>
      <c r="AN5" s="67"/>
    </row>
    <row r="6" spans="1:40">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row>
    <row r="7" spans="1:40" s="68" customFormat="1">
      <c r="A7" s="1008" t="s">
        <v>55</v>
      </c>
      <c r="B7" s="1008"/>
      <c r="C7" s="1008"/>
      <c r="D7" s="1008"/>
      <c r="E7" s="1008"/>
      <c r="F7" s="1008"/>
      <c r="G7" s="1008"/>
      <c r="H7" s="1008"/>
      <c r="I7" s="1008"/>
      <c r="J7" s="1008"/>
      <c r="K7" s="1008"/>
      <c r="L7" s="1008"/>
      <c r="M7" s="1008"/>
      <c r="N7" s="1008"/>
      <c r="O7" s="1008"/>
      <c r="P7" s="1008"/>
      <c r="Q7" s="1008"/>
      <c r="R7" s="1008"/>
      <c r="S7" s="1008"/>
      <c r="T7" s="1008"/>
      <c r="U7" s="1008"/>
      <c r="V7" s="1008"/>
      <c r="W7" s="1008"/>
      <c r="X7" s="142"/>
      <c r="Y7" s="142"/>
      <c r="Z7" s="142"/>
      <c r="AA7" s="142"/>
      <c r="AB7" s="142"/>
      <c r="AC7" s="142"/>
    </row>
    <row r="8" spans="1:40">
      <c r="A8" s="991" t="s">
        <v>226</v>
      </c>
      <c r="B8" s="991"/>
      <c r="C8" s="991"/>
      <c r="D8" s="991"/>
      <c r="E8" s="991"/>
      <c r="F8" s="991"/>
      <c r="G8" s="991"/>
      <c r="H8" s="991"/>
      <c r="I8" s="991"/>
      <c r="J8" s="991"/>
      <c r="K8" s="991"/>
      <c r="L8" s="991"/>
      <c r="M8" s="991"/>
      <c r="N8" s="991"/>
      <c r="O8" s="991"/>
      <c r="P8" s="991"/>
      <c r="Q8" s="991"/>
      <c r="R8" s="991"/>
      <c r="S8" s="991"/>
      <c r="T8" s="991"/>
      <c r="U8" s="991"/>
      <c r="V8" s="991"/>
      <c r="W8" s="991"/>
      <c r="X8" s="121"/>
      <c r="Y8" s="121"/>
      <c r="Z8" s="121"/>
      <c r="AA8" s="121"/>
    </row>
    <row r="9" spans="1:40">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row>
    <row r="10" spans="1:40">
      <c r="A10" s="1009" t="s">
        <v>56</v>
      </c>
      <c r="B10" s="1010"/>
      <c r="C10" s="1010"/>
      <c r="D10" s="1010"/>
      <c r="E10" s="1010"/>
      <c r="F10" s="1010"/>
      <c r="G10" s="1010"/>
      <c r="H10" s="1010"/>
      <c r="I10" s="1010"/>
      <c r="J10" s="1010"/>
      <c r="K10" s="1010"/>
      <c r="L10" s="1010"/>
      <c r="M10" s="1010"/>
      <c r="N10" s="1010"/>
      <c r="O10" s="1010"/>
      <c r="P10" s="1010"/>
      <c r="Q10" s="1010"/>
      <c r="R10" s="1010"/>
      <c r="S10" s="1010"/>
      <c r="T10" s="1010"/>
      <c r="U10" s="1010"/>
      <c r="V10" s="1010"/>
      <c r="W10" s="1011"/>
      <c r="X10" s="121"/>
      <c r="Y10" s="121"/>
      <c r="Z10" s="121"/>
      <c r="AA10" s="121"/>
    </row>
    <row r="11" spans="1:40">
      <c r="A11" s="1012" t="s">
        <v>227</v>
      </c>
      <c r="B11" s="1012"/>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21"/>
      <c r="Y11" s="121"/>
      <c r="Z11" s="121"/>
      <c r="AA11" s="121"/>
    </row>
    <row r="12" spans="1:40">
      <c r="A12" s="1013" t="s">
        <v>96</v>
      </c>
      <c r="B12" s="1013"/>
      <c r="C12" s="1013"/>
      <c r="D12" s="1013"/>
      <c r="E12" s="1013"/>
      <c r="F12" s="1013"/>
      <c r="G12" s="1013"/>
      <c r="H12" s="1013"/>
      <c r="I12" s="1013"/>
      <c r="J12" s="1013"/>
      <c r="K12" s="1013"/>
      <c r="L12" s="1013"/>
      <c r="M12" s="1013"/>
      <c r="N12" s="1013"/>
      <c r="O12" s="1013"/>
      <c r="P12" s="1013"/>
      <c r="Q12" s="1013"/>
      <c r="R12" s="1013"/>
      <c r="S12" s="1013"/>
      <c r="T12" s="1013"/>
      <c r="U12" s="1013"/>
      <c r="V12" s="1013"/>
      <c r="W12" s="1013"/>
      <c r="X12" s="121"/>
      <c r="Y12" s="121"/>
      <c r="Z12" s="121"/>
      <c r="AA12" s="121"/>
    </row>
    <row r="13" spans="1:40">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row>
    <row r="14" spans="1:40">
      <c r="A14" s="133"/>
      <c r="B14" s="133"/>
      <c r="C14" s="133"/>
      <c r="D14" s="133"/>
      <c r="E14" s="133"/>
      <c r="F14" s="133"/>
      <c r="G14" s="133"/>
      <c r="H14" s="133"/>
      <c r="I14" s="133"/>
      <c r="J14" s="133"/>
      <c r="K14" s="133"/>
      <c r="L14" s="133"/>
      <c r="M14" s="133"/>
      <c r="N14" s="133"/>
      <c r="O14" s="133"/>
      <c r="P14" s="133"/>
      <c r="Q14" s="133"/>
      <c r="R14" s="133"/>
      <c r="S14" s="133"/>
      <c r="T14" s="133"/>
      <c r="U14" s="133"/>
      <c r="V14" s="121"/>
      <c r="W14" s="121"/>
      <c r="X14" s="121"/>
      <c r="Y14" s="121"/>
      <c r="Z14" s="121"/>
      <c r="AA14" s="121"/>
    </row>
    <row r="15" spans="1:40">
      <c r="A15" s="133"/>
      <c r="B15" s="998" t="s">
        <v>235</v>
      </c>
      <c r="C15" s="998"/>
      <c r="D15" s="998"/>
      <c r="E15" s="998"/>
      <c r="F15" s="998"/>
      <c r="G15" s="998"/>
      <c r="H15" s="998"/>
      <c r="I15" s="998"/>
      <c r="J15" s="998"/>
      <c r="K15" s="998"/>
      <c r="L15" s="998"/>
      <c r="M15" s="998"/>
      <c r="N15" s="998"/>
      <c r="O15" s="998"/>
      <c r="P15" s="998"/>
      <c r="Q15" s="998"/>
      <c r="R15" s="998"/>
      <c r="S15" s="998"/>
      <c r="T15" s="998"/>
      <c r="U15" s="998"/>
      <c r="V15" s="121"/>
      <c r="W15" s="121"/>
      <c r="X15" s="121"/>
      <c r="Y15" s="121"/>
      <c r="Z15" s="121"/>
      <c r="AA15" s="121"/>
    </row>
    <row r="16" spans="1:40" ht="43.2" customHeight="1">
      <c r="A16" s="133"/>
      <c r="B16" s="1001"/>
      <c r="C16" s="1001"/>
      <c r="D16" s="1001"/>
      <c r="E16" s="1001"/>
      <c r="F16" s="1001"/>
      <c r="G16" s="996" t="str">
        <f>B17</f>
        <v xml:space="preserve">Evaluación técnica </v>
      </c>
      <c r="H16" s="996"/>
      <c r="I16" s="996"/>
      <c r="J16" s="996" t="str">
        <f>B18</f>
        <v xml:space="preserve">Evaluación clínica </v>
      </c>
      <c r="K16" s="996"/>
      <c r="L16" s="996"/>
      <c r="M16" s="996"/>
      <c r="N16" s="996" t="str">
        <f>B19</f>
        <v xml:space="preserve">Evaluación económica por minimización </v>
      </c>
      <c r="O16" s="996"/>
      <c r="P16" s="996"/>
      <c r="Q16" s="996"/>
      <c r="R16" s="996"/>
      <c r="S16" s="996" t="str">
        <f>B20</f>
        <v xml:space="preserve">Evaluación económica por maximización </v>
      </c>
      <c r="T16" s="996"/>
      <c r="U16" s="996"/>
      <c r="V16" s="121"/>
      <c r="W16" s="121"/>
      <c r="X16" s="121"/>
      <c r="Y16" s="121"/>
      <c r="Z16" s="121"/>
      <c r="AA16" s="121"/>
    </row>
    <row r="17" spans="1:27">
      <c r="A17" s="133"/>
      <c r="B17" s="999" t="str">
        <f>FORMULARIO!B41</f>
        <v xml:space="preserve">Evaluación técnica </v>
      </c>
      <c r="C17" s="999"/>
      <c r="D17" s="999"/>
      <c r="E17" s="999"/>
      <c r="F17" s="999"/>
      <c r="G17" s="1002">
        <f>RESULTADOS!H12/RESULTADOS!H12</f>
        <v>1</v>
      </c>
      <c r="H17" s="1002"/>
      <c r="I17" s="1002"/>
      <c r="J17" s="993">
        <f>RESULTADOS!H12/RESULTADOS!H11</f>
        <v>1.6666666666666667</v>
      </c>
      <c r="K17" s="993"/>
      <c r="L17" s="993"/>
      <c r="M17" s="993"/>
      <c r="N17" s="993">
        <f>IF(RESULTADOS!H13=0,1/1,RESULTADOS!H12/RESULTADOS!H13)</f>
        <v>5</v>
      </c>
      <c r="O17" s="993"/>
      <c r="P17" s="993"/>
      <c r="Q17" s="993"/>
      <c r="R17" s="993"/>
      <c r="S17" s="1000">
        <f>IF(RESULTADOS!H14=0,1/1,RESULTADOS!H12/RESULTADOS!H14)</f>
        <v>5</v>
      </c>
      <c r="T17" s="1000"/>
      <c r="U17" s="1000"/>
      <c r="V17" s="121"/>
      <c r="W17" s="121"/>
      <c r="X17" s="121"/>
      <c r="Y17" s="121"/>
      <c r="Z17" s="121"/>
      <c r="AA17" s="121"/>
    </row>
    <row r="18" spans="1:27">
      <c r="A18" s="133"/>
      <c r="B18" s="996" t="str">
        <f>FORMULARIO!B40</f>
        <v xml:space="preserve">Evaluación clínica </v>
      </c>
      <c r="C18" s="996"/>
      <c r="D18" s="996"/>
      <c r="E18" s="996"/>
      <c r="F18" s="996"/>
      <c r="G18" s="995">
        <f>RESULTADOS!H11/RESULTADOS!H12</f>
        <v>0.6</v>
      </c>
      <c r="H18" s="995"/>
      <c r="I18" s="995"/>
      <c r="J18" s="1002">
        <f>RESULTADOS!H11/RESULTADOS!H11</f>
        <v>1</v>
      </c>
      <c r="K18" s="1002"/>
      <c r="L18" s="1002"/>
      <c r="M18" s="1002"/>
      <c r="N18" s="995">
        <f>IF(RESULTADOS!H13=0,1/1,RESULTADOS!H11/RESULTADOS!H13)</f>
        <v>2.9999999999999996</v>
      </c>
      <c r="O18" s="995"/>
      <c r="P18" s="995"/>
      <c r="Q18" s="995"/>
      <c r="R18" s="995"/>
      <c r="S18" s="997">
        <f>IF(RESULTADOS!H14=0,1/1,RESULTADOS!H11/RESULTADOS!H14)</f>
        <v>2.9999999999999996</v>
      </c>
      <c r="T18" s="997"/>
      <c r="U18" s="997"/>
      <c r="V18" s="121"/>
      <c r="W18" s="121"/>
      <c r="X18" s="121"/>
      <c r="Y18" s="121"/>
      <c r="Z18" s="121"/>
      <c r="AA18" s="121"/>
    </row>
    <row r="19" spans="1:27" ht="28.95" customHeight="1">
      <c r="A19" s="133"/>
      <c r="B19" s="999" t="str">
        <f>FORMULARIO!B42</f>
        <v xml:space="preserve">Evaluación económica por minimización </v>
      </c>
      <c r="C19" s="999"/>
      <c r="D19" s="999"/>
      <c r="E19" s="999"/>
      <c r="F19" s="999"/>
      <c r="G19" s="993">
        <f>IF(RESULTADOS!H13=0,1/1,RESULTADOS!H13/RESULTADOS!H12)</f>
        <v>0.2</v>
      </c>
      <c r="H19" s="993"/>
      <c r="I19" s="993"/>
      <c r="J19" s="993">
        <f>IF(RESULTADOS!H13=0,1/1,RESULTADOS!H13/RESULTADOS!H11)</f>
        <v>0.33333333333333337</v>
      </c>
      <c r="K19" s="993"/>
      <c r="L19" s="993"/>
      <c r="M19" s="993"/>
      <c r="N19" s="1002">
        <f>IF(RESULTADOS!H13=0,1/1,RESULTADOS!H13/RESULTADOS!H13)</f>
        <v>1</v>
      </c>
      <c r="O19" s="1002"/>
      <c r="P19" s="1002"/>
      <c r="Q19" s="1002"/>
      <c r="R19" s="1002"/>
      <c r="S19" s="1000">
        <f>IF(RESULTADOS!H13=0,1/1,IF(RESULTADOS!H14=0,1/1,RESULTADOS!H13/RESULTADOS!H14))</f>
        <v>1</v>
      </c>
      <c r="T19" s="1000"/>
      <c r="U19" s="1000"/>
      <c r="V19" s="121"/>
      <c r="W19" s="121"/>
      <c r="X19" s="121"/>
      <c r="Y19" s="121"/>
      <c r="Z19" s="121"/>
      <c r="AA19" s="121"/>
    </row>
    <row r="20" spans="1:27" ht="28.95" customHeight="1">
      <c r="A20" s="133"/>
      <c r="B20" s="996" t="str">
        <f>FORMULARIO!B43</f>
        <v xml:space="preserve">Evaluación económica por maximización </v>
      </c>
      <c r="C20" s="996"/>
      <c r="D20" s="996"/>
      <c r="E20" s="996"/>
      <c r="F20" s="996"/>
      <c r="G20" s="995">
        <f>IF(RESULTADOS!H14=0,1/1,RESULTADOS!H14/RESULTADOS!H12)</f>
        <v>0.2</v>
      </c>
      <c r="H20" s="995"/>
      <c r="I20" s="995"/>
      <c r="J20" s="995">
        <f>IF(RESULTADOS!H14=0,1/1,RESULTADOS!H14/RESULTADOS!H11)</f>
        <v>0.33333333333333337</v>
      </c>
      <c r="K20" s="995"/>
      <c r="L20" s="995"/>
      <c r="M20" s="995"/>
      <c r="N20" s="995">
        <f>IF(RESULTADOS!H14=0,1/1,IF(RESULTADOS!H13=0,1/1,RESULTADOS!H14/RESULTADOS!H13))</f>
        <v>1</v>
      </c>
      <c r="O20" s="995"/>
      <c r="P20" s="995"/>
      <c r="Q20" s="995"/>
      <c r="R20" s="995"/>
      <c r="S20" s="1003">
        <f>IF(RESULTADOS!H14=0,1/1,RESULTADOS!H14/RESULTADOS!H14)</f>
        <v>1</v>
      </c>
      <c r="T20" s="1003"/>
      <c r="U20" s="1003"/>
      <c r="V20" s="121"/>
      <c r="W20" s="121"/>
      <c r="X20" s="121"/>
      <c r="Y20" s="121"/>
      <c r="Z20" s="121"/>
      <c r="AA20" s="121"/>
    </row>
    <row r="21" spans="1:27">
      <c r="A21" s="133"/>
      <c r="B21" s="992" t="s">
        <v>57</v>
      </c>
      <c r="C21" s="992"/>
      <c r="D21" s="992"/>
      <c r="E21" s="992"/>
      <c r="F21" s="992"/>
      <c r="G21" s="993">
        <f>SUM(G17:I20)</f>
        <v>2</v>
      </c>
      <c r="H21" s="993"/>
      <c r="I21" s="993"/>
      <c r="J21" s="993">
        <f>SUM(J17:M20)</f>
        <v>3.3333333333333339</v>
      </c>
      <c r="K21" s="993"/>
      <c r="L21" s="993"/>
      <c r="M21" s="993"/>
      <c r="N21" s="993">
        <f>SUM(N17:R20)</f>
        <v>10</v>
      </c>
      <c r="O21" s="993"/>
      <c r="P21" s="993"/>
      <c r="Q21" s="993"/>
      <c r="R21" s="993"/>
      <c r="S21" s="1000">
        <f>SUM(S17:U20)</f>
        <v>10</v>
      </c>
      <c r="T21" s="1000"/>
      <c r="U21" s="1000"/>
      <c r="V21" s="121"/>
      <c r="W21" s="121"/>
      <c r="X21" s="121"/>
      <c r="Y21" s="121"/>
      <c r="Z21" s="121"/>
      <c r="AA21" s="121"/>
    </row>
    <row r="22" spans="1:27">
      <c r="A22" s="133"/>
      <c r="B22" s="133"/>
      <c r="C22" s="133"/>
      <c r="D22" s="133"/>
      <c r="E22" s="133"/>
      <c r="F22" s="133"/>
      <c r="G22" s="133"/>
      <c r="H22" s="133"/>
      <c r="I22" s="133"/>
      <c r="J22" s="133"/>
      <c r="K22" s="133"/>
      <c r="L22" s="133"/>
      <c r="M22" s="133"/>
      <c r="N22" s="133"/>
      <c r="O22" s="133"/>
      <c r="P22" s="133"/>
      <c r="Q22" s="133"/>
      <c r="R22" s="133"/>
      <c r="S22" s="133"/>
      <c r="T22" s="133"/>
      <c r="U22" s="133"/>
      <c r="V22" s="121"/>
      <c r="W22" s="121"/>
      <c r="X22" s="121"/>
      <c r="Y22" s="121"/>
      <c r="Z22" s="121"/>
      <c r="AA22" s="121"/>
    </row>
    <row r="23" spans="1:27" ht="14.4" customHeight="1">
      <c r="A23" s="133"/>
      <c r="B23" s="998" t="s">
        <v>60</v>
      </c>
      <c r="C23" s="998"/>
      <c r="D23" s="998"/>
      <c r="E23" s="998"/>
      <c r="F23" s="998"/>
      <c r="G23" s="998"/>
      <c r="H23" s="998"/>
      <c r="I23" s="998"/>
      <c r="J23" s="998"/>
      <c r="K23" s="998"/>
      <c r="L23" s="998"/>
      <c r="M23" s="998"/>
      <c r="N23" s="998"/>
      <c r="O23" s="998"/>
      <c r="P23" s="998"/>
      <c r="Q23" s="998"/>
      <c r="R23" s="998"/>
      <c r="S23" s="998"/>
      <c r="T23" s="998"/>
      <c r="U23" s="998"/>
      <c r="V23" s="121"/>
      <c r="W23" s="121"/>
      <c r="X23" s="121"/>
      <c r="Y23" s="121"/>
      <c r="Z23" s="121"/>
      <c r="AA23" s="121"/>
    </row>
    <row r="24" spans="1:27" ht="43.2" customHeight="1">
      <c r="A24" s="133"/>
      <c r="B24" s="1001"/>
      <c r="C24" s="1001"/>
      <c r="D24" s="1001"/>
      <c r="E24" s="1001"/>
      <c r="F24" s="1001"/>
      <c r="G24" s="996" t="str">
        <f>B25</f>
        <v xml:space="preserve">Evaluación técnica </v>
      </c>
      <c r="H24" s="996"/>
      <c r="I24" s="996"/>
      <c r="J24" s="996" t="str">
        <f>B26</f>
        <v xml:space="preserve">Evaluación clínica </v>
      </c>
      <c r="K24" s="996"/>
      <c r="L24" s="996"/>
      <c r="M24" s="996"/>
      <c r="N24" s="996" t="str">
        <f>B27</f>
        <v xml:space="preserve">Evaluación económica por minimización </v>
      </c>
      <c r="O24" s="996"/>
      <c r="P24" s="996"/>
      <c r="Q24" s="996"/>
      <c r="R24" s="996"/>
      <c r="S24" s="996" t="str">
        <f>B28</f>
        <v xml:space="preserve">Evaluación económica por maximización </v>
      </c>
      <c r="T24" s="996"/>
      <c r="U24" s="996"/>
      <c r="V24" s="121"/>
      <c r="W24" s="121"/>
      <c r="X24" s="121"/>
      <c r="Y24" s="121"/>
      <c r="Z24" s="121"/>
      <c r="AA24" s="121"/>
    </row>
    <row r="25" spans="1:27" ht="14.4" customHeight="1">
      <c r="A25" s="133"/>
      <c r="B25" s="999" t="str">
        <f>B17</f>
        <v xml:space="preserve">Evaluación técnica </v>
      </c>
      <c r="C25" s="999"/>
      <c r="D25" s="999"/>
      <c r="E25" s="999"/>
      <c r="F25" s="999"/>
      <c r="G25" s="993">
        <f>G17/G21</f>
        <v>0.5</v>
      </c>
      <c r="H25" s="993"/>
      <c r="I25" s="993"/>
      <c r="J25" s="993">
        <f>J17/J21</f>
        <v>0.49999999999999994</v>
      </c>
      <c r="K25" s="993"/>
      <c r="L25" s="993"/>
      <c r="M25" s="993"/>
      <c r="N25" s="993">
        <f>N17/N21</f>
        <v>0.5</v>
      </c>
      <c r="O25" s="993"/>
      <c r="P25" s="993"/>
      <c r="Q25" s="993"/>
      <c r="R25" s="993"/>
      <c r="S25" s="1000">
        <f>S17/S21</f>
        <v>0.5</v>
      </c>
      <c r="T25" s="1000"/>
      <c r="U25" s="1000"/>
      <c r="V25" s="121"/>
      <c r="W25" s="121"/>
      <c r="X25" s="121"/>
      <c r="Y25" s="121"/>
      <c r="Z25" s="121"/>
      <c r="AA25" s="121"/>
    </row>
    <row r="26" spans="1:27" ht="14.4" customHeight="1">
      <c r="A26" s="133"/>
      <c r="B26" s="996" t="str">
        <f>B18</f>
        <v xml:space="preserve">Evaluación clínica </v>
      </c>
      <c r="C26" s="996"/>
      <c r="D26" s="996"/>
      <c r="E26" s="996"/>
      <c r="F26" s="996"/>
      <c r="G26" s="995">
        <f>G18/G21</f>
        <v>0.3</v>
      </c>
      <c r="H26" s="995"/>
      <c r="I26" s="995"/>
      <c r="J26" s="995">
        <f>J18/J21</f>
        <v>0.29999999999999993</v>
      </c>
      <c r="K26" s="995"/>
      <c r="L26" s="995"/>
      <c r="M26" s="995"/>
      <c r="N26" s="995">
        <f>N18/N21</f>
        <v>0.29999999999999993</v>
      </c>
      <c r="O26" s="995"/>
      <c r="P26" s="995"/>
      <c r="Q26" s="995"/>
      <c r="R26" s="995"/>
      <c r="S26" s="997">
        <f>S18/S21</f>
        <v>0.29999999999999993</v>
      </c>
      <c r="T26" s="997"/>
      <c r="U26" s="997"/>
      <c r="V26" s="121"/>
      <c r="W26" s="121"/>
      <c r="X26" s="121"/>
      <c r="Y26" s="121"/>
      <c r="Z26" s="121"/>
      <c r="AA26" s="121"/>
    </row>
    <row r="27" spans="1:27" ht="28.95" customHeight="1">
      <c r="A27" s="133"/>
      <c r="B27" s="999" t="str">
        <f>B19</f>
        <v xml:space="preserve">Evaluación económica por minimización </v>
      </c>
      <c r="C27" s="999"/>
      <c r="D27" s="999"/>
      <c r="E27" s="999"/>
      <c r="F27" s="999"/>
      <c r="G27" s="993">
        <f>G19/G21</f>
        <v>0.1</v>
      </c>
      <c r="H27" s="993"/>
      <c r="I27" s="993"/>
      <c r="J27" s="993">
        <f>J19/J21</f>
        <v>9.9999999999999992E-2</v>
      </c>
      <c r="K27" s="993"/>
      <c r="L27" s="993"/>
      <c r="M27" s="993"/>
      <c r="N27" s="993">
        <f>N19/N21</f>
        <v>0.1</v>
      </c>
      <c r="O27" s="993"/>
      <c r="P27" s="993"/>
      <c r="Q27" s="993"/>
      <c r="R27" s="993"/>
      <c r="S27" s="1000">
        <f>S19/S21</f>
        <v>0.1</v>
      </c>
      <c r="T27" s="1000"/>
      <c r="U27" s="1000"/>
      <c r="V27" s="121"/>
      <c r="W27" s="121"/>
      <c r="X27" s="121"/>
      <c r="Y27" s="121"/>
      <c r="Z27" s="121"/>
      <c r="AA27" s="121"/>
    </row>
    <row r="28" spans="1:27" ht="28.95" customHeight="1">
      <c r="A28" s="133"/>
      <c r="B28" s="996" t="str">
        <f>B20</f>
        <v xml:space="preserve">Evaluación económica por maximización </v>
      </c>
      <c r="C28" s="996"/>
      <c r="D28" s="996"/>
      <c r="E28" s="996"/>
      <c r="F28" s="996"/>
      <c r="G28" s="995">
        <f>G20/G21</f>
        <v>0.1</v>
      </c>
      <c r="H28" s="995"/>
      <c r="I28" s="995"/>
      <c r="J28" s="995">
        <f>J20/J21</f>
        <v>9.9999999999999992E-2</v>
      </c>
      <c r="K28" s="995"/>
      <c r="L28" s="995"/>
      <c r="M28" s="995"/>
      <c r="N28" s="995">
        <f>N20/N21</f>
        <v>0.1</v>
      </c>
      <c r="O28" s="995"/>
      <c r="P28" s="995"/>
      <c r="Q28" s="995"/>
      <c r="R28" s="995"/>
      <c r="S28" s="997">
        <f>S20/S21</f>
        <v>0.1</v>
      </c>
      <c r="T28" s="997"/>
      <c r="U28" s="997"/>
      <c r="V28" s="121"/>
      <c r="W28" s="121"/>
      <c r="X28" s="121"/>
      <c r="Y28" s="121"/>
      <c r="Z28" s="121"/>
      <c r="AA28" s="121"/>
    </row>
    <row r="29" spans="1:27">
      <c r="A29" s="133"/>
      <c r="B29" s="133"/>
      <c r="C29" s="133"/>
      <c r="D29" s="133"/>
      <c r="E29" s="133"/>
      <c r="F29" s="133"/>
      <c r="G29" s="133"/>
      <c r="H29" s="133"/>
      <c r="I29" s="133"/>
      <c r="J29" s="133"/>
      <c r="K29" s="133"/>
      <c r="L29" s="133"/>
      <c r="M29" s="133"/>
      <c r="N29" s="133"/>
      <c r="O29" s="133"/>
      <c r="P29" s="133"/>
      <c r="Q29" s="133"/>
      <c r="R29" s="133"/>
      <c r="S29" s="133"/>
      <c r="T29" s="133"/>
      <c r="U29" s="133"/>
      <c r="V29" s="121"/>
      <c r="W29" s="121"/>
      <c r="X29" s="121"/>
      <c r="Y29" s="121"/>
      <c r="Z29" s="121"/>
      <c r="AA29" s="121"/>
    </row>
    <row r="30" spans="1:27" ht="28.95" customHeight="1">
      <c r="A30" s="133"/>
      <c r="B30" s="998" t="s">
        <v>58</v>
      </c>
      <c r="C30" s="998"/>
      <c r="D30" s="998"/>
      <c r="E30" s="998"/>
      <c r="F30" s="998"/>
      <c r="G30" s="998" t="s">
        <v>59</v>
      </c>
      <c r="H30" s="998"/>
      <c r="I30" s="998"/>
      <c r="J30" s="134"/>
      <c r="K30" s="134"/>
      <c r="L30" s="134"/>
      <c r="M30" s="134"/>
      <c r="N30" s="133"/>
      <c r="O30" s="133"/>
      <c r="P30" s="133"/>
      <c r="Q30" s="133"/>
      <c r="R30" s="133"/>
      <c r="S30" s="133"/>
      <c r="T30" s="133"/>
      <c r="U30" s="133"/>
      <c r="V30" s="121"/>
      <c r="W30" s="121"/>
      <c r="X30" s="121"/>
      <c r="Y30" s="121"/>
      <c r="Z30" s="121"/>
      <c r="AA30" s="121"/>
    </row>
    <row r="31" spans="1:27">
      <c r="A31" s="133"/>
      <c r="B31" s="994" t="str">
        <f>B25</f>
        <v xml:space="preserve">Evaluación técnica </v>
      </c>
      <c r="C31" s="994"/>
      <c r="D31" s="994"/>
      <c r="E31" s="994"/>
      <c r="F31" s="994"/>
      <c r="G31" s="995">
        <f>AVERAGE(G25:U25)</f>
        <v>0.5</v>
      </c>
      <c r="H31" s="995"/>
      <c r="I31" s="995"/>
      <c r="J31" s="134"/>
      <c r="K31" s="134"/>
      <c r="L31" s="134"/>
      <c r="M31" s="134"/>
      <c r="N31" s="133"/>
      <c r="O31" s="133"/>
      <c r="P31" s="133"/>
      <c r="Q31" s="133"/>
      <c r="R31" s="133"/>
      <c r="S31" s="133"/>
      <c r="T31" s="133"/>
      <c r="U31" s="133"/>
      <c r="V31" s="121"/>
      <c r="W31" s="121"/>
      <c r="X31" s="121"/>
      <c r="Y31" s="121"/>
      <c r="Z31" s="121"/>
      <c r="AA31" s="121"/>
    </row>
    <row r="32" spans="1:27">
      <c r="A32" s="133"/>
      <c r="B32" s="992" t="str">
        <f>B26</f>
        <v xml:space="preserve">Evaluación clínica </v>
      </c>
      <c r="C32" s="992"/>
      <c r="D32" s="992"/>
      <c r="E32" s="992"/>
      <c r="F32" s="992"/>
      <c r="G32" s="993">
        <f>AVERAGE(G26:U26)</f>
        <v>0.29999999999999993</v>
      </c>
      <c r="H32" s="993"/>
      <c r="I32" s="993"/>
      <c r="J32" s="134"/>
      <c r="K32" s="134"/>
      <c r="L32" s="134"/>
      <c r="M32" s="134"/>
      <c r="N32" s="133"/>
      <c r="O32" s="133"/>
      <c r="P32" s="133"/>
      <c r="Q32" s="133"/>
      <c r="R32" s="133"/>
      <c r="S32" s="133"/>
      <c r="T32" s="133"/>
      <c r="U32" s="133"/>
      <c r="V32" s="121"/>
      <c r="W32" s="121"/>
      <c r="X32" s="121"/>
      <c r="Y32" s="121"/>
      <c r="Z32" s="121"/>
      <c r="AA32" s="121"/>
    </row>
    <row r="33" spans="1:29" ht="28.95" customHeight="1">
      <c r="A33" s="133"/>
      <c r="B33" s="994" t="str">
        <f>B27</f>
        <v xml:space="preserve">Evaluación económica por minimización </v>
      </c>
      <c r="C33" s="994"/>
      <c r="D33" s="994"/>
      <c r="E33" s="994"/>
      <c r="F33" s="994"/>
      <c r="G33" s="995">
        <f>AVERAGE(G27:U27)</f>
        <v>0.1</v>
      </c>
      <c r="H33" s="995"/>
      <c r="I33" s="995"/>
      <c r="J33" s="134"/>
      <c r="K33" s="134"/>
      <c r="L33" s="134"/>
      <c r="M33" s="134"/>
      <c r="N33" s="133"/>
      <c r="O33" s="133"/>
      <c r="P33" s="133"/>
      <c r="Q33" s="133"/>
      <c r="R33" s="133"/>
      <c r="S33" s="133"/>
      <c r="T33" s="133"/>
      <c r="U33" s="133"/>
      <c r="V33" s="121"/>
      <c r="W33" s="121"/>
      <c r="X33" s="121"/>
      <c r="Y33" s="121"/>
      <c r="Z33" s="121"/>
      <c r="AA33" s="121"/>
    </row>
    <row r="34" spans="1:29" ht="28.95" customHeight="1">
      <c r="A34" s="133"/>
      <c r="B34" s="992" t="str">
        <f>B28</f>
        <v xml:space="preserve">Evaluación económica por maximización </v>
      </c>
      <c r="C34" s="992"/>
      <c r="D34" s="992"/>
      <c r="E34" s="992"/>
      <c r="F34" s="992"/>
      <c r="G34" s="993">
        <f>AVERAGE(G28:U28)</f>
        <v>0.1</v>
      </c>
      <c r="H34" s="993"/>
      <c r="I34" s="993"/>
      <c r="J34" s="134"/>
      <c r="K34" s="134"/>
      <c r="L34" s="134"/>
      <c r="M34" s="134"/>
      <c r="N34" s="133"/>
      <c r="O34" s="133"/>
      <c r="P34" s="133"/>
      <c r="Q34" s="133"/>
      <c r="R34" s="133"/>
      <c r="S34" s="133"/>
      <c r="T34" s="133"/>
      <c r="U34" s="133"/>
      <c r="V34" s="121"/>
      <c r="W34" s="121"/>
      <c r="X34" s="121"/>
      <c r="Y34" s="121"/>
      <c r="Z34" s="121"/>
      <c r="AA34" s="121"/>
    </row>
    <row r="35" spans="1:29">
      <c r="A35" s="133"/>
      <c r="B35" s="133"/>
      <c r="C35" s="133"/>
      <c r="D35" s="133"/>
      <c r="E35" s="133"/>
      <c r="F35" s="133"/>
      <c r="G35" s="133"/>
      <c r="H35" s="133"/>
      <c r="I35" s="133"/>
      <c r="J35" s="133"/>
      <c r="K35" s="133"/>
      <c r="L35" s="133"/>
      <c r="M35" s="133"/>
      <c r="N35" s="133"/>
      <c r="O35" s="133"/>
      <c r="P35" s="133"/>
      <c r="Q35" s="133"/>
      <c r="R35" s="133"/>
      <c r="S35" s="133"/>
      <c r="T35" s="133"/>
      <c r="U35" s="133"/>
      <c r="V35" s="121"/>
      <c r="W35" s="121"/>
      <c r="X35" s="121"/>
      <c r="Y35" s="121"/>
      <c r="Z35" s="121"/>
      <c r="AA35" s="121"/>
    </row>
    <row r="36" spans="1:29">
      <c r="A36" s="989" t="s">
        <v>237</v>
      </c>
      <c r="B36" s="989"/>
      <c r="C36" s="989"/>
      <c r="D36" s="989"/>
      <c r="E36" s="989"/>
      <c r="F36" s="989"/>
      <c r="G36" s="989"/>
      <c r="H36" s="989"/>
      <c r="I36" s="989"/>
      <c r="J36" s="989"/>
      <c r="K36" s="989"/>
      <c r="L36" s="989"/>
      <c r="M36" s="989"/>
      <c r="N36" s="989"/>
      <c r="O36" s="989"/>
      <c r="P36" s="989"/>
      <c r="Q36" s="989"/>
      <c r="R36" s="989"/>
      <c r="S36" s="989"/>
      <c r="T36" s="989"/>
      <c r="U36" s="989"/>
      <c r="V36" s="989"/>
      <c r="W36" s="989"/>
      <c r="X36" s="121"/>
      <c r="Y36" s="121"/>
      <c r="Z36" s="121"/>
      <c r="AA36" s="121"/>
    </row>
    <row r="37" spans="1:29">
      <c r="A37" s="990" t="s">
        <v>228</v>
      </c>
      <c r="B37" s="990"/>
      <c r="C37" s="990"/>
      <c r="D37" s="990"/>
      <c r="E37" s="990"/>
      <c r="F37" s="990"/>
      <c r="G37" s="990"/>
      <c r="H37" s="990"/>
      <c r="I37" s="990"/>
      <c r="J37" s="990"/>
      <c r="K37" s="990"/>
      <c r="L37" s="990"/>
      <c r="M37" s="990"/>
      <c r="N37" s="990"/>
      <c r="O37" s="990"/>
      <c r="P37" s="990"/>
      <c r="Q37" s="990"/>
      <c r="R37" s="990"/>
      <c r="S37" s="990"/>
      <c r="T37" s="990"/>
      <c r="U37" s="990"/>
      <c r="V37" s="990"/>
      <c r="W37" s="990"/>
      <c r="X37" s="121"/>
      <c r="Y37" s="121"/>
      <c r="Z37" s="121"/>
      <c r="AA37" s="121"/>
    </row>
    <row r="38" spans="1:29">
      <c r="A38" s="991" t="s">
        <v>61</v>
      </c>
      <c r="B38" s="991"/>
      <c r="C38" s="991"/>
      <c r="D38" s="991"/>
      <c r="E38" s="991"/>
      <c r="F38" s="991"/>
      <c r="G38" s="991"/>
      <c r="H38" s="991"/>
      <c r="I38" s="991"/>
      <c r="J38" s="991"/>
      <c r="K38" s="991"/>
      <c r="L38" s="991"/>
      <c r="M38" s="991"/>
      <c r="N38" s="991"/>
      <c r="O38" s="991"/>
      <c r="P38" s="991"/>
      <c r="Q38" s="991"/>
      <c r="R38" s="991"/>
      <c r="S38" s="991"/>
      <c r="T38" s="991"/>
      <c r="U38" s="991"/>
      <c r="V38" s="991"/>
      <c r="W38" s="991"/>
      <c r="X38" s="121"/>
      <c r="Y38" s="121"/>
      <c r="Z38" s="121"/>
      <c r="AA38" s="121"/>
    </row>
    <row r="39" spans="1:29">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row>
    <row r="40" spans="1:29">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row>
    <row r="41" spans="1:29">
      <c r="A41" s="121"/>
      <c r="B41" s="833" t="s">
        <v>65</v>
      </c>
      <c r="C41" s="834"/>
      <c r="D41" s="834"/>
      <c r="E41" s="834"/>
      <c r="F41" s="834"/>
      <c r="G41" s="834"/>
      <c r="H41" s="834"/>
      <c r="I41" s="834"/>
      <c r="J41" s="834"/>
      <c r="K41" s="834"/>
      <c r="L41" s="834"/>
      <c r="M41" s="834"/>
      <c r="N41" s="834"/>
      <c r="O41" s="834"/>
      <c r="P41" s="834"/>
      <c r="Q41" s="834"/>
      <c r="R41" s="834"/>
      <c r="S41" s="834"/>
      <c r="T41" s="834"/>
      <c r="U41" s="834"/>
      <c r="V41" s="834"/>
      <c r="W41" s="834"/>
      <c r="X41" s="834"/>
      <c r="Y41" s="835"/>
      <c r="Z41" s="121"/>
      <c r="AA41" s="121"/>
    </row>
    <row r="42" spans="1:29">
      <c r="A42" s="121"/>
      <c r="B42" s="801"/>
      <c r="C42" s="802"/>
      <c r="D42" s="802"/>
      <c r="E42" s="802"/>
      <c r="F42" s="802"/>
      <c r="G42" s="803"/>
      <c r="H42" s="804" t="str">
        <f>B43</f>
        <v>Tecnología 1:</v>
      </c>
      <c r="I42" s="805"/>
      <c r="J42" s="806" t="str">
        <f>E43</f>
        <v>System 1</v>
      </c>
      <c r="K42" s="805"/>
      <c r="L42" s="807"/>
      <c r="M42" s="808" t="str">
        <f>B44</f>
        <v>Tecnología 2:</v>
      </c>
      <c r="N42" s="809"/>
      <c r="O42" s="809"/>
      <c r="P42" s="810" t="str">
        <f>E44</f>
        <v>HL20</v>
      </c>
      <c r="Q42" s="761"/>
      <c r="R42" s="808" t="str">
        <f>B45</f>
        <v>Tecnología 3:</v>
      </c>
      <c r="S42" s="809"/>
      <c r="T42" s="809"/>
      <c r="U42" s="70" t="str">
        <f>E45</f>
        <v>S5 PRO</v>
      </c>
      <c r="V42" s="758" t="str">
        <f>B46</f>
        <v>Tecnología 4:</v>
      </c>
      <c r="W42" s="759"/>
      <c r="X42" s="759"/>
      <c r="Y42" s="70">
        <f>E46</f>
        <v>0</v>
      </c>
      <c r="Z42" s="144"/>
      <c r="AA42" s="121"/>
    </row>
    <row r="43" spans="1:29">
      <c r="A43" s="121"/>
      <c r="B43" s="976" t="s">
        <v>89</v>
      </c>
      <c r="C43" s="977"/>
      <c r="D43" s="977"/>
      <c r="E43" s="978" t="str">
        <f>ET!T12</f>
        <v>System 1</v>
      </c>
      <c r="F43" s="978"/>
      <c r="G43" s="979"/>
      <c r="H43" s="875">
        <f>IF(RESULTADOS!K12=0,1/1,IF(RESULTADOS!K12=0,1/1,RESULTADOS!K12/RESULTADOS!K12))</f>
        <v>1</v>
      </c>
      <c r="I43" s="876"/>
      <c r="J43" s="876"/>
      <c r="K43" s="876"/>
      <c r="L43" s="876"/>
      <c r="M43" s="823">
        <f>IF(RESULTADOS!K12=0,1/1,IF(RESULTADOS!N12=0,1/1,RESULTADOS!K12/RESULTADOS!N12))</f>
        <v>1.5238095238095237</v>
      </c>
      <c r="N43" s="824"/>
      <c r="O43" s="824"/>
      <c r="P43" s="824"/>
      <c r="Q43" s="824"/>
      <c r="R43" s="823">
        <f>IF(RESULTADOS!K12=0,1/1,IF(RESULTADOS!Q12=0,1/1,RESULTADOS!K12/RESULTADOS!Q12))</f>
        <v>0.88888888888888884</v>
      </c>
      <c r="S43" s="824"/>
      <c r="T43" s="824"/>
      <c r="U43" s="824"/>
      <c r="V43" s="823">
        <f>IF(RESULTADOS!K12=0,1/1,IF(RESULTADOS!T12=0,1/1,RESULTADOS!K12/RESULTADOS!T12))</f>
        <v>1</v>
      </c>
      <c r="W43" s="824"/>
      <c r="X43" s="824"/>
      <c r="Y43" s="824"/>
      <c r="Z43" s="121"/>
      <c r="AA43" s="121"/>
    </row>
    <row r="44" spans="1:29">
      <c r="A44" s="121"/>
      <c r="B44" s="808" t="s">
        <v>90</v>
      </c>
      <c r="C44" s="809"/>
      <c r="D44" s="809"/>
      <c r="E44" s="810" t="str">
        <f>ET!T13</f>
        <v>HL20</v>
      </c>
      <c r="F44" s="810"/>
      <c r="G44" s="761"/>
      <c r="H44" s="738">
        <f>IF(RESULTADOS!N12=0,1/1,IF(RESULTADOS!K12=0,1/1,RESULTADOS!N12/RESULTADOS!K12))</f>
        <v>0.65625</v>
      </c>
      <c r="I44" s="739"/>
      <c r="J44" s="739"/>
      <c r="K44" s="739"/>
      <c r="L44" s="739"/>
      <c r="M44" s="793">
        <f>IF(RESULTADOS!N12=0,1/1,IF(RESULTADOS!N12=0,1/1,RESULTADOS!N12/RESULTADOS!N12))</f>
        <v>1</v>
      </c>
      <c r="N44" s="794"/>
      <c r="O44" s="794"/>
      <c r="P44" s="794"/>
      <c r="Q44" s="794"/>
      <c r="R44" s="738">
        <f>IF(RESULTADOS!N12=0,1/1,IF(RESULTADOS!Q12=0,1/1,RESULTADOS!N12/RESULTADOS!Q12))</f>
        <v>0.58333333333333337</v>
      </c>
      <c r="S44" s="739"/>
      <c r="T44" s="739"/>
      <c r="U44" s="739"/>
      <c r="V44" s="738">
        <f>IF(RESULTADOS!N12=0,1/1,IF(RESULTADOS!T12=0,1/1,RESULTADOS!N12/RESULTADOS!T12))</f>
        <v>1</v>
      </c>
      <c r="W44" s="739"/>
      <c r="X44" s="739"/>
      <c r="Y44" s="739"/>
      <c r="Z44" s="121"/>
      <c r="AA44" s="121"/>
    </row>
    <row r="45" spans="1:29">
      <c r="A45" s="121"/>
      <c r="B45" s="971" t="s">
        <v>91</v>
      </c>
      <c r="C45" s="972"/>
      <c r="D45" s="972"/>
      <c r="E45" s="984" t="str">
        <f>ET!T14</f>
        <v>S5 PRO</v>
      </c>
      <c r="F45" s="984"/>
      <c r="G45" s="985"/>
      <c r="H45" s="823">
        <f>IF(RESULTADOS!Q12=0,1/1,IF(RESULTADOS!K12=0,1/1,RESULTADOS!Q12/RESULTADOS!K12))</f>
        <v>1.125</v>
      </c>
      <c r="I45" s="824"/>
      <c r="J45" s="824"/>
      <c r="K45" s="824"/>
      <c r="L45" s="824"/>
      <c r="M45" s="823">
        <f>IF(RESULTADOS!Q12=0,1/1,IF(RESULTADOS!N12=0,1/1,RESULTADOS!Q12/RESULTADOS!N12))</f>
        <v>1.7142857142857142</v>
      </c>
      <c r="N45" s="824"/>
      <c r="O45" s="824"/>
      <c r="P45" s="824"/>
      <c r="Q45" s="824"/>
      <c r="R45" s="937">
        <f>IF(RESULTADOS!Q12=0,1/1,IF(RESULTADOS!Q12=0,1/1,RESULTADOS!Q12/RESULTADOS!Q12))</f>
        <v>1</v>
      </c>
      <c r="S45" s="938"/>
      <c r="T45" s="938"/>
      <c r="U45" s="938"/>
      <c r="V45" s="823">
        <f>IF(RESULTADOS!Q12=0,1/1,IF(RESULTADOS!T12=0,1/1,RESULTADOS!Q12/RESULTADOS!T12))</f>
        <v>1</v>
      </c>
      <c r="W45" s="824"/>
      <c r="X45" s="824"/>
      <c r="Y45" s="824"/>
      <c r="Z45" s="121"/>
      <c r="AA45" s="121"/>
    </row>
    <row r="46" spans="1:29">
      <c r="A46" s="121"/>
      <c r="B46" s="808" t="s">
        <v>284</v>
      </c>
      <c r="C46" s="810"/>
      <c r="D46" s="810"/>
      <c r="E46" s="813">
        <f>ET!T15</f>
        <v>0</v>
      </c>
      <c r="F46" s="778"/>
      <c r="G46" s="779"/>
      <c r="H46" s="851">
        <f>IF(RESULTADOS!T12=0,1/1,IF(RESULTADOS!K12=0,1/1,RESULTADOS!T12/RESULTADOS!K12))</f>
        <v>1</v>
      </c>
      <c r="I46" s="739"/>
      <c r="J46" s="739"/>
      <c r="K46" s="739"/>
      <c r="L46" s="739"/>
      <c r="M46" s="738">
        <f>IF(RESULTADOS!T12=0,1/1,IF(RESULTADOS!N12=0,1/1,RESULTADOS!T12/RESULTADOS!N12))</f>
        <v>1</v>
      </c>
      <c r="N46" s="739"/>
      <c r="O46" s="739"/>
      <c r="P46" s="739"/>
      <c r="Q46" s="739"/>
      <c r="R46" s="738">
        <f>IF(RESULTADOS!T12=0,1/1,IF(RESULTADOS!Q12=0,1/1,RESULTADOS!T12/RESULTADOS!Q12))</f>
        <v>1</v>
      </c>
      <c r="S46" s="739"/>
      <c r="T46" s="739"/>
      <c r="U46" s="739"/>
      <c r="V46" s="793">
        <f>IF(RESULTADOS!T12=0,1/1,IF(RESULTADOS!T12=0,1/1,RESULTADOS!T12/RESULTADOS!T12))</f>
        <v>1</v>
      </c>
      <c r="W46" s="794"/>
      <c r="X46" s="794"/>
      <c r="Y46" s="794"/>
      <c r="Z46" s="121"/>
      <c r="AA46" s="121"/>
    </row>
    <row r="47" spans="1:29" s="97" customFormat="1">
      <c r="A47" s="121"/>
      <c r="B47" s="986" t="s">
        <v>62</v>
      </c>
      <c r="C47" s="987"/>
      <c r="D47" s="987"/>
      <c r="E47" s="987"/>
      <c r="F47" s="987"/>
      <c r="G47" s="988"/>
      <c r="H47" s="825">
        <f>SUM(H43:L46)</f>
        <v>3.78125</v>
      </c>
      <c r="I47" s="826"/>
      <c r="J47" s="826"/>
      <c r="K47" s="826"/>
      <c r="L47" s="827"/>
      <c r="M47" s="825">
        <f>SUM(M43:Q46)</f>
        <v>5.2380952380952381</v>
      </c>
      <c r="N47" s="826"/>
      <c r="O47" s="826"/>
      <c r="P47" s="826"/>
      <c r="Q47" s="827"/>
      <c r="R47" s="825">
        <f>SUM(R43:U46)</f>
        <v>3.4722222222222223</v>
      </c>
      <c r="S47" s="826"/>
      <c r="T47" s="826"/>
      <c r="U47" s="827"/>
      <c r="V47" s="825">
        <f>SUM(V43:Y46)</f>
        <v>4</v>
      </c>
      <c r="W47" s="826"/>
      <c r="X47" s="826"/>
      <c r="Y47" s="827"/>
      <c r="Z47" s="121"/>
      <c r="AA47" s="121"/>
      <c r="AB47" s="121"/>
      <c r="AC47" s="121"/>
    </row>
    <row r="48" spans="1:29" s="97" customFormat="1">
      <c r="A48" s="121"/>
      <c r="B48" s="124"/>
      <c r="C48" s="125"/>
      <c r="D48" s="125"/>
      <c r="E48" s="125"/>
      <c r="F48" s="125"/>
      <c r="G48" s="125"/>
      <c r="H48" s="126"/>
      <c r="I48" s="127"/>
      <c r="J48" s="127"/>
      <c r="K48" s="127"/>
      <c r="L48" s="127"/>
      <c r="M48" s="126"/>
      <c r="N48" s="127"/>
      <c r="O48" s="127"/>
      <c r="P48" s="127"/>
      <c r="Q48" s="127"/>
      <c r="R48" s="126"/>
      <c r="S48" s="127"/>
      <c r="T48" s="127"/>
      <c r="U48" s="127"/>
      <c r="V48" s="121"/>
      <c r="W48" s="121"/>
      <c r="X48" s="121"/>
      <c r="Y48" s="121"/>
      <c r="Z48" s="121"/>
      <c r="AA48" s="121"/>
      <c r="AB48" s="121"/>
      <c r="AC48" s="121"/>
    </row>
    <row r="49" spans="1:29">
      <c r="A49" s="121"/>
      <c r="B49" s="123"/>
      <c r="C49" s="123"/>
      <c r="D49" s="123"/>
      <c r="E49" s="123"/>
      <c r="F49" s="123"/>
      <c r="G49" s="123"/>
      <c r="H49" s="123"/>
      <c r="I49" s="123"/>
      <c r="J49" s="123"/>
      <c r="K49" s="123"/>
      <c r="L49" s="123"/>
      <c r="M49" s="123"/>
      <c r="N49" s="123"/>
      <c r="O49" s="123"/>
      <c r="P49" s="123"/>
      <c r="Q49" s="123"/>
      <c r="R49" s="123"/>
      <c r="S49" s="123"/>
      <c r="T49" s="123"/>
      <c r="U49" s="123"/>
      <c r="V49" s="121"/>
      <c r="W49" s="121"/>
      <c r="X49" s="121"/>
      <c r="Y49" s="121"/>
      <c r="Z49" s="121"/>
      <c r="AA49" s="121"/>
    </row>
    <row r="50" spans="1:29">
      <c r="A50" s="121"/>
      <c r="B50" s="833" t="s">
        <v>66</v>
      </c>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5"/>
      <c r="AA50" s="121"/>
    </row>
    <row r="51" spans="1:29">
      <c r="A51" s="121"/>
      <c r="B51" s="801"/>
      <c r="C51" s="802"/>
      <c r="D51" s="802"/>
      <c r="E51" s="802"/>
      <c r="F51" s="802"/>
      <c r="G51" s="803"/>
      <c r="H51" s="804" t="str">
        <f>B52</f>
        <v>Tecnología 1:</v>
      </c>
      <c r="I51" s="805"/>
      <c r="J51" s="806" t="str">
        <f>E52</f>
        <v>System 1</v>
      </c>
      <c r="K51" s="805"/>
      <c r="L51" s="807"/>
      <c r="M51" s="808" t="str">
        <f>B53</f>
        <v>Tecnología 2:</v>
      </c>
      <c r="N51" s="809"/>
      <c r="O51" s="809"/>
      <c r="P51" s="810" t="str">
        <f>E45</f>
        <v>S5 PRO</v>
      </c>
      <c r="Q51" s="761"/>
      <c r="R51" s="808" t="str">
        <f>B54</f>
        <v>Tecnología 3:</v>
      </c>
      <c r="S51" s="809"/>
      <c r="T51" s="809"/>
      <c r="U51" s="69">
        <f>E55</f>
        <v>0</v>
      </c>
      <c r="V51" s="758" t="str">
        <f>B55</f>
        <v>Tecnología 4:</v>
      </c>
      <c r="W51" s="759"/>
      <c r="X51" s="759"/>
      <c r="Y51" s="831">
        <f>E55</f>
        <v>0</v>
      </c>
      <c r="Z51" s="832"/>
      <c r="AA51" s="121"/>
    </row>
    <row r="52" spans="1:29">
      <c r="A52" s="121"/>
      <c r="B52" s="976" t="str">
        <f>B43</f>
        <v>Tecnología 1:</v>
      </c>
      <c r="C52" s="977"/>
      <c r="D52" s="977"/>
      <c r="E52" s="978" t="str">
        <f>E43</f>
        <v>System 1</v>
      </c>
      <c r="F52" s="978"/>
      <c r="G52" s="979"/>
      <c r="H52" s="836">
        <f>IF(RESULTADOS!K12=0,0/1,IF(RESULTADOS!K12=0,0/1,H43/$H$47))</f>
        <v>0.26446280991735538</v>
      </c>
      <c r="I52" s="837"/>
      <c r="J52" s="837"/>
      <c r="K52" s="837"/>
      <c r="L52" s="837"/>
      <c r="M52" s="823">
        <f>IF(RESULTADOS!K12=0,0/1,IF(RESULTADOS!N12=0,0/1,M43/$M$47))</f>
        <v>0.29090909090909089</v>
      </c>
      <c r="N52" s="824"/>
      <c r="O52" s="824"/>
      <c r="P52" s="824"/>
      <c r="Q52" s="824"/>
      <c r="R52" s="823">
        <f>IF(RESULTADOS!K12=0,0/1,IF(RESULTADOS!Q12=0,0/1,R43/$R$47))</f>
        <v>0.25600000000000001</v>
      </c>
      <c r="S52" s="824"/>
      <c r="T52" s="824"/>
      <c r="U52" s="824"/>
      <c r="V52" s="823">
        <f>IF(RESULTADOS!K12=0,0/1,IF(RESULTADOS!T12=0,0/1,V43/$V$47))</f>
        <v>0</v>
      </c>
      <c r="W52" s="824"/>
      <c r="X52" s="824"/>
      <c r="Y52" s="824"/>
      <c r="Z52" s="824"/>
      <c r="AA52" s="121"/>
    </row>
    <row r="53" spans="1:29">
      <c r="A53" s="121"/>
      <c r="B53" s="808" t="str">
        <f>B44</f>
        <v>Tecnología 2:</v>
      </c>
      <c r="C53" s="809"/>
      <c r="D53" s="809"/>
      <c r="E53" s="811" t="str">
        <f>E44</f>
        <v>HL20</v>
      </c>
      <c r="F53" s="811"/>
      <c r="G53" s="812"/>
      <c r="H53" s="754">
        <f>IF(RESULTADOS!N12=0,0/1,IF(RESULTADOS!K12=0,0/1,H44/$H$47))</f>
        <v>0.17355371900826447</v>
      </c>
      <c r="I53" s="755"/>
      <c r="J53" s="755"/>
      <c r="K53" s="755"/>
      <c r="L53" s="755"/>
      <c r="M53" s="756">
        <f>IF(RESULTADOS!N12=0,0/1,IF(RESULTADOS!N12=0,0/1,M44/$M$47))</f>
        <v>0.19090909090909092</v>
      </c>
      <c r="N53" s="757"/>
      <c r="O53" s="757"/>
      <c r="P53" s="757"/>
      <c r="Q53" s="757"/>
      <c r="R53" s="756">
        <f>IF(RESULTADOS!N12=0,0/1,IF(RESULTADOS!Q12=0,0/1,R44/$R$47))</f>
        <v>0.16800000000000001</v>
      </c>
      <c r="S53" s="757"/>
      <c r="T53" s="757"/>
      <c r="U53" s="757"/>
      <c r="V53" s="756">
        <f>IF(RESULTADOS!N12=0,0/1,IF(RESULTADOS!T12=0,0/1,V44/$V$47))</f>
        <v>0</v>
      </c>
      <c r="W53" s="757"/>
      <c r="X53" s="757"/>
      <c r="Y53" s="757"/>
      <c r="Z53" s="757"/>
      <c r="AA53" s="121"/>
    </row>
    <row r="54" spans="1:29">
      <c r="A54" s="121"/>
      <c r="B54" s="971" t="str">
        <f>B45</f>
        <v>Tecnología 3:</v>
      </c>
      <c r="C54" s="972"/>
      <c r="D54" s="972"/>
      <c r="E54" s="973" t="str">
        <f>U42</f>
        <v>S5 PRO</v>
      </c>
      <c r="F54" s="974"/>
      <c r="G54" s="975"/>
      <c r="H54" s="836">
        <f>IF(RESULTADOS!Q12=0,0/1,IF(RESULTADOS!K12=0,0/1,H45/$H$47))</f>
        <v>0.2975206611570248</v>
      </c>
      <c r="I54" s="837"/>
      <c r="J54" s="837"/>
      <c r="K54" s="837"/>
      <c r="L54" s="837"/>
      <c r="M54" s="823">
        <f>IF(RESULTADOS!Q12=0,0/1,IF(RESULTADOS!N12=0,0/1,M45/$M$47))</f>
        <v>0.32727272727272727</v>
      </c>
      <c r="N54" s="824"/>
      <c r="O54" s="824"/>
      <c r="P54" s="824"/>
      <c r="Q54" s="824"/>
      <c r="R54" s="823">
        <f>IF(RESULTADOS!Q12=0,0/1,IF(RESULTADOS!Q12=0,0/1,R45/$R$47))</f>
        <v>0.28799999999999998</v>
      </c>
      <c r="S54" s="824"/>
      <c r="T54" s="824"/>
      <c r="U54" s="824"/>
      <c r="V54" s="823">
        <f>IF(RESULTADOS!Q12=0,0/1,IF(RESULTADOS!T12=0,0/1,V45/$V$47))</f>
        <v>0</v>
      </c>
      <c r="W54" s="824"/>
      <c r="X54" s="824"/>
      <c r="Y54" s="824"/>
      <c r="Z54" s="824"/>
      <c r="AA54" s="121"/>
    </row>
    <row r="55" spans="1:29" s="97" customFormat="1">
      <c r="A55" s="121"/>
      <c r="B55" s="750" t="s">
        <v>284</v>
      </c>
      <c r="C55" s="751"/>
      <c r="D55" s="751"/>
      <c r="E55" s="828">
        <f>E46</f>
        <v>0</v>
      </c>
      <c r="F55" s="829"/>
      <c r="G55" s="830"/>
      <c r="H55" s="754">
        <f>IF(RESULTADOS!T12=0,0/1,IF(RESULTADOS!K12=0,0/1,H46/$H$47))</f>
        <v>0</v>
      </c>
      <c r="I55" s="755"/>
      <c r="J55" s="755"/>
      <c r="K55" s="755"/>
      <c r="L55" s="755"/>
      <c r="M55" s="756">
        <f>IF(RESULTADOS!T12=0,0/1,IF(RESULTADOS!N12=0,0/1,M46/$M$47))</f>
        <v>0</v>
      </c>
      <c r="N55" s="757"/>
      <c r="O55" s="757"/>
      <c r="P55" s="757"/>
      <c r="Q55" s="757"/>
      <c r="R55" s="756">
        <f>IF(RESULTADOS!Q12=0,0/1,IF(RESULTADOS!Q12=0,0/1,R46/$R$47))</f>
        <v>0.28799999999999998</v>
      </c>
      <c r="S55" s="757"/>
      <c r="T55" s="757"/>
      <c r="U55" s="757"/>
      <c r="V55" s="756">
        <f>IF(RESULTADOS!T12=0,0/1,IF(RESULTADOS!T12=0,0/1,V46/$V$47))</f>
        <v>0</v>
      </c>
      <c r="W55" s="757"/>
      <c r="X55" s="757"/>
      <c r="Y55" s="757"/>
      <c r="Z55" s="757"/>
      <c r="AA55" s="121"/>
      <c r="AB55" s="121"/>
      <c r="AC55" s="121"/>
    </row>
    <row r="56" spans="1:29" s="97" customFormat="1">
      <c r="A56" s="121"/>
      <c r="B56" s="128"/>
      <c r="C56" s="128"/>
      <c r="D56" s="128"/>
      <c r="E56" s="129"/>
      <c r="F56" s="130"/>
      <c r="G56" s="130"/>
      <c r="H56" s="131"/>
      <c r="I56" s="132"/>
      <c r="J56" s="132"/>
      <c r="K56" s="132"/>
      <c r="L56" s="132"/>
      <c r="M56" s="131"/>
      <c r="N56" s="132"/>
      <c r="O56" s="132"/>
      <c r="P56" s="132"/>
      <c r="Q56" s="132"/>
      <c r="R56" s="131"/>
      <c r="S56" s="132"/>
      <c r="T56" s="132"/>
      <c r="U56" s="132"/>
      <c r="V56" s="121"/>
      <c r="W56" s="121"/>
      <c r="X56" s="121"/>
      <c r="Y56" s="121"/>
      <c r="Z56" s="121"/>
      <c r="AA56" s="121"/>
      <c r="AB56" s="121"/>
      <c r="AC56" s="121"/>
    </row>
    <row r="57" spans="1:29">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row>
    <row r="58" spans="1:29">
      <c r="A58" s="121"/>
      <c r="B58" s="980" t="s">
        <v>88</v>
      </c>
      <c r="C58" s="981"/>
      <c r="D58" s="981"/>
      <c r="E58" s="981"/>
      <c r="F58" s="981"/>
      <c r="G58" s="981"/>
      <c r="H58" s="982" t="s">
        <v>64</v>
      </c>
      <c r="I58" s="983"/>
      <c r="J58" s="983"/>
      <c r="K58" s="983"/>
      <c r="L58" s="983"/>
      <c r="M58" s="121"/>
      <c r="N58" s="121"/>
      <c r="O58" s="121"/>
      <c r="P58" s="121"/>
      <c r="Q58" s="121"/>
      <c r="R58" s="121"/>
      <c r="S58" s="121"/>
      <c r="T58" s="121"/>
      <c r="U58" s="121"/>
      <c r="V58" s="121"/>
      <c r="W58" s="121"/>
      <c r="X58" s="121"/>
      <c r="Y58" s="121"/>
      <c r="Z58" s="121"/>
      <c r="AA58" s="121"/>
    </row>
    <row r="59" spans="1:29">
      <c r="A59" s="121"/>
      <c r="B59" s="776" t="str">
        <f>B52</f>
        <v>Tecnología 1:</v>
      </c>
      <c r="C59" s="777"/>
      <c r="D59" s="777"/>
      <c r="E59" s="778" t="str">
        <f>E52</f>
        <v>System 1</v>
      </c>
      <c r="F59" s="778"/>
      <c r="G59" s="779"/>
      <c r="H59" s="780">
        <f>IF(RESULTADOS!K12=0,0/1, AVERAGE(H52:Z52))</f>
        <v>0.20284297520661157</v>
      </c>
      <c r="I59" s="739"/>
      <c r="J59" s="739"/>
      <c r="K59" s="739"/>
      <c r="L59" s="739"/>
      <c r="M59" s="121"/>
      <c r="N59" s="121"/>
      <c r="O59" s="121"/>
      <c r="P59" s="121"/>
      <c r="Q59" s="121"/>
      <c r="R59" s="121"/>
      <c r="S59" s="121"/>
      <c r="T59" s="121"/>
      <c r="U59" s="121"/>
      <c r="V59" s="121"/>
      <c r="W59" s="121"/>
      <c r="X59" s="121"/>
      <c r="Y59" s="121"/>
      <c r="Z59" s="121"/>
      <c r="AA59" s="121"/>
    </row>
    <row r="60" spans="1:29">
      <c r="A60" s="121"/>
      <c r="B60" s="967" t="str">
        <f>B53</f>
        <v>Tecnología 2:</v>
      </c>
      <c r="C60" s="968"/>
      <c r="D60" s="968"/>
      <c r="E60" s="969" t="str">
        <f>E53</f>
        <v>HL20</v>
      </c>
      <c r="F60" s="969"/>
      <c r="G60" s="970"/>
      <c r="H60" s="966">
        <f>IF(RESULTADOS!N12=0,0/1,AVERAGE(H53:Z53))</f>
        <v>0.13311570247933885</v>
      </c>
      <c r="I60" s="869"/>
      <c r="J60" s="869"/>
      <c r="K60" s="869"/>
      <c r="L60" s="869"/>
      <c r="M60" s="121"/>
      <c r="N60" s="121"/>
      <c r="O60" s="121"/>
      <c r="P60" s="121"/>
      <c r="Q60" s="121"/>
      <c r="R60" s="121"/>
      <c r="S60" s="121"/>
      <c r="T60" s="121"/>
      <c r="U60" s="121"/>
      <c r="V60" s="121"/>
      <c r="W60" s="121"/>
      <c r="X60" s="121"/>
      <c r="Y60" s="121"/>
      <c r="Z60" s="121"/>
      <c r="AA60" s="121"/>
    </row>
    <row r="61" spans="1:29">
      <c r="A61" s="121"/>
      <c r="B61" s="776" t="str">
        <f>B54</f>
        <v>Tecnología 3:</v>
      </c>
      <c r="C61" s="777"/>
      <c r="D61" s="777"/>
      <c r="E61" s="813" t="str">
        <f>E54</f>
        <v>S5 PRO</v>
      </c>
      <c r="F61" s="778"/>
      <c r="G61" s="779"/>
      <c r="H61" s="780">
        <f>IF(RESULTADOS!Q12=0,0/1,AVERAGE(H54:Z54))</f>
        <v>0.22819834710743803</v>
      </c>
      <c r="I61" s="739"/>
      <c r="J61" s="739"/>
      <c r="K61" s="739"/>
      <c r="L61" s="739"/>
      <c r="M61" s="121"/>
      <c r="N61" s="121"/>
      <c r="O61" s="121"/>
      <c r="P61" s="121"/>
      <c r="Q61" s="121"/>
      <c r="R61" s="121"/>
      <c r="S61" s="121"/>
      <c r="T61" s="121"/>
      <c r="U61" s="121"/>
      <c r="V61" s="121"/>
      <c r="W61" s="121"/>
      <c r="X61" s="121"/>
      <c r="Y61" s="121"/>
      <c r="Z61" s="121"/>
      <c r="AA61" s="121"/>
    </row>
    <row r="62" spans="1:29" s="97" customFormat="1">
      <c r="A62" s="121"/>
      <c r="B62" s="865" t="str">
        <f>B55</f>
        <v>Tecnología 4:</v>
      </c>
      <c r="C62" s="866"/>
      <c r="D62" s="866"/>
      <c r="E62" s="867">
        <f>E55</f>
        <v>0</v>
      </c>
      <c r="F62" s="867"/>
      <c r="G62" s="867"/>
      <c r="H62" s="868">
        <f>IF(RESULTADOS!T12=0,0/1,AVERAGE(H55:Z55))</f>
        <v>0</v>
      </c>
      <c r="I62" s="869"/>
      <c r="J62" s="869"/>
      <c r="K62" s="869"/>
      <c r="L62" s="869"/>
      <c r="M62" s="121"/>
      <c r="N62" s="121"/>
      <c r="O62" s="121"/>
      <c r="P62" s="121"/>
      <c r="Q62" s="121"/>
      <c r="R62" s="121"/>
      <c r="S62" s="121"/>
      <c r="T62" s="121"/>
      <c r="U62" s="121"/>
      <c r="V62" s="121"/>
      <c r="W62" s="121"/>
      <c r="X62" s="121"/>
      <c r="Y62" s="121"/>
      <c r="Z62" s="121"/>
      <c r="AA62" s="121"/>
      <c r="AB62" s="121"/>
      <c r="AC62" s="121"/>
    </row>
    <row r="63" spans="1:29">
      <c r="A63" s="135"/>
      <c r="B63" s="135"/>
      <c r="C63" s="135"/>
      <c r="D63" s="135"/>
      <c r="E63" s="135"/>
      <c r="F63" s="135"/>
      <c r="G63" s="135"/>
      <c r="H63" s="135"/>
      <c r="I63" s="135"/>
      <c r="J63" s="135"/>
      <c r="K63" s="135"/>
      <c r="L63" s="135"/>
      <c r="M63" s="135"/>
      <c r="N63" s="135"/>
      <c r="O63" s="135"/>
      <c r="P63" s="135"/>
      <c r="Q63" s="135"/>
      <c r="R63" s="135"/>
      <c r="S63" s="135"/>
      <c r="T63" s="135"/>
      <c r="U63" s="135"/>
      <c r="V63" s="121"/>
      <c r="W63" s="121"/>
      <c r="X63" s="121"/>
      <c r="Y63" s="121"/>
      <c r="Z63" s="121"/>
      <c r="AA63" s="121"/>
    </row>
    <row r="64" spans="1:29">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row>
    <row r="65" spans="1:29">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row>
    <row r="66" spans="1:29">
      <c r="A66" s="121"/>
      <c r="B66" s="814" t="s">
        <v>67</v>
      </c>
      <c r="C66" s="815"/>
      <c r="D66" s="815"/>
      <c r="E66" s="815"/>
      <c r="F66" s="815"/>
      <c r="G66" s="815"/>
      <c r="H66" s="815"/>
      <c r="I66" s="815"/>
      <c r="J66" s="815"/>
      <c r="K66" s="815"/>
      <c r="L66" s="815"/>
      <c r="M66" s="815"/>
      <c r="N66" s="815"/>
      <c r="O66" s="815"/>
      <c r="P66" s="815"/>
      <c r="Q66" s="815"/>
      <c r="R66" s="815"/>
      <c r="S66" s="815"/>
      <c r="T66" s="815"/>
      <c r="U66" s="815"/>
      <c r="V66" s="815"/>
      <c r="W66" s="815"/>
      <c r="X66" s="815"/>
      <c r="Y66" s="816"/>
      <c r="Z66" s="121"/>
      <c r="AA66" s="121"/>
    </row>
    <row r="67" spans="1:29">
      <c r="A67" s="121"/>
      <c r="B67" s="801"/>
      <c r="C67" s="802"/>
      <c r="D67" s="802"/>
      <c r="E67" s="802"/>
      <c r="F67" s="802"/>
      <c r="G67" s="803"/>
      <c r="H67" s="804" t="str">
        <f>B68</f>
        <v>Tecnología 1:</v>
      </c>
      <c r="I67" s="805"/>
      <c r="J67" s="806" t="str">
        <f>E68</f>
        <v>System 1</v>
      </c>
      <c r="K67" s="805"/>
      <c r="L67" s="807"/>
      <c r="M67" s="808" t="str">
        <f>B69</f>
        <v>Tecnología 2:</v>
      </c>
      <c r="N67" s="809"/>
      <c r="O67" s="809"/>
      <c r="P67" s="810" t="str">
        <f>E69</f>
        <v>HL20</v>
      </c>
      <c r="Q67" s="761"/>
      <c r="R67" s="808" t="str">
        <f>B70</f>
        <v>Tecnología 3:</v>
      </c>
      <c r="S67" s="809"/>
      <c r="T67" s="809"/>
      <c r="U67" s="70" t="str">
        <f>E70</f>
        <v>S5 PRO</v>
      </c>
      <c r="V67" s="758" t="str">
        <f>B71</f>
        <v>Tecnología 4:</v>
      </c>
      <c r="W67" s="759"/>
      <c r="X67" s="759"/>
      <c r="Y67" s="70">
        <f>E71</f>
        <v>0</v>
      </c>
      <c r="Z67" s="145"/>
      <c r="AA67" s="121"/>
    </row>
    <row r="68" spans="1:29">
      <c r="A68" s="121"/>
      <c r="B68" s="817" t="str">
        <f>B59</f>
        <v>Tecnología 1:</v>
      </c>
      <c r="C68" s="818"/>
      <c r="D68" s="818"/>
      <c r="E68" s="819" t="str">
        <f>E59</f>
        <v>System 1</v>
      </c>
      <c r="F68" s="819"/>
      <c r="G68" s="820"/>
      <c r="H68" s="875">
        <f>IF(RESULTADOS!K11=0,1/1,IF(RESULTADOS!K11=0,1/1,RESULTADOS!K11/RESULTADOS!K11))</f>
        <v>1</v>
      </c>
      <c r="I68" s="876"/>
      <c r="J68" s="876"/>
      <c r="K68" s="876"/>
      <c r="L68" s="876"/>
      <c r="M68" s="796">
        <f>IF(RESULTADOS!K11=0,1/1,IF(RESULTADOS!N11=0,1/1,RESULTADOS!K11/RESULTADOS!N11))</f>
        <v>1.0588235294117647</v>
      </c>
      <c r="N68" s="797"/>
      <c r="O68" s="797"/>
      <c r="P68" s="797"/>
      <c r="Q68" s="797"/>
      <c r="R68" s="796">
        <f>IF(RESULTADOS!K11=0,1/1,IF(RESULTADOS!Q11=0,1/1,RESULTADOS!K11/RESULTADOS!Q11))</f>
        <v>0.93103448275862066</v>
      </c>
      <c r="S68" s="797"/>
      <c r="T68" s="797"/>
      <c r="U68" s="797"/>
      <c r="V68" s="796">
        <f>IF(RESULTADOS!K11=0,1/1,IF(RESULTADOS!T11=0,1/1,RESULTADOS!K11/RESULTADOS!T11))</f>
        <v>1</v>
      </c>
      <c r="W68" s="797"/>
      <c r="X68" s="797"/>
      <c r="Y68" s="797"/>
      <c r="Z68" s="121"/>
      <c r="AA68" s="121"/>
    </row>
    <row r="69" spans="1:29">
      <c r="A69" s="121"/>
      <c r="B69" s="808" t="str">
        <f>B60</f>
        <v>Tecnología 2:</v>
      </c>
      <c r="C69" s="809"/>
      <c r="D69" s="809"/>
      <c r="E69" s="810" t="str">
        <f>E60</f>
        <v>HL20</v>
      </c>
      <c r="F69" s="810"/>
      <c r="G69" s="761"/>
      <c r="H69" s="738">
        <f>IF(RESULTADOS!N11=0,1/1,IF(RESULTADOS!K11=0,1/1,RESULTADOS!N11/RESULTADOS!K11))</f>
        <v>0.94444444444444453</v>
      </c>
      <c r="I69" s="739"/>
      <c r="J69" s="739"/>
      <c r="K69" s="739"/>
      <c r="L69" s="739"/>
      <c r="M69" s="793">
        <f>IF(RESULTADOS!N11=0,1/1,IF(RESULTADOS!N11=0,1/1,RESULTADOS!N11/RESULTADOS!N11))</f>
        <v>1</v>
      </c>
      <c r="N69" s="794"/>
      <c r="O69" s="794"/>
      <c r="P69" s="794"/>
      <c r="Q69" s="794"/>
      <c r="R69" s="738">
        <f>IF(RESULTADOS!N11=0,1/1,IF(RESULTADOS!Q11=0,1/1,RESULTADOS!N11/RESULTADOS!Q11))</f>
        <v>0.8793103448275863</v>
      </c>
      <c r="S69" s="739"/>
      <c r="T69" s="739"/>
      <c r="U69" s="739"/>
      <c r="V69" s="738">
        <f>IF(RESULTADOS!N11=0,1/1,IF(RESULTADOS!T11=0,1/1,RESULTADOS!K11/RESULTADOS!T11))</f>
        <v>1</v>
      </c>
      <c r="W69" s="739"/>
      <c r="X69" s="739"/>
      <c r="Y69" s="739"/>
      <c r="Z69" s="121"/>
      <c r="AA69" s="121"/>
    </row>
    <row r="70" spans="1:29">
      <c r="A70" s="121"/>
      <c r="B70" s="959" t="str">
        <f>B61</f>
        <v>Tecnología 3:</v>
      </c>
      <c r="C70" s="960"/>
      <c r="D70" s="960"/>
      <c r="E70" s="961" t="str">
        <f>E61</f>
        <v>S5 PRO</v>
      </c>
      <c r="F70" s="962"/>
      <c r="G70" s="963"/>
      <c r="H70" s="796">
        <f>IF(RESULTADOS!Q11=0,1/1,IF(RESULTADOS!K11=0,1/1,RESULTADOS!Q11/RESULTADOS!K11))</f>
        <v>1.074074074074074</v>
      </c>
      <c r="I70" s="797"/>
      <c r="J70" s="797"/>
      <c r="K70" s="797"/>
      <c r="L70" s="797"/>
      <c r="M70" s="796">
        <f>IF(RESULTADOS!Q11=0,1/1,IF(RESULTADOS!N11=0,1/1,RESULTADOS!Q11/RESULTADOS!N11))</f>
        <v>1.1372549019607843</v>
      </c>
      <c r="N70" s="797"/>
      <c r="O70" s="797"/>
      <c r="P70" s="797"/>
      <c r="Q70" s="797"/>
      <c r="R70" s="937">
        <f>IF(RESULTADOS!Q11=0,1/1,IF(RESULTADOS!Q11=0,1/1,RESULTADOS!Q11/RESULTADOS!Q11))</f>
        <v>1</v>
      </c>
      <c r="S70" s="938"/>
      <c r="T70" s="938"/>
      <c r="U70" s="938"/>
      <c r="V70" s="796">
        <f>IF(RESULTADOS!Q11=0,1/1,IF(RESULTADOS!T11=0,1/1,RESULTADOS!Q11/RESULTADOS!T11))</f>
        <v>1</v>
      </c>
      <c r="W70" s="797"/>
      <c r="X70" s="797"/>
      <c r="Y70" s="797"/>
      <c r="Z70" s="121"/>
      <c r="AA70" s="121"/>
    </row>
    <row r="71" spans="1:29">
      <c r="A71" s="121"/>
      <c r="B71" s="870" t="s">
        <v>284</v>
      </c>
      <c r="C71" s="871"/>
      <c r="D71" s="871"/>
      <c r="E71" s="872">
        <f>E62</f>
        <v>0</v>
      </c>
      <c r="F71" s="873"/>
      <c r="G71" s="874"/>
      <c r="H71" s="851">
        <f>IF(RESULTADOS!T11=0,1/1,IF(RESULTADOS!K11=0,1/1,RESULTADOS!T11/RESULTADOS!K11))</f>
        <v>1</v>
      </c>
      <c r="I71" s="739"/>
      <c r="J71" s="739"/>
      <c r="K71" s="739"/>
      <c r="L71" s="739"/>
      <c r="M71" s="738">
        <f>IF(RESULTADOS!T11=0,1/1,IF(RESULTADOS!N11=0,1/1,RESULTADOS!T11/RESULTADOS!N11))</f>
        <v>1</v>
      </c>
      <c r="N71" s="739"/>
      <c r="O71" s="739"/>
      <c r="P71" s="739"/>
      <c r="Q71" s="739"/>
      <c r="R71" s="738">
        <f>IF(RESULTADOS!T11=0,1/1,IF(RESULTADOS!Q11=0,1/1,RESULTADOS!T11/RESULTADOS!Q11))</f>
        <v>1</v>
      </c>
      <c r="S71" s="739"/>
      <c r="T71" s="739"/>
      <c r="U71" s="739"/>
      <c r="V71" s="793">
        <f>IF(RESULTADOS!T11=0,1/1,IF(RESULTADOS!T11=0,1/1,RESULTADOS!T11/RESULTADOS!T11))</f>
        <v>1</v>
      </c>
      <c r="W71" s="794"/>
      <c r="X71" s="794"/>
      <c r="Y71" s="794"/>
      <c r="Z71" s="121"/>
      <c r="AA71" s="121"/>
    </row>
    <row r="72" spans="1:29" s="97" customFormat="1">
      <c r="A72" s="121"/>
      <c r="B72" s="964" t="s">
        <v>62</v>
      </c>
      <c r="C72" s="965"/>
      <c r="D72" s="965"/>
      <c r="E72" s="965"/>
      <c r="F72" s="965"/>
      <c r="G72" s="965"/>
      <c r="H72" s="798">
        <f>SUM(H68:L71)</f>
        <v>4.018518518518519</v>
      </c>
      <c r="I72" s="799"/>
      <c r="J72" s="799"/>
      <c r="K72" s="799"/>
      <c r="L72" s="800"/>
      <c r="M72" s="798">
        <f>SUM(M68:Q71)</f>
        <v>4.1960784313725483</v>
      </c>
      <c r="N72" s="799"/>
      <c r="O72" s="799"/>
      <c r="P72" s="799"/>
      <c r="Q72" s="800"/>
      <c r="R72" s="798">
        <f>SUM(R68:U71)</f>
        <v>3.8103448275862069</v>
      </c>
      <c r="S72" s="799"/>
      <c r="T72" s="799"/>
      <c r="U72" s="800"/>
      <c r="V72" s="798">
        <f>SUM(V68:Y71)</f>
        <v>4</v>
      </c>
      <c r="W72" s="799"/>
      <c r="X72" s="799"/>
      <c r="Y72" s="800"/>
      <c r="Z72" s="121"/>
      <c r="AA72" s="121"/>
      <c r="AB72" s="121"/>
      <c r="AC72" s="121"/>
    </row>
    <row r="73" spans="1:29" s="97" customFormat="1">
      <c r="A73" s="121"/>
      <c r="B73" s="137"/>
      <c r="C73" s="138"/>
      <c r="D73" s="138"/>
      <c r="E73" s="138"/>
      <c r="F73" s="138"/>
      <c r="G73" s="138"/>
      <c r="H73" s="139"/>
      <c r="I73" s="136"/>
      <c r="J73" s="136"/>
      <c r="K73" s="136"/>
      <c r="L73" s="136"/>
      <c r="M73" s="139"/>
      <c r="N73" s="136"/>
      <c r="O73" s="136"/>
      <c r="P73" s="136"/>
      <c r="Q73" s="136"/>
      <c r="R73" s="139"/>
      <c r="S73" s="136"/>
      <c r="T73" s="136"/>
      <c r="U73" s="136"/>
      <c r="V73" s="121"/>
      <c r="W73" s="121"/>
      <c r="X73" s="121"/>
      <c r="Y73" s="121"/>
      <c r="Z73" s="121"/>
      <c r="AA73" s="121"/>
      <c r="AB73" s="121"/>
      <c r="AC73" s="121"/>
    </row>
    <row r="74" spans="1:29">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row>
    <row r="75" spans="1:29">
      <c r="A75" s="121"/>
      <c r="B75" s="814" t="s">
        <v>68</v>
      </c>
      <c r="C75" s="815"/>
      <c r="D75" s="815"/>
      <c r="E75" s="815"/>
      <c r="F75" s="815"/>
      <c r="G75" s="815"/>
      <c r="H75" s="815"/>
      <c r="I75" s="815"/>
      <c r="J75" s="815"/>
      <c r="K75" s="815"/>
      <c r="L75" s="815"/>
      <c r="M75" s="815"/>
      <c r="N75" s="815"/>
      <c r="O75" s="815"/>
      <c r="P75" s="815"/>
      <c r="Q75" s="815"/>
      <c r="R75" s="815"/>
      <c r="S75" s="815"/>
      <c r="T75" s="815"/>
      <c r="U75" s="815"/>
      <c r="V75" s="815"/>
      <c r="W75" s="815"/>
      <c r="X75" s="815"/>
      <c r="Y75" s="816"/>
      <c r="Z75" s="121"/>
      <c r="AA75" s="121"/>
    </row>
    <row r="76" spans="1:29">
      <c r="A76" s="121"/>
      <c r="B76" s="801"/>
      <c r="C76" s="802"/>
      <c r="D76" s="802"/>
      <c r="E76" s="802"/>
      <c r="F76" s="802"/>
      <c r="G76" s="803"/>
      <c r="H76" s="804" t="str">
        <f>B77</f>
        <v>Tecnología 1:</v>
      </c>
      <c r="I76" s="805"/>
      <c r="J76" s="806" t="str">
        <f>E77</f>
        <v>System 1</v>
      </c>
      <c r="K76" s="805"/>
      <c r="L76" s="807"/>
      <c r="M76" s="808" t="str">
        <f>B78</f>
        <v>Tecnología 2:</v>
      </c>
      <c r="N76" s="809"/>
      <c r="O76" s="809"/>
      <c r="P76" s="810" t="str">
        <f>E78</f>
        <v>HL20</v>
      </c>
      <c r="Q76" s="761"/>
      <c r="R76" s="808" t="str">
        <f>B79</f>
        <v>Tecnología 3:</v>
      </c>
      <c r="S76" s="809"/>
      <c r="T76" s="809"/>
      <c r="U76" s="70" t="str">
        <f>E79</f>
        <v>S5 PRO</v>
      </c>
      <c r="V76" s="758" t="str">
        <f>B80</f>
        <v>Tecnología 4:</v>
      </c>
      <c r="W76" s="759"/>
      <c r="X76" s="759"/>
      <c r="Y76" s="146">
        <f>Y67</f>
        <v>0</v>
      </c>
      <c r="Z76" s="147"/>
      <c r="AA76" s="147"/>
    </row>
    <row r="77" spans="1:29">
      <c r="A77" s="121"/>
      <c r="B77" s="817" t="str">
        <f>B68</f>
        <v>Tecnología 1:</v>
      </c>
      <c r="C77" s="818"/>
      <c r="D77" s="818"/>
      <c r="E77" s="819" t="str">
        <f>E68</f>
        <v>System 1</v>
      </c>
      <c r="F77" s="819"/>
      <c r="G77" s="820"/>
      <c r="H77" s="821">
        <f>IF(RESULTADOS!K11=0,0/1,IF(RESULTADOS!K11=0,0/1,H68/$H$72))</f>
        <v>0.24884792626728108</v>
      </c>
      <c r="I77" s="822"/>
      <c r="J77" s="822"/>
      <c r="K77" s="822"/>
      <c r="L77" s="822"/>
      <c r="M77" s="796">
        <f>IF(RESULTADOS!K11=0,0/1,IF(RESULTADOS!N11=0,0/1,M68/$M$72))</f>
        <v>0.25233644859813087</v>
      </c>
      <c r="N77" s="797"/>
      <c r="O77" s="797"/>
      <c r="P77" s="797"/>
      <c r="Q77" s="797"/>
      <c r="R77" s="796">
        <f>IF(RESULTADOS!K11=0,0/1,IF(RESULTADOS!Q11=0,0/1,R68/$R$72))</f>
        <v>0.24434389140271492</v>
      </c>
      <c r="S77" s="797"/>
      <c r="T77" s="797"/>
      <c r="U77" s="797"/>
      <c r="V77" s="796">
        <f>IF(RESULTADOS!K11=0,0/1,IF(RESULTADOS!T11=0,0/1,V68/$V$72))</f>
        <v>0</v>
      </c>
      <c r="W77" s="797"/>
      <c r="X77" s="797"/>
      <c r="Y77" s="797"/>
      <c r="Z77" s="121"/>
      <c r="AA77" s="121"/>
    </row>
    <row r="78" spans="1:29">
      <c r="A78" s="121"/>
      <c r="B78" s="808" t="str">
        <f>B69</f>
        <v>Tecnología 2:</v>
      </c>
      <c r="C78" s="809"/>
      <c r="D78" s="809"/>
      <c r="E78" s="811" t="str">
        <f>E69</f>
        <v>HL20</v>
      </c>
      <c r="F78" s="811"/>
      <c r="G78" s="812"/>
      <c r="H78" s="754">
        <f>IF(RESULTADOS!N11=0,0/1,IF(RESULTADOS!K11=0,0/1,H69/$H$72))</f>
        <v>0.23502304147465436</v>
      </c>
      <c r="I78" s="755"/>
      <c r="J78" s="755"/>
      <c r="K78" s="755"/>
      <c r="L78" s="755"/>
      <c r="M78" s="756">
        <f>IF(RESULTADOS!N12=0,0/1,IF(RESULTADOS!N11=0,0/1,M69/M72))</f>
        <v>0.23831775700934582</v>
      </c>
      <c r="N78" s="757"/>
      <c r="O78" s="757"/>
      <c r="P78" s="757"/>
      <c r="Q78" s="757"/>
      <c r="R78" s="756">
        <f>IF(RESULTADOS!N11=0,0/1,IF(RESULTADOS!Q11=0,0/1,R69/$R$72))</f>
        <v>0.23076923076923081</v>
      </c>
      <c r="S78" s="757"/>
      <c r="T78" s="757"/>
      <c r="U78" s="757"/>
      <c r="V78" s="756">
        <f>IF(RESULTADOS!N11=0,0/1,IF(RESULTADOS!T11=0,0/1,V69/$V$72))</f>
        <v>0</v>
      </c>
      <c r="W78" s="757"/>
      <c r="X78" s="757"/>
      <c r="Y78" s="757"/>
      <c r="Z78" s="121"/>
      <c r="AA78" s="121"/>
    </row>
    <row r="79" spans="1:29">
      <c r="A79" s="121"/>
      <c r="B79" s="817" t="str">
        <f>B70</f>
        <v>Tecnología 3:</v>
      </c>
      <c r="C79" s="818"/>
      <c r="D79" s="818"/>
      <c r="E79" s="953" t="str">
        <f>E70</f>
        <v>S5 PRO</v>
      </c>
      <c r="F79" s="953"/>
      <c r="G79" s="954"/>
      <c r="H79" s="821">
        <f>IF(RESULTADOS!Q11=0,0/1,IF(RESULTADOS!K11=0,0/1,H70/$H$72))</f>
        <v>0.26728110599078336</v>
      </c>
      <c r="I79" s="822"/>
      <c r="J79" s="822"/>
      <c r="K79" s="822"/>
      <c r="L79" s="822"/>
      <c r="M79" s="796">
        <f>IF(RESULTADOS!Q11=0,0/1,IF(RESULTADOS!N11=0,0/1,M70/$M$72))</f>
        <v>0.2710280373831776</v>
      </c>
      <c r="N79" s="797"/>
      <c r="O79" s="797"/>
      <c r="P79" s="797"/>
      <c r="Q79" s="797"/>
      <c r="R79" s="796">
        <f>IF(RESULTADOS!Q11=0,0/1,IF(RESULTADOS!Q11=0,0/1,R70/$R$72))</f>
        <v>0.26244343891402716</v>
      </c>
      <c r="S79" s="797"/>
      <c r="T79" s="797"/>
      <c r="U79" s="797"/>
      <c r="V79" s="796">
        <f>IF(RESULTADOS!Q11=0,0/1,IF(RESULTADOS!T11=0,0/1,V70/$V$72))</f>
        <v>0</v>
      </c>
      <c r="W79" s="797"/>
      <c r="X79" s="797"/>
      <c r="Y79" s="797"/>
      <c r="Z79" s="121"/>
      <c r="AA79" s="121"/>
    </row>
    <row r="80" spans="1:29" s="97" customFormat="1">
      <c r="A80" s="121"/>
      <c r="B80" s="750" t="s">
        <v>284</v>
      </c>
      <c r="C80" s="751"/>
      <c r="D80" s="751"/>
      <c r="E80" s="752">
        <f>E71</f>
        <v>0</v>
      </c>
      <c r="F80" s="752"/>
      <c r="G80" s="753"/>
      <c r="H80" s="754">
        <f>IF(RESULTADOS!T11=0,0/1,IF(RESULTADOS!K11=0,0/1,H71/$H$72))</f>
        <v>0</v>
      </c>
      <c r="I80" s="755"/>
      <c r="J80" s="755"/>
      <c r="K80" s="755"/>
      <c r="L80" s="755"/>
      <c r="M80" s="756">
        <f>IF(RESULTADOS!T11=0,0/1,IF(RESULTADOS!N11=0,0/1,M71/$M$72))</f>
        <v>0</v>
      </c>
      <c r="N80" s="757"/>
      <c r="O80" s="757"/>
      <c r="P80" s="757"/>
      <c r="Q80" s="757"/>
      <c r="R80" s="756">
        <f>IF(RESULTADOS!T11=0,0/1,IF(RESULTADOS!Q11=0,0/1,R71/$R$72))</f>
        <v>0</v>
      </c>
      <c r="S80" s="757"/>
      <c r="T80" s="757"/>
      <c r="U80" s="757"/>
      <c r="V80" s="756">
        <f>IF(RESULTADOS!T11=0,0/1,IF(RESULTADOS!T11=0,0/1,V71/$V$72))</f>
        <v>0</v>
      </c>
      <c r="W80" s="757"/>
      <c r="X80" s="757"/>
      <c r="Y80" s="757"/>
      <c r="Z80" s="121"/>
      <c r="AA80" s="121"/>
      <c r="AB80" s="121"/>
      <c r="AC80" s="121"/>
    </row>
    <row r="81" spans="1:29" s="97" customFormat="1">
      <c r="A81" s="121"/>
      <c r="B81" s="128"/>
      <c r="C81" s="128"/>
      <c r="D81" s="128"/>
      <c r="E81" s="140"/>
      <c r="F81" s="140"/>
      <c r="G81" s="140"/>
      <c r="H81" s="131"/>
      <c r="I81" s="132"/>
      <c r="J81" s="132"/>
      <c r="K81" s="132"/>
      <c r="L81" s="132"/>
      <c r="M81" s="131"/>
      <c r="N81" s="132"/>
      <c r="O81" s="132"/>
      <c r="P81" s="132"/>
      <c r="Q81" s="132"/>
      <c r="R81" s="131"/>
      <c r="S81" s="132"/>
      <c r="T81" s="132"/>
      <c r="U81" s="132"/>
      <c r="V81" s="121"/>
      <c r="W81" s="121"/>
      <c r="X81" s="121"/>
      <c r="Y81" s="121"/>
      <c r="Z81" s="121"/>
      <c r="AA81" s="121"/>
      <c r="AB81" s="121"/>
      <c r="AC81" s="121"/>
    </row>
    <row r="82" spans="1:29">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row>
    <row r="83" spans="1:29">
      <c r="A83" s="121"/>
      <c r="B83" s="955" t="s">
        <v>63</v>
      </c>
      <c r="C83" s="956"/>
      <c r="D83" s="956"/>
      <c r="E83" s="956"/>
      <c r="F83" s="956"/>
      <c r="G83" s="956"/>
      <c r="H83" s="957" t="s">
        <v>64</v>
      </c>
      <c r="I83" s="958"/>
      <c r="J83" s="958"/>
      <c r="K83" s="958"/>
      <c r="L83" s="958"/>
      <c r="M83" s="121"/>
      <c r="N83" s="121"/>
      <c r="O83" s="121"/>
      <c r="P83" s="121"/>
      <c r="Q83" s="121"/>
      <c r="R83" s="121"/>
      <c r="S83" s="121"/>
      <c r="T83" s="121"/>
      <c r="U83" s="121"/>
      <c r="V83" s="121"/>
      <c r="W83" s="121"/>
      <c r="X83" s="121"/>
      <c r="Y83" s="121"/>
      <c r="Z83" s="121"/>
      <c r="AA83" s="121"/>
    </row>
    <row r="84" spans="1:29">
      <c r="A84" s="121"/>
      <c r="B84" s="776" t="str">
        <f>B77</f>
        <v>Tecnología 1:</v>
      </c>
      <c r="C84" s="777"/>
      <c r="D84" s="777"/>
      <c r="E84" s="778" t="str">
        <f>E77</f>
        <v>System 1</v>
      </c>
      <c r="F84" s="778"/>
      <c r="G84" s="779"/>
      <c r="H84" s="780">
        <f>IF(RESULTADOS!K11=0,0/1,AVERAGE(H77:Y77))</f>
        <v>0.18638206656703171</v>
      </c>
      <c r="I84" s="739"/>
      <c r="J84" s="739"/>
      <c r="K84" s="739"/>
      <c r="L84" s="739"/>
      <c r="M84" s="121"/>
      <c r="N84" s="121"/>
      <c r="O84" s="121"/>
      <c r="P84" s="121"/>
      <c r="Q84" s="121"/>
      <c r="R84" s="121"/>
      <c r="S84" s="121"/>
      <c r="T84" s="121"/>
      <c r="U84" s="121"/>
      <c r="V84" s="121"/>
      <c r="W84" s="121"/>
      <c r="X84" s="121"/>
      <c r="Y84" s="121"/>
      <c r="Z84" s="121"/>
      <c r="AA84" s="121"/>
    </row>
    <row r="85" spans="1:29">
      <c r="A85" s="121"/>
      <c r="B85" s="947" t="str">
        <f>B78</f>
        <v>Tecnología 2:</v>
      </c>
      <c r="C85" s="948"/>
      <c r="D85" s="948"/>
      <c r="E85" s="949" t="str">
        <f>E78</f>
        <v>HL20</v>
      </c>
      <c r="F85" s="949"/>
      <c r="G85" s="950"/>
      <c r="H85" s="951">
        <f>IF(RESULTADOS!N11=0,0/1,AVERAGE(H78:Y78))</f>
        <v>0.17602750731330774</v>
      </c>
      <c r="I85" s="952"/>
      <c r="J85" s="952"/>
      <c r="K85" s="952"/>
      <c r="L85" s="952"/>
      <c r="M85" s="121"/>
      <c r="N85" s="121"/>
      <c r="O85" s="121"/>
      <c r="P85" s="121"/>
      <c r="Q85" s="121"/>
      <c r="R85" s="121"/>
      <c r="S85" s="121"/>
      <c r="T85" s="121"/>
      <c r="U85" s="121"/>
      <c r="V85" s="121"/>
      <c r="W85" s="121"/>
      <c r="X85" s="121"/>
      <c r="Y85" s="121"/>
      <c r="Z85" s="121"/>
      <c r="AA85" s="121"/>
    </row>
    <row r="86" spans="1:29">
      <c r="A86" s="121"/>
      <c r="B86" s="776" t="str">
        <f>B79</f>
        <v>Tecnología 3:</v>
      </c>
      <c r="C86" s="777"/>
      <c r="D86" s="777"/>
      <c r="E86" s="908" t="str">
        <f>E79</f>
        <v>S5 PRO</v>
      </c>
      <c r="F86" s="908"/>
      <c r="G86" s="858"/>
      <c r="H86" s="780">
        <f>IF(RESULTADOS!Q11=0,0/1,AVERAGE(H79:Y79))</f>
        <v>0.20018814557199704</v>
      </c>
      <c r="I86" s="739"/>
      <c r="J86" s="739"/>
      <c r="K86" s="739"/>
      <c r="L86" s="739"/>
      <c r="M86" s="121"/>
      <c r="N86" s="121"/>
      <c r="O86" s="121"/>
      <c r="P86" s="121"/>
      <c r="Q86" s="121"/>
      <c r="R86" s="121"/>
      <c r="S86" s="121"/>
      <c r="T86" s="121"/>
      <c r="U86" s="121"/>
      <c r="V86" s="121"/>
      <c r="W86" s="121"/>
      <c r="X86" s="121"/>
      <c r="Y86" s="121"/>
      <c r="Z86" s="121"/>
      <c r="AA86" s="121"/>
    </row>
    <row r="87" spans="1:29" s="97" customFormat="1">
      <c r="A87" s="121"/>
      <c r="B87" s="941" t="s">
        <v>284</v>
      </c>
      <c r="C87" s="942"/>
      <c r="D87" s="942"/>
      <c r="E87" s="943">
        <f>E80</f>
        <v>0</v>
      </c>
      <c r="F87" s="943"/>
      <c r="G87" s="944"/>
      <c r="H87" s="945">
        <f>IF(RESULTADOS!T11=0,0/1,AVERAGE(H80:Y80))</f>
        <v>0</v>
      </c>
      <c r="I87" s="946"/>
      <c r="J87" s="946"/>
      <c r="K87" s="946"/>
      <c r="L87" s="946"/>
      <c r="M87" s="121"/>
      <c r="N87" s="121"/>
      <c r="O87" s="121"/>
      <c r="P87" s="121"/>
      <c r="Q87" s="121"/>
      <c r="R87" s="121"/>
      <c r="S87" s="121"/>
      <c r="T87" s="121"/>
      <c r="U87" s="121"/>
      <c r="V87" s="121"/>
      <c r="W87" s="121"/>
      <c r="X87" s="121"/>
      <c r="Y87" s="121"/>
      <c r="Z87" s="121"/>
      <c r="AA87" s="121"/>
      <c r="AB87" s="121"/>
      <c r="AC87" s="121"/>
    </row>
    <row r="88" spans="1:29">
      <c r="A88" s="135"/>
      <c r="B88" s="135"/>
      <c r="C88" s="135"/>
      <c r="D88" s="135"/>
      <c r="E88" s="135"/>
      <c r="F88" s="135"/>
      <c r="G88" s="135"/>
      <c r="H88" s="135"/>
      <c r="I88" s="135"/>
      <c r="J88" s="135"/>
      <c r="K88" s="135"/>
      <c r="L88" s="135"/>
      <c r="M88" s="135"/>
      <c r="N88" s="135"/>
      <c r="O88" s="135"/>
      <c r="P88" s="135"/>
      <c r="Q88" s="135"/>
      <c r="R88" s="135"/>
      <c r="S88" s="135"/>
      <c r="T88" s="135"/>
      <c r="U88" s="135"/>
      <c r="V88" s="121"/>
      <c r="W88" s="121"/>
      <c r="X88" s="121"/>
      <c r="Y88" s="121"/>
      <c r="Z88" s="121"/>
      <c r="AA88" s="121"/>
    </row>
    <row r="89" spans="1:29">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row>
    <row r="90" spans="1:29">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row>
    <row r="91" spans="1:29">
      <c r="A91" s="121"/>
      <c r="B91" s="771" t="s">
        <v>69</v>
      </c>
      <c r="C91" s="772"/>
      <c r="D91" s="772"/>
      <c r="E91" s="772"/>
      <c r="F91" s="772"/>
      <c r="G91" s="772"/>
      <c r="H91" s="772"/>
      <c r="I91" s="772"/>
      <c r="J91" s="772"/>
      <c r="K91" s="772"/>
      <c r="L91" s="772"/>
      <c r="M91" s="772"/>
      <c r="N91" s="772"/>
      <c r="O91" s="772"/>
      <c r="P91" s="772"/>
      <c r="Q91" s="772"/>
      <c r="R91" s="772"/>
      <c r="S91" s="772"/>
      <c r="T91" s="772"/>
      <c r="U91" s="772"/>
      <c r="V91" s="772"/>
      <c r="W91" s="772"/>
      <c r="X91" s="772"/>
      <c r="Y91" s="773"/>
      <c r="Z91" s="121"/>
      <c r="AA91" s="121"/>
    </row>
    <row r="92" spans="1:29">
      <c r="A92" s="121"/>
      <c r="B92" s="801"/>
      <c r="C92" s="802"/>
      <c r="D92" s="802"/>
      <c r="E92" s="802"/>
      <c r="F92" s="802"/>
      <c r="G92" s="803"/>
      <c r="H92" s="804" t="str">
        <f>B93</f>
        <v>Tecnología 1:</v>
      </c>
      <c r="I92" s="805"/>
      <c r="J92" s="806" t="str">
        <f>E93</f>
        <v>System 1</v>
      </c>
      <c r="K92" s="805"/>
      <c r="L92" s="807"/>
      <c r="M92" s="808" t="str">
        <f>B94</f>
        <v>Tecnología 2:</v>
      </c>
      <c r="N92" s="809"/>
      <c r="O92" s="809"/>
      <c r="P92" s="810" t="str">
        <f>E94</f>
        <v>HL20</v>
      </c>
      <c r="Q92" s="761"/>
      <c r="R92" s="808" t="str">
        <f>B95</f>
        <v>Tecnología 3:</v>
      </c>
      <c r="S92" s="809"/>
      <c r="T92" s="809"/>
      <c r="U92" s="70" t="str">
        <f>E95</f>
        <v>S5 PRO</v>
      </c>
      <c r="V92" s="758" t="str">
        <f>B96</f>
        <v>Tecnología 4:</v>
      </c>
      <c r="W92" s="759"/>
      <c r="X92" s="759"/>
      <c r="Y92" s="70">
        <f>E96</f>
        <v>0</v>
      </c>
      <c r="Z92" s="145"/>
      <c r="AA92" s="121"/>
    </row>
    <row r="93" spans="1:29">
      <c r="A93" s="121"/>
      <c r="B93" s="787" t="str">
        <f>B84</f>
        <v>Tecnología 1:</v>
      </c>
      <c r="C93" s="788"/>
      <c r="D93" s="788"/>
      <c r="E93" s="933" t="str">
        <f>E84</f>
        <v>System 1</v>
      </c>
      <c r="F93" s="933"/>
      <c r="G93" s="934"/>
      <c r="H93" s="875">
        <f>IF(RESULTADOS!K13=0,1/1,IF(RESULTADOS!K13=0,1/1,RESULTADOS!K13/RESULTADOS!K13))</f>
        <v>1</v>
      </c>
      <c r="I93" s="876"/>
      <c r="J93" s="876"/>
      <c r="K93" s="876"/>
      <c r="L93" s="876"/>
      <c r="M93" s="768">
        <f>IF(RESULTADOS!K13=0,1/1,IF(RESULTADOS!N13=0,1/1,RESULTADOS!K13/RESULTADOS!N13))</f>
        <v>1.5714285714285714</v>
      </c>
      <c r="N93" s="769"/>
      <c r="O93" s="769"/>
      <c r="P93" s="769"/>
      <c r="Q93" s="769"/>
      <c r="R93" s="768">
        <f>IF(RESULTADOS!K13=0,1/1,IF(RESULTADOS!Q13=0,1/1,RESULTADOS!K13/RESULTADOS!Q13))</f>
        <v>0.7857142857142857</v>
      </c>
      <c r="S93" s="769"/>
      <c r="T93" s="769"/>
      <c r="U93" s="769"/>
      <c r="V93" s="768">
        <f>IF(RESULTADOS!K13=0,1/1,IF(RESULTADOS!T13=0,1/1,RESULTADOS!K13/RESULTADOS!T13))</f>
        <v>1</v>
      </c>
      <c r="W93" s="769"/>
      <c r="X93" s="769"/>
      <c r="Y93" s="769"/>
      <c r="Z93" s="121"/>
      <c r="AA93" s="121"/>
    </row>
    <row r="94" spans="1:29">
      <c r="A94" s="121"/>
      <c r="B94" s="808" t="str">
        <f>B85</f>
        <v>Tecnología 2:</v>
      </c>
      <c r="C94" s="809"/>
      <c r="D94" s="809"/>
      <c r="E94" s="810" t="str">
        <f>E85</f>
        <v>HL20</v>
      </c>
      <c r="F94" s="810"/>
      <c r="G94" s="761"/>
      <c r="H94" s="738">
        <f>IF(RESULTADOS!N13=0,1/1,IF(RESULTADOS!K13=0,1/1,RESULTADOS!N13/RESULTADOS!K13))</f>
        <v>0.63636363636363635</v>
      </c>
      <c r="I94" s="739"/>
      <c r="J94" s="739"/>
      <c r="K94" s="739"/>
      <c r="L94" s="739"/>
      <c r="M94" s="793">
        <f>IF(RESULTADOS!N13=0,1/1,IF(RESULTADOS!N13=0,1/1,RESULTADOS!N13/RESULTADOS!N13))</f>
        <v>1</v>
      </c>
      <c r="N94" s="794"/>
      <c r="O94" s="794"/>
      <c r="P94" s="794"/>
      <c r="Q94" s="794"/>
      <c r="R94" s="738">
        <f>IF(RESULTADOS!N13=0,1/1,IF(RESULTADOS!Q13=0,1/1,RESULTADOS!N13/RESULTADOS!Q13))</f>
        <v>0.5</v>
      </c>
      <c r="S94" s="739"/>
      <c r="T94" s="739"/>
      <c r="U94" s="739"/>
      <c r="V94" s="738">
        <f>IF(RESULTADOS!N13=0,1/1,IF(RESULTADOS!T13=0,1/1,RESULTADOS!N13/RESULTADOS!T13))</f>
        <v>1</v>
      </c>
      <c r="W94" s="739"/>
      <c r="X94" s="739"/>
      <c r="Y94" s="739"/>
      <c r="Z94" s="121"/>
      <c r="AA94" s="121"/>
    </row>
    <row r="95" spans="1:29">
      <c r="A95" s="121"/>
      <c r="B95" s="787" t="str">
        <f>B86</f>
        <v>Tecnología 3:</v>
      </c>
      <c r="C95" s="788"/>
      <c r="D95" s="788"/>
      <c r="E95" s="789" t="str">
        <f>E86</f>
        <v>S5 PRO</v>
      </c>
      <c r="F95" s="789"/>
      <c r="G95" s="790"/>
      <c r="H95" s="768">
        <f>IF(RESULTADOS!Q13=0,1/1,IF(RESULTADOS!K13=0,1/1,RESULTADOS!Q13/RESULTADOS!K13))</f>
        <v>1.2727272727272727</v>
      </c>
      <c r="I95" s="769"/>
      <c r="J95" s="769"/>
      <c r="K95" s="769"/>
      <c r="L95" s="769"/>
      <c r="M95" s="768">
        <f>IF(RESULTADOS!Q13=0,1/1,IF(RESULTADOS!N13=0,1/1,RESULTADOS!Q13/RESULTADOS!N13))</f>
        <v>2</v>
      </c>
      <c r="N95" s="769"/>
      <c r="O95" s="769"/>
      <c r="P95" s="769"/>
      <c r="Q95" s="769"/>
      <c r="R95" s="937">
        <f>IF(RESULTADOS!Q13=0,1/1,IF(RESULTADOS!Q13=0,1/1,RESULTADOS!Q13/RESULTADOS!Q13))</f>
        <v>1</v>
      </c>
      <c r="S95" s="938"/>
      <c r="T95" s="938"/>
      <c r="U95" s="938"/>
      <c r="V95" s="768">
        <f>IF(RESULTADOS!Q13=0,1/1,IF(RESULTADOS!T13=0,1/1,RESULTADOS!Q13/RESULTADOS!T13))</f>
        <v>1</v>
      </c>
      <c r="W95" s="769"/>
      <c r="X95" s="769"/>
      <c r="Y95" s="769"/>
      <c r="Z95" s="121"/>
      <c r="AA95" s="121"/>
    </row>
    <row r="96" spans="1:29">
      <c r="A96" s="121"/>
      <c r="B96" s="870" t="s">
        <v>284</v>
      </c>
      <c r="C96" s="873"/>
      <c r="D96" s="873"/>
      <c r="E96" s="752">
        <f>E87</f>
        <v>0</v>
      </c>
      <c r="F96" s="752"/>
      <c r="G96" s="753"/>
      <c r="H96" s="738">
        <f>IF(RESULTADOS!T13=0,1/1,IF(RESULTADOS!K13=0,1/1,RESULTADOS!T13/RESULTADOS!K13))</f>
        <v>1</v>
      </c>
      <c r="I96" s="739"/>
      <c r="J96" s="739"/>
      <c r="K96" s="739"/>
      <c r="L96" s="739"/>
      <c r="M96" s="738">
        <f>IF(RESULTADOS!T13=0,1/1,IF(RESULTADOS!N13=0,1/1,RESULTADOS!T13/RESULTADOS!N13))</f>
        <v>1</v>
      </c>
      <c r="N96" s="739"/>
      <c r="O96" s="739"/>
      <c r="P96" s="739"/>
      <c r="Q96" s="739"/>
      <c r="R96" s="738">
        <f>IF(RESULTADOS!T13=0,1/1,IF(RESULTADOS!Q13=0,1/1,RESULTADOS!T13/RESULTADOS!Q13))</f>
        <v>1</v>
      </c>
      <c r="S96" s="739"/>
      <c r="T96" s="739"/>
      <c r="U96" s="739"/>
      <c r="V96" s="793">
        <f>IF(RESULTADOS!T13=0,1/1,IF(RESULTADOS!T13=0,1/1,RESULTADOS!T13/RESULTADOS!T13))</f>
        <v>1</v>
      </c>
      <c r="W96" s="794"/>
      <c r="X96" s="794"/>
      <c r="Y96" s="794"/>
      <c r="Z96" s="121"/>
      <c r="AA96" s="121"/>
    </row>
    <row r="97" spans="1:29" s="97" customFormat="1">
      <c r="A97" s="121"/>
      <c r="B97" s="939" t="s">
        <v>62</v>
      </c>
      <c r="C97" s="940"/>
      <c r="D97" s="940"/>
      <c r="E97" s="940"/>
      <c r="F97" s="940"/>
      <c r="G97" s="940"/>
      <c r="H97" s="795">
        <f>SUM(H93:L96)</f>
        <v>3.9090909090909092</v>
      </c>
      <c r="I97" s="795"/>
      <c r="J97" s="795"/>
      <c r="K97" s="795"/>
      <c r="L97" s="795"/>
      <c r="M97" s="795">
        <f>SUM(M93:Q96)</f>
        <v>5.5714285714285712</v>
      </c>
      <c r="N97" s="795"/>
      <c r="O97" s="795"/>
      <c r="P97" s="795"/>
      <c r="Q97" s="795"/>
      <c r="R97" s="795">
        <f>SUM(R93:U96)</f>
        <v>3.2857142857142856</v>
      </c>
      <c r="S97" s="795"/>
      <c r="T97" s="795"/>
      <c r="U97" s="795"/>
      <c r="V97" s="795">
        <f>SUM(V93:Y96)</f>
        <v>4</v>
      </c>
      <c r="W97" s="795"/>
      <c r="X97" s="795"/>
      <c r="Y97" s="795"/>
      <c r="Z97" s="121"/>
      <c r="AA97" s="121"/>
      <c r="AB97" s="121"/>
      <c r="AC97" s="121"/>
    </row>
    <row r="98" spans="1:29" s="97" customFormat="1">
      <c r="A98" s="121"/>
      <c r="B98" s="137"/>
      <c r="C98" s="138"/>
      <c r="D98" s="138"/>
      <c r="E98" s="138"/>
      <c r="F98" s="138"/>
      <c r="G98" s="138"/>
      <c r="H98" s="139"/>
      <c r="I98" s="136"/>
      <c r="J98" s="136"/>
      <c r="K98" s="136"/>
      <c r="L98" s="136"/>
      <c r="M98" s="139"/>
      <c r="N98" s="136"/>
      <c r="O98" s="136"/>
      <c r="P98" s="136"/>
      <c r="Q98" s="136"/>
      <c r="R98" s="139"/>
      <c r="S98" s="136"/>
      <c r="T98" s="136"/>
      <c r="U98" s="136"/>
      <c r="V98" s="121"/>
      <c r="W98" s="121"/>
      <c r="X98" s="121"/>
      <c r="Y98" s="121"/>
      <c r="Z98" s="121"/>
      <c r="AA98" s="121"/>
      <c r="AB98" s="121"/>
      <c r="AC98" s="121"/>
    </row>
    <row r="99" spans="1:29" s="97" customFormat="1">
      <c r="A99" s="121"/>
      <c r="B99" s="137"/>
      <c r="C99" s="138"/>
      <c r="D99" s="138"/>
      <c r="E99" s="138"/>
      <c r="F99" s="138"/>
      <c r="G99" s="138"/>
      <c r="H99" s="139"/>
      <c r="I99" s="136"/>
      <c r="J99" s="136"/>
      <c r="K99" s="136"/>
      <c r="L99" s="136"/>
      <c r="M99" s="139"/>
      <c r="N99" s="136"/>
      <c r="O99" s="136"/>
      <c r="P99" s="136"/>
      <c r="Q99" s="136"/>
      <c r="R99" s="139"/>
      <c r="S99" s="136"/>
      <c r="T99" s="136"/>
      <c r="U99" s="136"/>
      <c r="V99" s="121"/>
      <c r="W99" s="121"/>
      <c r="X99" s="121"/>
      <c r="Y99" s="121"/>
      <c r="Z99" s="121"/>
      <c r="AA99" s="121"/>
      <c r="AB99" s="121"/>
      <c r="AC99" s="121"/>
    </row>
    <row r="100" spans="1:29">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row>
    <row r="101" spans="1:29">
      <c r="A101" s="121"/>
      <c r="B101" s="771" t="s">
        <v>70</v>
      </c>
      <c r="C101" s="772"/>
      <c r="D101" s="772"/>
      <c r="E101" s="772"/>
      <c r="F101" s="772"/>
      <c r="G101" s="772"/>
      <c r="H101" s="772"/>
      <c r="I101" s="772"/>
      <c r="J101" s="772"/>
      <c r="K101" s="772"/>
      <c r="L101" s="772"/>
      <c r="M101" s="772"/>
      <c r="N101" s="772"/>
      <c r="O101" s="772"/>
      <c r="P101" s="772"/>
      <c r="Q101" s="772"/>
      <c r="R101" s="772"/>
      <c r="S101" s="772"/>
      <c r="T101" s="772"/>
      <c r="U101" s="772"/>
      <c r="V101" s="772"/>
      <c r="W101" s="772"/>
      <c r="X101" s="772"/>
      <c r="Y101" s="773"/>
      <c r="Z101" s="121"/>
      <c r="AA101" s="121"/>
    </row>
    <row r="102" spans="1:29">
      <c r="A102" s="121"/>
      <c r="B102" s="801"/>
      <c r="C102" s="802"/>
      <c r="D102" s="802"/>
      <c r="E102" s="802"/>
      <c r="F102" s="802"/>
      <c r="G102" s="803"/>
      <c r="H102" s="804" t="str">
        <f>B103</f>
        <v>Tecnología 1:</v>
      </c>
      <c r="I102" s="805"/>
      <c r="J102" s="806" t="str">
        <f>E103</f>
        <v>System 1</v>
      </c>
      <c r="K102" s="805"/>
      <c r="L102" s="807"/>
      <c r="M102" s="808" t="str">
        <f>B104</f>
        <v>Tecnología 2:</v>
      </c>
      <c r="N102" s="809"/>
      <c r="O102" s="809"/>
      <c r="P102" s="810" t="str">
        <f>E104</f>
        <v>HL20</v>
      </c>
      <c r="Q102" s="761"/>
      <c r="R102" s="808" t="str">
        <f>B105</f>
        <v>Tecnología 3:</v>
      </c>
      <c r="S102" s="809"/>
      <c r="T102" s="809"/>
      <c r="U102" s="70" t="str">
        <f>E105</f>
        <v>S5 PRO</v>
      </c>
      <c r="V102" s="758" t="str">
        <f>B106</f>
        <v>Tecnología 4:</v>
      </c>
      <c r="W102" s="759"/>
      <c r="X102" s="759"/>
      <c r="Y102" s="70">
        <f>E106</f>
        <v>0</v>
      </c>
      <c r="Z102" s="121"/>
      <c r="AA102" s="121"/>
    </row>
    <row r="103" spans="1:29">
      <c r="A103" s="121"/>
      <c r="B103" s="787" t="str">
        <f>B93</f>
        <v>Tecnología 1:</v>
      </c>
      <c r="C103" s="788"/>
      <c r="D103" s="788"/>
      <c r="E103" s="933" t="str">
        <f>E93</f>
        <v>System 1</v>
      </c>
      <c r="F103" s="933"/>
      <c r="G103" s="934"/>
      <c r="H103" s="791">
        <f>IF(RESULTADOS!K13=0,0/1,IF(RESULTADOS!K13=0,0/1,H93/$H$97))</f>
        <v>0.2558139534883721</v>
      </c>
      <c r="I103" s="792"/>
      <c r="J103" s="792"/>
      <c r="K103" s="792"/>
      <c r="L103" s="792"/>
      <c r="M103" s="768">
        <f>IF(RESULTADOS!K13=0,0/1,IF(RESULTADOS!N13=0,0/1,M93/$M$97))</f>
        <v>0.28205128205128205</v>
      </c>
      <c r="N103" s="769"/>
      <c r="O103" s="769"/>
      <c r="P103" s="769"/>
      <c r="Q103" s="769"/>
      <c r="R103" s="768">
        <f>IF(RESULTADOS!K13=0,0/1,IF(RESULTADOS!Q13=0,0/1,R93/$R$97))</f>
        <v>0.2391304347826087</v>
      </c>
      <c r="S103" s="769"/>
      <c r="T103" s="769"/>
      <c r="U103" s="769"/>
      <c r="V103" s="768">
        <f>IF(RESULTADOS!K13=0,0/1,IF(RESULTADOS!T13=0,0/1,V93/$V$97))</f>
        <v>0</v>
      </c>
      <c r="W103" s="769"/>
      <c r="X103" s="769"/>
      <c r="Y103" s="769"/>
      <c r="Z103" s="121"/>
      <c r="AA103" s="121"/>
    </row>
    <row r="104" spans="1:29">
      <c r="A104" s="121"/>
      <c r="B104" s="935" t="str">
        <f>B94</f>
        <v>Tecnología 2:</v>
      </c>
      <c r="C104" s="936"/>
      <c r="D104" s="936"/>
      <c r="E104" s="811" t="str">
        <f>E94</f>
        <v>HL20</v>
      </c>
      <c r="F104" s="811"/>
      <c r="G104" s="812"/>
      <c r="H104" s="754">
        <f>IF(RESULTADOS!N13=0,0/1,IF(RESULTADOS!K13=0,0/1,H94/$H$97))</f>
        <v>0.16279069767441859</v>
      </c>
      <c r="I104" s="755"/>
      <c r="J104" s="755"/>
      <c r="K104" s="755"/>
      <c r="L104" s="755"/>
      <c r="M104" s="756">
        <f>IF(RESULTADOS!N13=0,0/1,IF(RESULTADOS!N13=0,0/1,M94/$M$97))</f>
        <v>0.17948717948717949</v>
      </c>
      <c r="N104" s="757"/>
      <c r="O104" s="757"/>
      <c r="P104" s="757"/>
      <c r="Q104" s="757"/>
      <c r="R104" s="756">
        <f>IF(RESULTADOS!N13=0,0/1,IF(RESULTADOS!Q13=0,0/1,R94/$R$97))</f>
        <v>0.15217391304347827</v>
      </c>
      <c r="S104" s="757"/>
      <c r="T104" s="757"/>
      <c r="U104" s="757"/>
      <c r="V104" s="756">
        <f>IF(RESULTADOS!N13=0,0/1,IF(RESULTADOS!T13=0,0/1,V94/$V$97))</f>
        <v>0</v>
      </c>
      <c r="W104" s="757"/>
      <c r="X104" s="757"/>
      <c r="Y104" s="757"/>
      <c r="Z104" s="121"/>
      <c r="AA104" s="121"/>
    </row>
    <row r="105" spans="1:29">
      <c r="A105" s="121"/>
      <c r="B105" s="787" t="str">
        <f>B95</f>
        <v>Tecnología 3:</v>
      </c>
      <c r="C105" s="788"/>
      <c r="D105" s="788"/>
      <c r="E105" s="789" t="str">
        <f>E95</f>
        <v>S5 PRO</v>
      </c>
      <c r="F105" s="789"/>
      <c r="G105" s="790"/>
      <c r="H105" s="791">
        <f>IF(RESULTADOS!Q13=0,0/1,IF(RESULTADOS!K13=0,0/1,H95/$H$97))</f>
        <v>0.32558139534883718</v>
      </c>
      <c r="I105" s="792"/>
      <c r="J105" s="792"/>
      <c r="K105" s="792"/>
      <c r="L105" s="792"/>
      <c r="M105" s="768">
        <f>IF(RESULTADOS!Q13=0,0/1,IF(RESULTADOS!N13=0,0/1,M95/$M$97))</f>
        <v>0.35897435897435898</v>
      </c>
      <c r="N105" s="769"/>
      <c r="O105" s="769"/>
      <c r="P105" s="769"/>
      <c r="Q105" s="769"/>
      <c r="R105" s="768">
        <f>IF(RESULTADOS!Q13=0,0/1,IF(RESULTADOS!Q13=0,0/1,R95/$R$97))</f>
        <v>0.30434782608695654</v>
      </c>
      <c r="S105" s="769"/>
      <c r="T105" s="769"/>
      <c r="U105" s="769"/>
      <c r="V105" s="768">
        <f>IF(RESULTADOS!Q13=0,0/1,IF(RESULTADOS!T13=0,0/1,V95/$V$97))</f>
        <v>0</v>
      </c>
      <c r="W105" s="769"/>
      <c r="X105" s="769"/>
      <c r="Y105" s="769"/>
      <c r="Z105" s="121"/>
      <c r="AA105" s="121"/>
    </row>
    <row r="106" spans="1:29" s="97" customFormat="1">
      <c r="A106" s="121"/>
      <c r="B106" s="750" t="str">
        <f>B96</f>
        <v>Tecnología 4:</v>
      </c>
      <c r="C106" s="751"/>
      <c r="D106" s="751"/>
      <c r="E106" s="752">
        <f>E96</f>
        <v>0</v>
      </c>
      <c r="F106" s="752"/>
      <c r="G106" s="753"/>
      <c r="H106" s="754">
        <f>IF(RESULTADOS!T13=0,0/1,IF(RESULTADOS!K13=0,0/1,H96/$H$97))</f>
        <v>0</v>
      </c>
      <c r="I106" s="755"/>
      <c r="J106" s="755"/>
      <c r="K106" s="755"/>
      <c r="L106" s="755"/>
      <c r="M106" s="756">
        <f>IF(RESULTADOS!T13=0,0/1,IF(RESULTADOS!N13=0,0/1,M96/$M$97))</f>
        <v>0</v>
      </c>
      <c r="N106" s="757"/>
      <c r="O106" s="757"/>
      <c r="P106" s="757"/>
      <c r="Q106" s="757"/>
      <c r="R106" s="756">
        <f>IF(RESULTADOS!T13=0,0/1,IF(RESULTADOS!Q13=0,0/1,R96/$R$97))</f>
        <v>0</v>
      </c>
      <c r="S106" s="757"/>
      <c r="T106" s="757"/>
      <c r="U106" s="757"/>
      <c r="V106" s="756">
        <f>IF(RESULTADOS!T13=0,0/1,IF(RESULTADOS!T13=0,0/1,V96/$V$97))</f>
        <v>0</v>
      </c>
      <c r="W106" s="757"/>
      <c r="X106" s="757"/>
      <c r="Y106" s="757"/>
      <c r="Z106" s="121"/>
      <c r="AA106" s="121"/>
      <c r="AB106" s="121"/>
      <c r="AC106" s="121"/>
    </row>
    <row r="107" spans="1:29" s="97" customFormat="1">
      <c r="A107" s="121"/>
      <c r="B107" s="128"/>
      <c r="C107" s="128"/>
      <c r="D107" s="128"/>
      <c r="E107" s="140"/>
      <c r="F107" s="140"/>
      <c r="G107" s="140"/>
      <c r="H107" s="131"/>
      <c r="I107" s="132"/>
      <c r="J107" s="132"/>
      <c r="K107" s="132"/>
      <c r="L107" s="132"/>
      <c r="M107" s="131"/>
      <c r="N107" s="132"/>
      <c r="O107" s="132"/>
      <c r="P107" s="132"/>
      <c r="Q107" s="132"/>
      <c r="R107" s="131"/>
      <c r="S107" s="132"/>
      <c r="T107" s="132"/>
      <c r="U107" s="132"/>
      <c r="V107" s="770"/>
      <c r="W107" s="770"/>
      <c r="X107" s="770"/>
      <c r="Y107" s="770"/>
      <c r="Z107" s="123"/>
      <c r="AA107" s="121"/>
      <c r="AB107" s="121"/>
      <c r="AC107" s="121"/>
    </row>
    <row r="108" spans="1:29">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row>
    <row r="109" spans="1:29">
      <c r="A109" s="121"/>
      <c r="B109" s="929" t="s">
        <v>63</v>
      </c>
      <c r="C109" s="930"/>
      <c r="D109" s="930"/>
      <c r="E109" s="930"/>
      <c r="F109" s="930"/>
      <c r="G109" s="930"/>
      <c r="H109" s="931" t="s">
        <v>64</v>
      </c>
      <c r="I109" s="932"/>
      <c r="J109" s="932"/>
      <c r="K109" s="932"/>
      <c r="L109" s="932"/>
      <c r="M109" s="121"/>
      <c r="N109" s="121"/>
      <c r="O109" s="121"/>
      <c r="P109" s="121"/>
      <c r="Q109" s="121"/>
      <c r="R109" s="121"/>
      <c r="S109" s="121"/>
      <c r="T109" s="121"/>
      <c r="U109" s="121"/>
      <c r="V109" s="121"/>
      <c r="W109" s="121"/>
      <c r="X109" s="121"/>
      <c r="Y109" s="121"/>
      <c r="Z109" s="121"/>
      <c r="AA109" s="121"/>
    </row>
    <row r="110" spans="1:29">
      <c r="A110" s="121"/>
      <c r="B110" s="776" t="str">
        <f>B103</f>
        <v>Tecnología 1:</v>
      </c>
      <c r="C110" s="777"/>
      <c r="D110" s="777"/>
      <c r="E110" s="778" t="str">
        <f>E103</f>
        <v>System 1</v>
      </c>
      <c r="F110" s="778"/>
      <c r="G110" s="779"/>
      <c r="H110" s="780">
        <f>IF(RESULTADOS!K13=0,0/1,AVERAGE(H103:Y103))</f>
        <v>0.19424891758056573</v>
      </c>
      <c r="I110" s="739"/>
      <c r="J110" s="739"/>
      <c r="K110" s="739"/>
      <c r="L110" s="739"/>
      <c r="M110" s="121"/>
      <c r="N110" s="121"/>
      <c r="O110" s="121"/>
      <c r="P110" s="121"/>
      <c r="Q110" s="121"/>
      <c r="R110" s="121"/>
      <c r="S110" s="121"/>
      <c r="T110" s="121"/>
      <c r="U110" s="121"/>
      <c r="V110" s="121"/>
      <c r="W110" s="121"/>
      <c r="X110" s="121"/>
      <c r="Y110" s="121"/>
      <c r="Z110" s="121"/>
      <c r="AA110" s="121"/>
    </row>
    <row r="111" spans="1:29">
      <c r="A111" s="121"/>
      <c r="B111" s="781" t="str">
        <f>B104</f>
        <v>Tecnología 2:</v>
      </c>
      <c r="C111" s="782"/>
      <c r="D111" s="782"/>
      <c r="E111" s="783" t="str">
        <f>E104</f>
        <v>HL20</v>
      </c>
      <c r="F111" s="783"/>
      <c r="G111" s="784"/>
      <c r="H111" s="785">
        <f>IF(RESULTADOS!N13=0,0/1,AVERAGE(H104:Y104))</f>
        <v>0.12361294755126909</v>
      </c>
      <c r="I111" s="786"/>
      <c r="J111" s="786"/>
      <c r="K111" s="786"/>
      <c r="L111" s="786"/>
      <c r="M111" s="121"/>
      <c r="N111" s="121"/>
      <c r="O111" s="121"/>
      <c r="P111" s="121"/>
      <c r="Q111" s="121"/>
      <c r="R111" s="121"/>
      <c r="S111" s="121"/>
      <c r="T111" s="121"/>
      <c r="U111" s="121"/>
      <c r="V111" s="121"/>
      <c r="W111" s="121"/>
      <c r="X111" s="121"/>
      <c r="Y111" s="121"/>
      <c r="Z111" s="121"/>
      <c r="AA111" s="121"/>
    </row>
    <row r="112" spans="1:29">
      <c r="A112" s="121"/>
      <c r="B112" s="776" t="str">
        <f>B105</f>
        <v>Tecnología 3:</v>
      </c>
      <c r="C112" s="777"/>
      <c r="D112" s="777"/>
      <c r="E112" s="908" t="str">
        <f>E105</f>
        <v>S5 PRO</v>
      </c>
      <c r="F112" s="908"/>
      <c r="G112" s="858"/>
      <c r="H112" s="780">
        <f>IF(RESULTADOS!Q13=0,0/1,AVERAGE(H105:Y105))</f>
        <v>0.24722589510253817</v>
      </c>
      <c r="I112" s="739"/>
      <c r="J112" s="739"/>
      <c r="K112" s="739"/>
      <c r="L112" s="739"/>
      <c r="M112" s="121"/>
      <c r="N112" s="121"/>
      <c r="O112" s="121"/>
      <c r="P112" s="121"/>
      <c r="Q112" s="121"/>
      <c r="R112" s="121"/>
      <c r="S112" s="121"/>
      <c r="T112" s="121"/>
      <c r="U112" s="121"/>
      <c r="V112" s="121"/>
      <c r="W112" s="121"/>
      <c r="X112" s="121"/>
      <c r="Y112" s="121"/>
      <c r="Z112" s="121"/>
      <c r="AA112" s="121"/>
    </row>
    <row r="113" spans="1:29" s="97" customFormat="1">
      <c r="A113" s="121"/>
      <c r="B113" s="925" t="str">
        <f>B96</f>
        <v>Tecnología 4:</v>
      </c>
      <c r="C113" s="926"/>
      <c r="D113" s="926"/>
      <c r="E113" s="927">
        <f>E106</f>
        <v>0</v>
      </c>
      <c r="F113" s="927"/>
      <c r="G113" s="928"/>
      <c r="H113" s="785">
        <f>IF(RESULTADOS!T13=0,0/1,AVERAGE(H106:Y106))</f>
        <v>0</v>
      </c>
      <c r="I113" s="786"/>
      <c r="J113" s="786"/>
      <c r="K113" s="786"/>
      <c r="L113" s="786"/>
      <c r="M113" s="121"/>
      <c r="N113" s="121"/>
      <c r="O113" s="121"/>
      <c r="P113" s="121"/>
      <c r="Q113" s="121"/>
      <c r="R113" s="121"/>
      <c r="S113" s="121"/>
      <c r="T113" s="121"/>
      <c r="U113" s="121"/>
      <c r="V113" s="121"/>
      <c r="W113" s="121"/>
      <c r="X113" s="121"/>
      <c r="Y113" s="121"/>
      <c r="Z113" s="121"/>
      <c r="AA113" s="121"/>
      <c r="AB113" s="121"/>
      <c r="AC113" s="121"/>
    </row>
    <row r="114" spans="1:29">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row>
    <row r="115" spans="1:29">
      <c r="A115" s="121"/>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row>
    <row r="116" spans="1:29">
      <c r="A116" s="121"/>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row>
    <row r="117" spans="1:29">
      <c r="A117" s="121"/>
      <c r="B117" s="747" t="s">
        <v>71</v>
      </c>
      <c r="C117" s="748"/>
      <c r="D117" s="748"/>
      <c r="E117" s="748"/>
      <c r="F117" s="748"/>
      <c r="G117" s="748"/>
      <c r="H117" s="748"/>
      <c r="I117" s="748"/>
      <c r="J117" s="748"/>
      <c r="K117" s="748"/>
      <c r="L117" s="748"/>
      <c r="M117" s="748"/>
      <c r="N117" s="748"/>
      <c r="O117" s="748"/>
      <c r="P117" s="748"/>
      <c r="Q117" s="748"/>
      <c r="R117" s="748"/>
      <c r="S117" s="748"/>
      <c r="T117" s="748"/>
      <c r="U117" s="748"/>
      <c r="V117" s="748"/>
      <c r="W117" s="748"/>
      <c r="X117" s="748"/>
      <c r="Y117" s="748"/>
      <c r="Z117" s="749"/>
      <c r="AA117" s="121"/>
    </row>
    <row r="118" spans="1:29">
      <c r="A118" s="121"/>
      <c r="B118" s="801"/>
      <c r="C118" s="802"/>
      <c r="D118" s="802"/>
      <c r="E118" s="802"/>
      <c r="F118" s="802"/>
      <c r="G118" s="803"/>
      <c r="H118" s="804" t="str">
        <f>B119</f>
        <v>Tecnología 1:</v>
      </c>
      <c r="I118" s="805"/>
      <c r="J118" s="806" t="str">
        <f>E110</f>
        <v>System 1</v>
      </c>
      <c r="K118" s="805"/>
      <c r="L118" s="807"/>
      <c r="M118" s="808" t="str">
        <f>B120</f>
        <v>Tecnología 2:</v>
      </c>
      <c r="N118" s="809"/>
      <c r="O118" s="809"/>
      <c r="P118" s="810" t="str">
        <f>E111</f>
        <v>HL20</v>
      </c>
      <c r="Q118" s="761"/>
      <c r="R118" s="808" t="str">
        <f>B121</f>
        <v>Tecnología 3:</v>
      </c>
      <c r="S118" s="809"/>
      <c r="T118" s="809"/>
      <c r="U118" s="70" t="str">
        <f>E112</f>
        <v>S5 PRO</v>
      </c>
      <c r="V118" s="758" t="str">
        <f>B122</f>
        <v>Tecnología 4:</v>
      </c>
      <c r="W118" s="759"/>
      <c r="X118" s="759"/>
      <c r="Y118" s="760">
        <f>E122</f>
        <v>0</v>
      </c>
      <c r="Z118" s="761"/>
      <c r="AA118" s="121"/>
    </row>
    <row r="119" spans="1:29">
      <c r="A119" s="121"/>
      <c r="B119" s="762" t="str">
        <f>B110</f>
        <v>Tecnología 1:</v>
      </c>
      <c r="C119" s="763"/>
      <c r="D119" s="763"/>
      <c r="E119" s="764" t="str">
        <f>E110</f>
        <v>System 1</v>
      </c>
      <c r="F119" s="764"/>
      <c r="G119" s="765"/>
      <c r="H119" s="774">
        <f>IF(RESULTADOS!K14=0,1/1,IF(RESULTADOS!K14=0,1/1,RESULTADOS!K14/RESULTADOS!K14))</f>
        <v>1</v>
      </c>
      <c r="I119" s="775"/>
      <c r="J119" s="775"/>
      <c r="K119" s="775"/>
      <c r="L119" s="775"/>
      <c r="M119" s="740">
        <f>IF(RESULTADOS!K14=0,1/1,IF(RESULTADOS!N14=0,1/1,RESULTADOS!K14/RESULTADOS!N14))</f>
        <v>1.7570242304613708</v>
      </c>
      <c r="N119" s="741"/>
      <c r="O119" s="741"/>
      <c r="P119" s="741"/>
      <c r="Q119" s="741"/>
      <c r="R119" s="740">
        <f>IF(RESULTADOS!K14=0,1/1,IF(RESULTADOS!Q14=0,1/1,RESULTADOS!K14/RESULTADOS!Q14))</f>
        <v>0.71878618780749015</v>
      </c>
      <c r="S119" s="741"/>
      <c r="T119" s="741"/>
      <c r="U119" s="741"/>
      <c r="V119" s="740">
        <f>IF(RESULTADOS!K14=0,1/1,IF(RESULTADOS!T14=0,1/1,RESULTADOS!K14/RESULTADOS!T14))</f>
        <v>1</v>
      </c>
      <c r="W119" s="741"/>
      <c r="X119" s="741"/>
      <c r="Y119" s="741"/>
      <c r="Z119" s="741"/>
      <c r="AA119" s="121"/>
    </row>
    <row r="120" spans="1:29">
      <c r="A120" s="121"/>
      <c r="B120" s="808" t="str">
        <f>B111</f>
        <v>Tecnología 2:</v>
      </c>
      <c r="C120" s="809"/>
      <c r="D120" s="809"/>
      <c r="E120" s="810" t="str">
        <f>E111</f>
        <v>HL20</v>
      </c>
      <c r="F120" s="810"/>
      <c r="G120" s="761"/>
      <c r="H120" s="738">
        <f>IF(RESULTADOS!N14=0,1/1,IF(RESULTADOS!K14=0,1/1,RESULTADOS!N14/RESULTADOS!K14))</f>
        <v>0.56914411461327064</v>
      </c>
      <c r="I120" s="739"/>
      <c r="J120" s="739"/>
      <c r="K120" s="739"/>
      <c r="L120" s="739"/>
      <c r="M120" s="923">
        <f>IF(RESULTADOS!N14=0,1/1,IF(RESULTADOS!N14=0,1/1,RESULTADOS!N14/RESULTADOS!N14))</f>
        <v>1</v>
      </c>
      <c r="N120" s="924"/>
      <c r="O120" s="924"/>
      <c r="P120" s="924"/>
      <c r="Q120" s="924"/>
      <c r="R120" s="738">
        <f>IF(RESULTADOS!N14=0,1/1,IF(RESULTADOS!Q14=0,1/1,RESULTADOS!N14/RESULTADOS!Q14))</f>
        <v>0.40909292845594203</v>
      </c>
      <c r="S120" s="739"/>
      <c r="T120" s="739"/>
      <c r="U120" s="739"/>
      <c r="V120" s="738">
        <f>IF(RESULTADOS!N14=0,1/1,IF(RESULTADOS!T14=0,1/1,RESULTADOS!N14/RESULTADOS!T14))</f>
        <v>1</v>
      </c>
      <c r="W120" s="739"/>
      <c r="X120" s="739"/>
      <c r="Y120" s="739"/>
      <c r="Z120" s="739"/>
      <c r="AA120" s="121"/>
    </row>
    <row r="121" spans="1:29">
      <c r="A121" s="121"/>
      <c r="B121" s="762" t="str">
        <f>B112</f>
        <v>Tecnología 3:</v>
      </c>
      <c r="C121" s="763"/>
      <c r="D121" s="763"/>
      <c r="E121" s="913" t="str">
        <f>E112</f>
        <v>S5 PRO</v>
      </c>
      <c r="F121" s="913"/>
      <c r="G121" s="914"/>
      <c r="H121" s="740">
        <f>IF(RESULTADOS!Q14=0,1/1,IF(RESULTADOS!K14=0,1/1,RESULTADOS!Q14/RESULTADOS!K14))</f>
        <v>1.391234301608236</v>
      </c>
      <c r="I121" s="741"/>
      <c r="J121" s="741"/>
      <c r="K121" s="741"/>
      <c r="L121" s="741"/>
      <c r="M121" s="740">
        <f>IF(RESULTADOS!Q14=0,1/1,IF(RESULTADOS!N14=0,1/1,RESULTADOS!Q14/RESULTADOS!N14))</f>
        <v>2.4444323781746737</v>
      </c>
      <c r="N121" s="741"/>
      <c r="O121" s="741"/>
      <c r="P121" s="741"/>
      <c r="Q121" s="741"/>
      <c r="R121" s="919">
        <f>IF(RESULTADOS!Q14=0,1/1,IF(RESULTADOS!Q14=0,1/1,RESULTADOS!Q14/RESULTADOS!Q14))</f>
        <v>1</v>
      </c>
      <c r="S121" s="920"/>
      <c r="T121" s="920"/>
      <c r="U121" s="920"/>
      <c r="V121" s="740">
        <f>IF(RESULTADOS!Q14=0,1/1,IF(RESULTADOS!T14=0,1/1,RESULTADOS!Q14/RESULTADOS!T14))</f>
        <v>1</v>
      </c>
      <c r="W121" s="741"/>
      <c r="X121" s="741"/>
      <c r="Y121" s="741"/>
      <c r="Z121" s="741"/>
      <c r="AA121" s="121"/>
    </row>
    <row r="122" spans="1:29">
      <c r="A122" s="121"/>
      <c r="B122" s="870" t="str">
        <f>B113</f>
        <v>Tecnología 4:</v>
      </c>
      <c r="C122" s="871"/>
      <c r="D122" s="871"/>
      <c r="E122" s="752">
        <f>E113</f>
        <v>0</v>
      </c>
      <c r="F122" s="752"/>
      <c r="G122" s="753"/>
      <c r="H122" s="547">
        <f>IF(RESULTADOS!T14=0,1/1,IF(RESULTADOS!K14=0,1/1,RESULTADOS!T14/RESULTADOS!K14))</f>
        <v>1</v>
      </c>
      <c r="I122" s="548"/>
      <c r="J122" s="548"/>
      <c r="K122" s="548"/>
      <c r="L122" s="549"/>
      <c r="M122" s="547">
        <f>IF(RESULTADOS!T14=0,1/1,IF(RESULTADOS!N14=0,1/1,RESULTADOS!T14/RESULTADOS!N14))</f>
        <v>1</v>
      </c>
      <c r="N122" s="548"/>
      <c r="O122" s="548"/>
      <c r="P122" s="548"/>
      <c r="Q122" s="549"/>
      <c r="R122" s="548">
        <f>IF(RESULTADOS!T14=0,1/1,IF(RESULTADOS!Q14=0,1/1,RESULTADOS!T14/RESULTADOS!Q14))</f>
        <v>1</v>
      </c>
      <c r="S122" s="548"/>
      <c r="T122" s="548"/>
      <c r="U122" s="549"/>
      <c r="V122" s="742">
        <f>IF(RESULTADOS!T14=0,1/1,IF(RESULTADOS!T14=0,1/1,RESULTADOS!T14/RESULTADOS!T14))</f>
        <v>1</v>
      </c>
      <c r="W122" s="743"/>
      <c r="X122" s="743"/>
      <c r="Y122" s="743"/>
      <c r="Z122" s="744"/>
      <c r="AA122" s="121"/>
    </row>
    <row r="123" spans="1:29" s="97" customFormat="1">
      <c r="A123" s="121"/>
      <c r="B123" s="921" t="s">
        <v>62</v>
      </c>
      <c r="C123" s="922"/>
      <c r="D123" s="922"/>
      <c r="E123" s="922"/>
      <c r="F123" s="922"/>
      <c r="G123" s="922"/>
      <c r="H123" s="745">
        <f>SUM(H119:L122)</f>
        <v>3.9603784162215065</v>
      </c>
      <c r="I123" s="746"/>
      <c r="J123" s="746"/>
      <c r="K123" s="746"/>
      <c r="L123" s="746"/>
      <c r="M123" s="745">
        <f>SUM(M119:Q122)</f>
        <v>6.201456608636045</v>
      </c>
      <c r="N123" s="746"/>
      <c r="O123" s="746"/>
      <c r="P123" s="746"/>
      <c r="Q123" s="746"/>
      <c r="R123" s="745">
        <f>SUM(R119:U122)</f>
        <v>3.1278791162634323</v>
      </c>
      <c r="S123" s="746"/>
      <c r="T123" s="746"/>
      <c r="U123" s="746"/>
      <c r="V123" s="745">
        <f>SUM(V119:Z122)</f>
        <v>4</v>
      </c>
      <c r="W123" s="746"/>
      <c r="X123" s="746"/>
      <c r="Y123" s="746"/>
      <c r="Z123" s="746"/>
      <c r="AA123" s="121"/>
      <c r="AB123" s="121"/>
      <c r="AC123" s="121"/>
    </row>
    <row r="124" spans="1:29" s="97" customFormat="1">
      <c r="A124" s="121"/>
      <c r="B124" s="137"/>
      <c r="C124" s="138"/>
      <c r="D124" s="138"/>
      <c r="E124" s="138"/>
      <c r="F124" s="138"/>
      <c r="G124" s="138"/>
      <c r="H124" s="139"/>
      <c r="I124" s="136"/>
      <c r="J124" s="136"/>
      <c r="K124" s="136"/>
      <c r="L124" s="136"/>
      <c r="M124" s="139"/>
      <c r="N124" s="136"/>
      <c r="O124" s="136"/>
      <c r="P124" s="136"/>
      <c r="Q124" s="136"/>
      <c r="R124" s="139"/>
      <c r="S124" s="136"/>
      <c r="T124" s="136"/>
      <c r="U124" s="136"/>
      <c r="V124" s="121"/>
      <c r="W124" s="121"/>
      <c r="X124" s="121"/>
      <c r="Y124" s="121"/>
      <c r="Z124" s="121"/>
      <c r="AA124" s="121"/>
      <c r="AB124" s="121"/>
      <c r="AC124" s="121"/>
    </row>
    <row r="125" spans="1:29" s="97" customFormat="1">
      <c r="A125" s="121"/>
      <c r="B125" s="137"/>
      <c r="C125" s="138"/>
      <c r="D125" s="138"/>
      <c r="E125" s="138"/>
      <c r="F125" s="138"/>
      <c r="G125" s="138"/>
      <c r="H125" s="139"/>
      <c r="I125" s="136"/>
      <c r="J125" s="136"/>
      <c r="K125" s="136"/>
      <c r="L125" s="136"/>
      <c r="M125" s="139"/>
      <c r="N125" s="136"/>
      <c r="O125" s="136"/>
      <c r="P125" s="136"/>
      <c r="Q125" s="136"/>
      <c r="R125" s="139"/>
      <c r="S125" s="136"/>
      <c r="T125" s="136"/>
      <c r="U125" s="136"/>
      <c r="V125" s="121"/>
      <c r="W125" s="121"/>
      <c r="X125" s="121"/>
      <c r="Y125" s="121"/>
      <c r="Z125" s="121"/>
      <c r="AA125" s="121"/>
      <c r="AB125" s="121"/>
      <c r="AC125" s="121"/>
    </row>
    <row r="126" spans="1:29">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row>
    <row r="127" spans="1:29">
      <c r="A127" s="121"/>
      <c r="B127" s="747" t="s">
        <v>72</v>
      </c>
      <c r="C127" s="748"/>
      <c r="D127" s="748"/>
      <c r="E127" s="748"/>
      <c r="F127" s="748"/>
      <c r="G127" s="748"/>
      <c r="H127" s="748"/>
      <c r="I127" s="748"/>
      <c r="J127" s="748"/>
      <c r="K127" s="748"/>
      <c r="L127" s="748"/>
      <c r="M127" s="748"/>
      <c r="N127" s="748"/>
      <c r="O127" s="748"/>
      <c r="P127" s="748"/>
      <c r="Q127" s="748"/>
      <c r="R127" s="748"/>
      <c r="S127" s="748"/>
      <c r="T127" s="748"/>
      <c r="U127" s="748"/>
      <c r="V127" s="748"/>
      <c r="W127" s="748"/>
      <c r="X127" s="748"/>
      <c r="Y127" s="748"/>
      <c r="Z127" s="749"/>
      <c r="AA127" s="121"/>
    </row>
    <row r="128" spans="1:29">
      <c r="A128" s="121"/>
      <c r="B128" s="801"/>
      <c r="C128" s="802"/>
      <c r="D128" s="802"/>
      <c r="E128" s="802"/>
      <c r="F128" s="802"/>
      <c r="G128" s="803"/>
      <c r="H128" s="804" t="str">
        <f>B129</f>
        <v>Tecnología 1:</v>
      </c>
      <c r="I128" s="805"/>
      <c r="J128" s="806" t="str">
        <f>E129</f>
        <v>System 1</v>
      </c>
      <c r="K128" s="805"/>
      <c r="L128" s="807"/>
      <c r="M128" s="808" t="str">
        <f>B130</f>
        <v>Tecnología 2:</v>
      </c>
      <c r="N128" s="809"/>
      <c r="O128" s="809"/>
      <c r="P128" s="810" t="str">
        <f>E130</f>
        <v>HL20</v>
      </c>
      <c r="Q128" s="761"/>
      <c r="R128" s="808" t="str">
        <f>B131</f>
        <v>Tecnología 3:</v>
      </c>
      <c r="S128" s="809"/>
      <c r="T128" s="809"/>
      <c r="U128" s="70" t="str">
        <f>E131</f>
        <v>S5 PRO</v>
      </c>
      <c r="V128" s="758" t="str">
        <f>B132</f>
        <v>Tecnología 4:</v>
      </c>
      <c r="W128" s="759"/>
      <c r="X128" s="759"/>
      <c r="Y128" s="760">
        <f>E132</f>
        <v>0</v>
      </c>
      <c r="Z128" s="761"/>
      <c r="AA128" s="121"/>
    </row>
    <row r="129" spans="1:29">
      <c r="A129" s="121"/>
      <c r="B129" s="762" t="str">
        <f>B119</f>
        <v>Tecnología 1:</v>
      </c>
      <c r="C129" s="763"/>
      <c r="D129" s="763"/>
      <c r="E129" s="764" t="str">
        <f>E119</f>
        <v>System 1</v>
      </c>
      <c r="F129" s="764"/>
      <c r="G129" s="765"/>
      <c r="H129" s="766">
        <f>IF(RESULTADOS!K14=0,0/1,IF(RESULTADOS!K14=0,0/1,H119/$H$123))</f>
        <v>0.25250112360577753</v>
      </c>
      <c r="I129" s="767"/>
      <c r="J129" s="767"/>
      <c r="K129" s="767"/>
      <c r="L129" s="767"/>
      <c r="M129" s="740">
        <f>IF(RESULTADOS!K14=0,0/1,IF(RESULTADOS!N14=0,0/1,M119/$M$123))</f>
        <v>0.28332444155370984</v>
      </c>
      <c r="N129" s="741"/>
      <c r="O129" s="741"/>
      <c r="P129" s="741"/>
      <c r="Q129" s="741"/>
      <c r="R129" s="740">
        <f>IF(RESULTADOS!K14=0,0/1,IF(RESULTADOS!Q14=0,0/1,R119/$R$123))</f>
        <v>0.22979986153242166</v>
      </c>
      <c r="S129" s="741"/>
      <c r="T129" s="741"/>
      <c r="U129" s="741"/>
      <c r="V129" s="740">
        <f>IF(RESULTADOS!K14=0,0/1,IF(RESULTADOS!T14=0,0/1,V119/$V$123))</f>
        <v>0</v>
      </c>
      <c r="W129" s="741"/>
      <c r="X129" s="741"/>
      <c r="Y129" s="741"/>
      <c r="Z129" s="741"/>
      <c r="AA129" s="121"/>
    </row>
    <row r="130" spans="1:29">
      <c r="A130" s="121"/>
      <c r="B130" s="808" t="str">
        <f>B120</f>
        <v>Tecnología 2:</v>
      </c>
      <c r="C130" s="809"/>
      <c r="D130" s="809"/>
      <c r="E130" s="811" t="str">
        <f>E120</f>
        <v>HL20</v>
      </c>
      <c r="F130" s="811"/>
      <c r="G130" s="812"/>
      <c r="H130" s="754">
        <f>IF(RESULTADOS!N14=0,0/1,IF(RESULTADOS!K14=0,0/1,H120/$H$123))</f>
        <v>0.14370952843346624</v>
      </c>
      <c r="I130" s="755"/>
      <c r="J130" s="755"/>
      <c r="K130" s="755"/>
      <c r="L130" s="755"/>
      <c r="M130" s="756">
        <f>IF(RESULTADOS!N14=0,0/1,IF(RESULTADOS!N14=0,0/1,M120/$M$123))</f>
        <v>0.16125243843638554</v>
      </c>
      <c r="N130" s="757"/>
      <c r="O130" s="757"/>
      <c r="P130" s="757"/>
      <c r="Q130" s="757"/>
      <c r="R130" s="756">
        <f>IF(RESULTADOS!N14=0,0/1,IF(RESULTADOS!Q14=0,0/1,R120/$R$123))</f>
        <v>0.1307892387301223</v>
      </c>
      <c r="S130" s="757"/>
      <c r="T130" s="757"/>
      <c r="U130" s="757"/>
      <c r="V130" s="756">
        <f>IF(RESULTADOS!N14=0,0/1,IF(RESULTADOS!T14=0,0/1,V120/$V$123))</f>
        <v>0</v>
      </c>
      <c r="W130" s="757"/>
      <c r="X130" s="757"/>
      <c r="Y130" s="757"/>
      <c r="Z130" s="757"/>
      <c r="AA130" s="121"/>
    </row>
    <row r="131" spans="1:29">
      <c r="A131" s="121"/>
      <c r="B131" s="762" t="str">
        <f>B121</f>
        <v>Tecnología 3:</v>
      </c>
      <c r="C131" s="763"/>
      <c r="D131" s="763"/>
      <c r="E131" s="913" t="str">
        <f>E121</f>
        <v>S5 PRO</v>
      </c>
      <c r="F131" s="913"/>
      <c r="G131" s="914"/>
      <c r="H131" s="766">
        <f>IF(RESULTADOS!Q14=0,0/1,IF(RESULTADOS!K14=0,0/1,H121/$H$123))</f>
        <v>0.35128822435497875</v>
      </c>
      <c r="I131" s="767"/>
      <c r="J131" s="767"/>
      <c r="K131" s="767"/>
      <c r="L131" s="767"/>
      <c r="M131" s="740">
        <f>IF(RESULTADOS!Q14=0,0/1,IF(RESULTADOS!N14=0,0/1,M121/$M$123))</f>
        <v>0.39417068157351903</v>
      </c>
      <c r="N131" s="741"/>
      <c r="O131" s="741"/>
      <c r="P131" s="741"/>
      <c r="Q131" s="741"/>
      <c r="R131" s="740">
        <f>IF(RESULTADOS!Q14=0,0/1,IF(RESULTADOS!Q14=0,0/1,R121/$R$123))</f>
        <v>0.31970544986872801</v>
      </c>
      <c r="S131" s="741"/>
      <c r="T131" s="741"/>
      <c r="U131" s="741"/>
      <c r="V131" s="740">
        <f>IF(RESULTADOS!Q14=0,0/1,IF(RESULTADOS!T14=0,0/1,V121/$V$123))</f>
        <v>0</v>
      </c>
      <c r="W131" s="741"/>
      <c r="X131" s="741"/>
      <c r="Y131" s="741"/>
      <c r="Z131" s="741"/>
      <c r="AA131" s="121"/>
    </row>
    <row r="132" spans="1:29" s="97" customFormat="1">
      <c r="A132" s="121"/>
      <c r="B132" s="750" t="str">
        <f>B122</f>
        <v>Tecnología 4:</v>
      </c>
      <c r="C132" s="751"/>
      <c r="D132" s="751"/>
      <c r="E132" s="752">
        <f>E122</f>
        <v>0</v>
      </c>
      <c r="F132" s="752"/>
      <c r="G132" s="753"/>
      <c r="H132" s="754">
        <f>IF(RESULTADOS!T14=0,0/1,IF(RESULTADOS!K14=0,0/1,H122/$H$123))</f>
        <v>0</v>
      </c>
      <c r="I132" s="755"/>
      <c r="J132" s="755"/>
      <c r="K132" s="755"/>
      <c r="L132" s="755"/>
      <c r="M132" s="756">
        <f>IF(RESULTADOS!T14=0,0/1,IF(RESULTADOS!N14=0,0/1,M122/$M$123))</f>
        <v>0</v>
      </c>
      <c r="N132" s="757"/>
      <c r="O132" s="757"/>
      <c r="P132" s="757"/>
      <c r="Q132" s="757"/>
      <c r="R132" s="756">
        <f>IF(RESULTADOS!T14=0,0/1,IF(RESULTADOS!Q14=0,0/1,R122/$R$123))</f>
        <v>0</v>
      </c>
      <c r="S132" s="757"/>
      <c r="T132" s="757"/>
      <c r="U132" s="757"/>
      <c r="V132" s="756">
        <f>IF(RESULTADOS!T14=0,0/1,IF(RESULTADOS!T14=0,0/1,V122/$V$123))</f>
        <v>0</v>
      </c>
      <c r="W132" s="757"/>
      <c r="X132" s="757"/>
      <c r="Y132" s="757"/>
      <c r="Z132" s="757"/>
      <c r="AA132" s="121"/>
      <c r="AB132" s="121"/>
      <c r="AC132" s="121"/>
    </row>
    <row r="133" spans="1:29" s="97" customFormat="1">
      <c r="A133" s="121"/>
      <c r="B133" s="128"/>
      <c r="C133" s="128"/>
      <c r="D133" s="128"/>
      <c r="E133" s="140"/>
      <c r="F133" s="140"/>
      <c r="G133" s="140"/>
      <c r="H133" s="131"/>
      <c r="I133" s="132"/>
      <c r="J133" s="132"/>
      <c r="K133" s="132"/>
      <c r="L133" s="132"/>
      <c r="M133" s="131"/>
      <c r="N133" s="132"/>
      <c r="O133" s="132"/>
      <c r="P133" s="132"/>
      <c r="Q133" s="132"/>
      <c r="R133" s="131"/>
      <c r="S133" s="132"/>
      <c r="T133" s="132"/>
      <c r="U133" s="132"/>
      <c r="V133" s="121"/>
      <c r="W133" s="121"/>
      <c r="X133" s="121"/>
      <c r="Y133" s="121"/>
      <c r="Z133" s="121"/>
      <c r="AA133" s="121"/>
      <c r="AB133" s="121"/>
      <c r="AC133" s="121"/>
    </row>
    <row r="134" spans="1:29">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row>
    <row r="135" spans="1:29">
      <c r="A135" s="121"/>
      <c r="B135" s="915" t="s">
        <v>63</v>
      </c>
      <c r="C135" s="916"/>
      <c r="D135" s="916"/>
      <c r="E135" s="916"/>
      <c r="F135" s="916"/>
      <c r="G135" s="916"/>
      <c r="H135" s="917" t="s">
        <v>64</v>
      </c>
      <c r="I135" s="918"/>
      <c r="J135" s="918"/>
      <c r="K135" s="918"/>
      <c r="L135" s="918"/>
      <c r="M135" s="121"/>
      <c r="N135" s="121"/>
      <c r="O135" s="121"/>
      <c r="P135" s="121"/>
      <c r="Q135" s="121"/>
      <c r="R135" s="121"/>
      <c r="S135" s="121"/>
      <c r="T135" s="121"/>
      <c r="U135" s="121"/>
      <c r="V135" s="121"/>
      <c r="W135" s="121"/>
      <c r="X135" s="121"/>
      <c r="Y135" s="121"/>
      <c r="Z135" s="121"/>
      <c r="AA135" s="121"/>
    </row>
    <row r="136" spans="1:29">
      <c r="A136" s="121"/>
      <c r="B136" s="776" t="str">
        <f>B129</f>
        <v>Tecnología 1:</v>
      </c>
      <c r="C136" s="777"/>
      <c r="D136" s="777"/>
      <c r="E136" s="778" t="str">
        <f>E129</f>
        <v>System 1</v>
      </c>
      <c r="F136" s="778"/>
      <c r="G136" s="779"/>
      <c r="H136" s="780">
        <f>IF(RESULTADOS!K14=0,0/1,AVERAGE(H129:Z129))</f>
        <v>0.19140635667297728</v>
      </c>
      <c r="I136" s="739"/>
      <c r="J136" s="739"/>
      <c r="K136" s="739"/>
      <c r="L136" s="739"/>
      <c r="M136" s="121"/>
      <c r="N136" s="121"/>
      <c r="O136" s="121"/>
      <c r="P136" s="121"/>
      <c r="Q136" s="121"/>
      <c r="R136" s="121"/>
      <c r="S136" s="121"/>
      <c r="T136" s="121"/>
      <c r="U136" s="121"/>
      <c r="V136" s="121"/>
      <c r="W136" s="121"/>
      <c r="X136" s="121"/>
      <c r="Y136" s="121"/>
      <c r="Z136" s="121"/>
      <c r="AA136" s="121"/>
    </row>
    <row r="137" spans="1:29">
      <c r="A137" s="121"/>
      <c r="B137" s="909" t="str">
        <f>B130</f>
        <v>Tecnología 2:</v>
      </c>
      <c r="C137" s="910"/>
      <c r="D137" s="910"/>
      <c r="E137" s="911" t="str">
        <f>E130</f>
        <v>HL20</v>
      </c>
      <c r="F137" s="911"/>
      <c r="G137" s="912"/>
      <c r="H137" s="907">
        <f>IF(RESULTADOS!N14=0,0/1,AVERAGE(H130:Z130))</f>
        <v>0.10893780139999351</v>
      </c>
      <c r="I137" s="746"/>
      <c r="J137" s="746"/>
      <c r="K137" s="746"/>
      <c r="L137" s="746"/>
      <c r="M137" s="121"/>
      <c r="N137" s="121"/>
      <c r="O137" s="121"/>
      <c r="P137" s="121"/>
      <c r="Q137" s="121"/>
      <c r="R137" s="121"/>
      <c r="S137" s="121"/>
      <c r="T137" s="121"/>
      <c r="U137" s="121"/>
      <c r="V137" s="121"/>
      <c r="W137" s="121"/>
      <c r="X137" s="121"/>
      <c r="Y137" s="121"/>
      <c r="Z137" s="121"/>
      <c r="AA137" s="121"/>
    </row>
    <row r="138" spans="1:29">
      <c r="A138" s="121"/>
      <c r="B138" s="776" t="str">
        <f>B131</f>
        <v>Tecnología 3:</v>
      </c>
      <c r="C138" s="777"/>
      <c r="D138" s="777"/>
      <c r="E138" s="908" t="str">
        <f>E131</f>
        <v>S5 PRO</v>
      </c>
      <c r="F138" s="908"/>
      <c r="G138" s="858"/>
      <c r="H138" s="780">
        <f>IF(RESULTADOS!Q14=0,0/1,AVERAGE(H131:Z131))</f>
        <v>0.26629108894930642</v>
      </c>
      <c r="I138" s="739"/>
      <c r="J138" s="739"/>
      <c r="K138" s="739"/>
      <c r="L138" s="739"/>
      <c r="M138" s="121"/>
      <c r="N138" s="121"/>
      <c r="O138" s="121"/>
      <c r="P138" s="121"/>
      <c r="Q138" s="121"/>
      <c r="R138" s="121"/>
      <c r="S138" s="121"/>
      <c r="T138" s="121"/>
      <c r="U138" s="121"/>
      <c r="V138" s="121"/>
      <c r="W138" s="121"/>
      <c r="X138" s="121"/>
      <c r="Y138" s="121"/>
      <c r="Z138" s="121"/>
      <c r="AA138" s="121"/>
    </row>
    <row r="139" spans="1:29" s="97" customFormat="1">
      <c r="A139" s="121"/>
      <c r="B139" s="903" t="str">
        <f>B132</f>
        <v>Tecnología 4:</v>
      </c>
      <c r="C139" s="904"/>
      <c r="D139" s="904"/>
      <c r="E139" s="905">
        <f>E132</f>
        <v>0</v>
      </c>
      <c r="F139" s="905"/>
      <c r="G139" s="906"/>
      <c r="H139" s="907">
        <f>IF(RESULTADOS!T14=0,0/1,AVERAGE(H132:Z132))</f>
        <v>0</v>
      </c>
      <c r="I139" s="746"/>
      <c r="J139" s="746"/>
      <c r="K139" s="746"/>
      <c r="L139" s="746"/>
      <c r="M139" s="121"/>
      <c r="N139" s="121"/>
      <c r="O139" s="121"/>
      <c r="P139" s="121"/>
      <c r="Q139" s="121"/>
      <c r="R139" s="121"/>
      <c r="S139" s="121"/>
      <c r="T139" s="121"/>
      <c r="U139" s="121"/>
      <c r="V139" s="121"/>
      <c r="W139" s="121"/>
      <c r="X139" s="121"/>
      <c r="Y139" s="121"/>
      <c r="Z139" s="121"/>
      <c r="AA139" s="121"/>
      <c r="AB139" s="121"/>
      <c r="AC139" s="121"/>
    </row>
    <row r="140" spans="1:29">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row>
    <row r="141" spans="1:29">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row>
    <row r="142" spans="1:29">
      <c r="A142" s="888" t="s">
        <v>73</v>
      </c>
      <c r="B142" s="900"/>
      <c r="C142" s="900"/>
      <c r="D142" s="900"/>
      <c r="E142" s="900"/>
      <c r="F142" s="900"/>
      <c r="G142" s="900"/>
      <c r="H142" s="900"/>
      <c r="I142" s="900"/>
      <c r="J142" s="900"/>
      <c r="K142" s="900"/>
      <c r="L142" s="900"/>
      <c r="M142" s="900"/>
      <c r="N142" s="900"/>
      <c r="O142" s="900"/>
      <c r="P142" s="900"/>
      <c r="Q142" s="900"/>
      <c r="R142" s="900"/>
      <c r="S142" s="900"/>
      <c r="T142" s="900"/>
      <c r="U142" s="900"/>
      <c r="V142" s="900"/>
      <c r="W142" s="900"/>
      <c r="X142" s="900"/>
      <c r="Y142" s="900"/>
      <c r="Z142" s="901"/>
      <c r="AA142" s="121"/>
    </row>
    <row r="143" spans="1:29">
      <c r="A143" s="894" t="s">
        <v>77</v>
      </c>
      <c r="B143" s="895"/>
      <c r="C143" s="895"/>
      <c r="D143" s="895"/>
      <c r="E143" s="895"/>
      <c r="F143" s="895"/>
      <c r="G143" s="895"/>
      <c r="H143" s="895"/>
      <c r="I143" s="895"/>
      <c r="J143" s="895"/>
      <c r="K143" s="895"/>
      <c r="L143" s="895"/>
      <c r="M143" s="895"/>
      <c r="N143" s="895"/>
      <c r="O143" s="895"/>
      <c r="P143" s="895"/>
      <c r="Q143" s="895"/>
      <c r="R143" s="895"/>
      <c r="S143" s="895"/>
      <c r="T143" s="895"/>
      <c r="U143" s="895"/>
      <c r="V143" s="895"/>
      <c r="W143" s="895"/>
      <c r="X143" s="895"/>
      <c r="Y143" s="895"/>
      <c r="Z143" s="895"/>
      <c r="AA143" s="121"/>
    </row>
    <row r="144" spans="1:29">
      <c r="A144" s="894" t="s">
        <v>78</v>
      </c>
      <c r="B144" s="895"/>
      <c r="C144" s="895"/>
      <c r="D144" s="895"/>
      <c r="E144" s="895"/>
      <c r="F144" s="895"/>
      <c r="G144" s="895"/>
      <c r="H144" s="895"/>
      <c r="I144" s="895"/>
      <c r="J144" s="895"/>
      <c r="K144" s="895"/>
      <c r="L144" s="895"/>
      <c r="M144" s="895"/>
      <c r="N144" s="895"/>
      <c r="O144" s="895"/>
      <c r="P144" s="895"/>
      <c r="Q144" s="895"/>
      <c r="R144" s="895"/>
      <c r="S144" s="895"/>
      <c r="T144" s="895"/>
      <c r="U144" s="895"/>
      <c r="V144" s="895"/>
      <c r="W144" s="895"/>
      <c r="X144" s="895"/>
      <c r="Y144" s="895"/>
      <c r="Z144" s="895"/>
      <c r="AA144" s="121"/>
    </row>
    <row r="145" spans="1:29">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row>
    <row r="146" spans="1:29" ht="24.6" customHeight="1">
      <c r="A146" s="121"/>
      <c r="B146" s="860" t="s">
        <v>74</v>
      </c>
      <c r="C146" s="861"/>
      <c r="D146" s="861"/>
      <c r="E146" s="861"/>
      <c r="F146" s="861"/>
      <c r="G146" s="861"/>
      <c r="H146" s="861"/>
      <c r="I146" s="861"/>
      <c r="J146" s="861"/>
      <c r="K146" s="861"/>
      <c r="L146" s="861"/>
      <c r="M146" s="861"/>
      <c r="N146" s="861"/>
      <c r="O146" s="861"/>
      <c r="P146" s="121"/>
      <c r="Q146" s="862" t="s">
        <v>75</v>
      </c>
      <c r="R146" s="863"/>
      <c r="S146" s="863"/>
      <c r="T146" s="863"/>
      <c r="U146" s="864"/>
      <c r="V146" s="121"/>
      <c r="W146" s="852" t="s">
        <v>76</v>
      </c>
      <c r="X146" s="853"/>
      <c r="Y146" s="852" t="s">
        <v>88</v>
      </c>
      <c r="Z146" s="853"/>
      <c r="AA146" s="121"/>
    </row>
    <row r="147" spans="1:29">
      <c r="A147" s="121"/>
      <c r="B147" s="902">
        <f>H59</f>
        <v>0.20284297520661157</v>
      </c>
      <c r="C147" s="902"/>
      <c r="D147" s="902"/>
      <c r="E147" s="902"/>
      <c r="F147" s="902"/>
      <c r="G147" s="738">
        <f>H84</f>
        <v>0.18638206656703171</v>
      </c>
      <c r="H147" s="738"/>
      <c r="I147" s="738"/>
      <c r="J147" s="738">
        <f>H110</f>
        <v>0.19424891758056573</v>
      </c>
      <c r="K147" s="738"/>
      <c r="L147" s="738"/>
      <c r="M147" s="738">
        <f>H136</f>
        <v>0.19140635667297728</v>
      </c>
      <c r="N147" s="738"/>
      <c r="O147" s="738"/>
      <c r="P147" s="121"/>
      <c r="Q147" s="738">
        <f>G31</f>
        <v>0.5</v>
      </c>
      <c r="R147" s="739"/>
      <c r="S147" s="739"/>
      <c r="T147" s="739"/>
      <c r="U147" s="739"/>
      <c r="V147" s="121"/>
      <c r="W147" s="850">
        <f>(B147*Q147)+(G147*Q148)+(J147*Q149)+(M147*Q150)</f>
        <v>0.19590163499876961</v>
      </c>
      <c r="X147" s="851"/>
      <c r="Y147" s="854" t="str">
        <f>E136</f>
        <v>System 1</v>
      </c>
      <c r="Z147" s="779"/>
      <c r="AA147" s="121"/>
    </row>
    <row r="148" spans="1:29">
      <c r="A148" s="121"/>
      <c r="B148" s="859">
        <f>H60</f>
        <v>0.13311570247933885</v>
      </c>
      <c r="C148" s="859"/>
      <c r="D148" s="859"/>
      <c r="E148" s="859"/>
      <c r="F148" s="859"/>
      <c r="G148" s="859">
        <f>H85</f>
        <v>0.17602750731330774</v>
      </c>
      <c r="H148" s="859"/>
      <c r="I148" s="859"/>
      <c r="J148" s="859">
        <f>H111</f>
        <v>0.12361294755126909</v>
      </c>
      <c r="K148" s="859"/>
      <c r="L148" s="859"/>
      <c r="M148" s="859">
        <f>H137</f>
        <v>0.10893780139999351</v>
      </c>
      <c r="N148" s="859"/>
      <c r="O148" s="859"/>
      <c r="P148" s="121"/>
      <c r="Q148" s="846">
        <f>G32</f>
        <v>0.29999999999999993</v>
      </c>
      <c r="R148" s="847"/>
      <c r="S148" s="847"/>
      <c r="T148" s="847"/>
      <c r="U148" s="847"/>
      <c r="V148" s="121"/>
      <c r="W148" s="848">
        <f>(B148*Q147)+(G148*Q148)+(J148*Q149)+(M148*Q150)</f>
        <v>0.14262117832878801</v>
      </c>
      <c r="X148" s="849"/>
      <c r="Y148" s="855" t="str">
        <f>E137</f>
        <v>HL20</v>
      </c>
      <c r="Z148" s="856"/>
      <c r="AA148" s="121"/>
    </row>
    <row r="149" spans="1:29">
      <c r="A149" s="121"/>
      <c r="B149" s="738">
        <f>H61</f>
        <v>0.22819834710743803</v>
      </c>
      <c r="C149" s="738"/>
      <c r="D149" s="738"/>
      <c r="E149" s="738"/>
      <c r="F149" s="738"/>
      <c r="G149" s="738">
        <f>H86</f>
        <v>0.20018814557199704</v>
      </c>
      <c r="H149" s="738"/>
      <c r="I149" s="738"/>
      <c r="J149" s="738">
        <f>H112</f>
        <v>0.24722589510253817</v>
      </c>
      <c r="K149" s="738"/>
      <c r="L149" s="738"/>
      <c r="M149" s="738">
        <f>H138</f>
        <v>0.26629108894930642</v>
      </c>
      <c r="N149" s="738"/>
      <c r="O149" s="738"/>
      <c r="P149" s="121"/>
      <c r="Q149" s="738">
        <f>G33</f>
        <v>0.1</v>
      </c>
      <c r="R149" s="739"/>
      <c r="S149" s="739"/>
      <c r="T149" s="739"/>
      <c r="U149" s="739"/>
      <c r="V149" s="121"/>
      <c r="W149" s="850">
        <f>(B149*Q147)+(G149*Q148)+(J149*Q149)+(M149*Q150)</f>
        <v>0.22550731563050258</v>
      </c>
      <c r="X149" s="851"/>
      <c r="Y149" s="857" t="str">
        <f>E138</f>
        <v>S5 PRO</v>
      </c>
      <c r="Z149" s="858"/>
      <c r="AA149" s="121"/>
    </row>
    <row r="150" spans="1:29">
      <c r="A150" s="121"/>
      <c r="B150" s="838">
        <f>H62</f>
        <v>0</v>
      </c>
      <c r="C150" s="838"/>
      <c r="D150" s="838"/>
      <c r="E150" s="838"/>
      <c r="F150" s="838"/>
      <c r="G150" s="838">
        <f>H87</f>
        <v>0</v>
      </c>
      <c r="H150" s="838"/>
      <c r="I150" s="838"/>
      <c r="J150" s="838">
        <f>H113</f>
        <v>0</v>
      </c>
      <c r="K150" s="838"/>
      <c r="L150" s="838"/>
      <c r="M150" s="838">
        <f>H139</f>
        <v>0</v>
      </c>
      <c r="N150" s="838"/>
      <c r="O150" s="838"/>
      <c r="P150" s="121"/>
      <c r="Q150" s="846">
        <f>G34</f>
        <v>0.1</v>
      </c>
      <c r="R150" s="847"/>
      <c r="S150" s="847"/>
      <c r="T150" s="847"/>
      <c r="U150" s="847"/>
      <c r="V150" s="121"/>
      <c r="W150" s="839">
        <f>(B150*Q147)+(G150*Q148)+(J150*Q149)+(M150*Q150)</f>
        <v>0</v>
      </c>
      <c r="X150" s="839"/>
      <c r="Y150" s="840">
        <f>E139</f>
        <v>0</v>
      </c>
      <c r="Z150" s="841"/>
      <c r="AA150" s="121"/>
    </row>
    <row r="151" spans="1:29">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row>
    <row r="152" spans="1:29">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row>
    <row r="153" spans="1:29">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row>
    <row r="154" spans="1:29">
      <c r="A154" s="888" t="s">
        <v>79</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90"/>
      <c r="AA154" s="121"/>
    </row>
    <row r="155" spans="1:29">
      <c r="A155" s="730" t="s">
        <v>92</v>
      </c>
      <c r="B155" s="730"/>
      <c r="C155" s="730"/>
      <c r="D155" s="730"/>
      <c r="E155" s="730"/>
      <c r="F155" s="730"/>
      <c r="G155" s="730"/>
      <c r="H155" s="730"/>
      <c r="I155" s="730"/>
      <c r="J155" s="730"/>
      <c r="K155" s="730"/>
      <c r="L155" s="730"/>
      <c r="M155" s="730"/>
      <c r="N155" s="730"/>
      <c r="O155" s="730"/>
      <c r="P155" s="730"/>
      <c r="Q155" s="730"/>
      <c r="R155" s="730"/>
      <c r="S155" s="730"/>
      <c r="T155" s="730"/>
      <c r="U155" s="730"/>
      <c r="V155" s="730"/>
      <c r="W155" s="730"/>
      <c r="X155" s="730"/>
      <c r="Y155" s="730"/>
      <c r="Z155" s="730"/>
      <c r="AA155" s="121"/>
    </row>
    <row r="156" spans="1:29" s="97" customFormat="1">
      <c r="A156" s="899"/>
      <c r="B156" s="899"/>
      <c r="C156" s="899"/>
      <c r="D156" s="899"/>
      <c r="E156" s="899"/>
      <c r="F156" s="899"/>
      <c r="G156" s="899"/>
      <c r="H156" s="899"/>
      <c r="I156" s="899"/>
      <c r="J156" s="899"/>
      <c r="K156" s="899"/>
      <c r="L156" s="899"/>
      <c r="M156" s="899"/>
      <c r="N156" s="899"/>
      <c r="O156" s="899"/>
      <c r="P156" s="899"/>
      <c r="Q156" s="899"/>
      <c r="R156" s="899"/>
      <c r="S156" s="899"/>
      <c r="T156" s="899"/>
      <c r="U156" s="899"/>
      <c r="V156" s="899"/>
      <c r="W156" s="899"/>
      <c r="X156" s="899"/>
      <c r="Y156" s="899"/>
      <c r="Z156" s="899"/>
      <c r="AA156" s="121"/>
      <c r="AB156" s="121"/>
      <c r="AC156" s="121"/>
    </row>
    <row r="157" spans="1:29" s="97" customFormat="1">
      <c r="A157" s="148"/>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21"/>
      <c r="AB157" s="121"/>
      <c r="AC157" s="121"/>
    </row>
    <row r="158" spans="1:29">
      <c r="A158" s="121"/>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row>
    <row r="159" spans="1:29">
      <c r="A159" s="121"/>
      <c r="B159" s="884" t="s">
        <v>266</v>
      </c>
      <c r="C159" s="884"/>
      <c r="D159" s="884"/>
      <c r="E159" s="884"/>
      <c r="F159" s="884"/>
      <c r="G159" s="884"/>
      <c r="H159" s="884"/>
      <c r="I159" s="884"/>
      <c r="J159" s="121"/>
      <c r="K159" s="121"/>
      <c r="L159" s="121"/>
      <c r="M159" s="121"/>
      <c r="N159" s="121"/>
      <c r="O159" s="121"/>
      <c r="P159" s="121"/>
      <c r="Q159" s="121"/>
      <c r="R159" s="121"/>
      <c r="S159" s="121"/>
      <c r="T159" s="121"/>
      <c r="U159" s="121"/>
      <c r="V159" s="121"/>
      <c r="W159" s="121"/>
      <c r="X159" s="121"/>
      <c r="Y159" s="121"/>
      <c r="Z159" s="121"/>
      <c r="AA159" s="121"/>
    </row>
    <row r="160" spans="1:29">
      <c r="A160" s="121"/>
      <c r="B160" s="884" t="s">
        <v>80</v>
      </c>
      <c r="C160" s="884"/>
      <c r="D160" s="884" t="s">
        <v>88</v>
      </c>
      <c r="E160" s="884"/>
      <c r="F160" s="884"/>
      <c r="G160" s="884"/>
      <c r="H160" s="884" t="s">
        <v>81</v>
      </c>
      <c r="I160" s="884"/>
      <c r="J160" s="121"/>
      <c r="K160" s="121"/>
      <c r="L160" s="121"/>
      <c r="M160" s="121"/>
      <c r="N160" s="121"/>
      <c r="O160" s="121"/>
      <c r="P160" s="121"/>
      <c r="Q160" s="121"/>
      <c r="R160" s="121"/>
      <c r="S160" s="121"/>
      <c r="T160" s="121"/>
      <c r="U160" s="121"/>
      <c r="V160" s="121"/>
      <c r="W160" s="121"/>
      <c r="X160" s="121"/>
      <c r="Y160" s="121"/>
      <c r="Z160" s="121"/>
      <c r="AA160" s="121"/>
    </row>
    <row r="161" spans="1:29">
      <c r="A161" s="121"/>
      <c r="B161" s="342">
        <f>_xlfn.RANK.EQ(H161,$H$161:$I$164,0)</f>
        <v>2</v>
      </c>
      <c r="C161" s="342"/>
      <c r="D161" s="342" t="str">
        <f>Y147</f>
        <v>System 1</v>
      </c>
      <c r="E161" s="342"/>
      <c r="F161" s="342"/>
      <c r="G161" s="342"/>
      <c r="H161" s="897">
        <f>W147</f>
        <v>0.19590163499876961</v>
      </c>
      <c r="I161" s="897"/>
      <c r="J161" s="121"/>
      <c r="K161" s="121"/>
      <c r="L161" s="121"/>
      <c r="M161" s="121"/>
      <c r="N161" s="121"/>
      <c r="O161" s="121"/>
      <c r="P161" s="121"/>
      <c r="Q161" s="121"/>
      <c r="R161" s="121"/>
      <c r="S161" s="121"/>
      <c r="T161" s="121"/>
      <c r="U161" s="121"/>
      <c r="V161" s="121"/>
      <c r="W161" s="121"/>
      <c r="X161" s="121"/>
      <c r="Y161" s="121"/>
      <c r="Z161" s="121"/>
      <c r="AA161" s="121"/>
    </row>
    <row r="162" spans="1:29">
      <c r="A162" s="121"/>
      <c r="B162" s="842">
        <f t="shared" ref="B162:B164" si="0">_xlfn.RANK.EQ(H162,$H$161:$I$164,0)</f>
        <v>3</v>
      </c>
      <c r="C162" s="842"/>
      <c r="D162" s="842" t="str">
        <f>Y148</f>
        <v>HL20</v>
      </c>
      <c r="E162" s="842"/>
      <c r="F162" s="842"/>
      <c r="G162" s="842"/>
      <c r="H162" s="898">
        <f>W148</f>
        <v>0.14262117832878801</v>
      </c>
      <c r="I162" s="898"/>
      <c r="J162" s="121"/>
      <c r="K162" s="121"/>
      <c r="L162" s="121"/>
      <c r="M162" s="121"/>
      <c r="N162" s="121"/>
      <c r="O162" s="121"/>
      <c r="P162" s="121"/>
      <c r="Q162" s="121"/>
      <c r="R162" s="121"/>
      <c r="S162" s="121"/>
      <c r="T162" s="121"/>
      <c r="U162" s="121"/>
      <c r="V162" s="121"/>
      <c r="W162" s="121"/>
      <c r="X162" s="121"/>
      <c r="Y162" s="121"/>
      <c r="Z162" s="121"/>
      <c r="AA162" s="121"/>
    </row>
    <row r="163" spans="1:29">
      <c r="A163" s="121"/>
      <c r="B163" s="342">
        <f t="shared" si="0"/>
        <v>1</v>
      </c>
      <c r="C163" s="342"/>
      <c r="D163" s="896" t="str">
        <f>Y149</f>
        <v>S5 PRO</v>
      </c>
      <c r="E163" s="896"/>
      <c r="F163" s="896"/>
      <c r="G163" s="896"/>
      <c r="H163" s="897">
        <f>W149</f>
        <v>0.22550731563050258</v>
      </c>
      <c r="I163" s="897"/>
      <c r="J163" s="121"/>
      <c r="K163" s="121"/>
      <c r="L163" s="121"/>
      <c r="M163" s="121"/>
      <c r="N163" s="121"/>
      <c r="O163" s="121"/>
      <c r="P163" s="121"/>
      <c r="Q163" s="121"/>
      <c r="R163" s="121"/>
      <c r="S163" s="121"/>
      <c r="T163" s="121"/>
      <c r="U163" s="121"/>
      <c r="V163" s="121"/>
      <c r="W163" s="121"/>
      <c r="X163" s="121"/>
      <c r="Y163" s="121"/>
      <c r="Z163" s="121"/>
      <c r="AA163" s="121"/>
    </row>
    <row r="164" spans="1:29">
      <c r="A164" s="121"/>
      <c r="B164" s="842">
        <f t="shared" si="0"/>
        <v>4</v>
      </c>
      <c r="C164" s="842"/>
      <c r="D164" s="843">
        <f>Y150</f>
        <v>0</v>
      </c>
      <c r="E164" s="844"/>
      <c r="F164" s="844"/>
      <c r="G164" s="844"/>
      <c r="H164" s="845">
        <f>W150</f>
        <v>0</v>
      </c>
      <c r="I164" s="845"/>
      <c r="J164" s="121"/>
      <c r="K164" s="121"/>
      <c r="L164" s="121"/>
      <c r="M164" s="121"/>
      <c r="N164" s="121"/>
      <c r="O164" s="121"/>
      <c r="P164" s="121"/>
      <c r="Q164" s="121"/>
      <c r="R164" s="121"/>
      <c r="S164" s="121"/>
      <c r="T164" s="121"/>
      <c r="U164" s="121"/>
      <c r="V164" s="121"/>
      <c r="W164" s="121"/>
      <c r="X164" s="121"/>
      <c r="Y164" s="121"/>
      <c r="Z164" s="121"/>
      <c r="AA164" s="121"/>
    </row>
    <row r="165" spans="1:29" s="97" customFormat="1">
      <c r="A165" s="121"/>
      <c r="B165" s="149"/>
      <c r="C165" s="149"/>
      <c r="D165" s="150"/>
      <c r="E165" s="151"/>
      <c r="F165" s="151"/>
      <c r="G165" s="151"/>
      <c r="H165" s="152"/>
      <c r="I165" s="152"/>
      <c r="J165" s="121"/>
      <c r="K165" s="121"/>
      <c r="L165" s="121"/>
      <c r="M165" s="121"/>
      <c r="N165" s="121"/>
      <c r="O165" s="121"/>
      <c r="P165" s="121"/>
      <c r="Q165" s="121"/>
      <c r="R165" s="121"/>
      <c r="S165" s="121"/>
      <c r="T165" s="121"/>
      <c r="U165" s="121"/>
      <c r="V165" s="121"/>
      <c r="W165" s="121"/>
      <c r="X165" s="121"/>
      <c r="Y165" s="121"/>
      <c r="Z165" s="121"/>
      <c r="AA165" s="121"/>
      <c r="AB165" s="121"/>
      <c r="AC165" s="121"/>
    </row>
    <row r="166" spans="1:29" s="97" customFormat="1">
      <c r="A166" s="121"/>
      <c r="B166" s="149"/>
      <c r="C166" s="149"/>
      <c r="D166" s="150"/>
      <c r="E166" s="151"/>
      <c r="F166" s="151"/>
      <c r="G166" s="151"/>
      <c r="H166" s="152"/>
      <c r="I166" s="152"/>
      <c r="J166" s="121"/>
      <c r="K166" s="121"/>
      <c r="L166" s="121"/>
      <c r="M166" s="121"/>
      <c r="N166" s="121"/>
      <c r="O166" s="121"/>
      <c r="P166" s="121"/>
      <c r="Q166" s="121"/>
      <c r="R166" s="121"/>
      <c r="S166" s="121"/>
      <c r="T166" s="121"/>
      <c r="U166" s="121"/>
      <c r="V166" s="121"/>
      <c r="W166" s="121"/>
      <c r="X166" s="121"/>
      <c r="Y166" s="121"/>
      <c r="Z166" s="121"/>
      <c r="AA166" s="121"/>
      <c r="AB166" s="121"/>
      <c r="AC166" s="121"/>
    </row>
    <row r="167" spans="1:29">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row>
    <row r="168" spans="1:29">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row>
    <row r="169" spans="1:29">
      <c r="A169" s="891" t="s">
        <v>269</v>
      </c>
      <c r="B169" s="892"/>
      <c r="C169" s="892"/>
      <c r="D169" s="892"/>
      <c r="E169" s="892"/>
      <c r="F169" s="892"/>
      <c r="G169" s="892"/>
      <c r="H169" s="892"/>
      <c r="I169" s="892"/>
      <c r="J169" s="892"/>
      <c r="K169" s="892"/>
      <c r="L169" s="892"/>
      <c r="M169" s="892"/>
      <c r="N169" s="892"/>
      <c r="O169" s="892"/>
      <c r="P169" s="892"/>
      <c r="Q169" s="892"/>
      <c r="R169" s="892"/>
      <c r="S169" s="892"/>
      <c r="T169" s="892"/>
      <c r="U169" s="892"/>
      <c r="V169" s="892"/>
      <c r="W169" s="892"/>
      <c r="X169" s="892"/>
      <c r="Y169" s="892"/>
      <c r="Z169" s="893"/>
      <c r="AA169" s="121"/>
    </row>
    <row r="170" spans="1:29">
      <c r="A170" s="894" t="s">
        <v>82</v>
      </c>
      <c r="B170" s="895"/>
      <c r="C170" s="895"/>
      <c r="D170" s="895"/>
      <c r="E170" s="895"/>
      <c r="F170" s="895"/>
      <c r="G170" s="895"/>
      <c r="H170" s="895"/>
      <c r="I170" s="895"/>
      <c r="J170" s="895"/>
      <c r="K170" s="895"/>
      <c r="L170" s="895"/>
      <c r="M170" s="895"/>
      <c r="N170" s="895"/>
      <c r="O170" s="895"/>
      <c r="P170" s="895"/>
      <c r="Q170" s="895"/>
      <c r="R170" s="895"/>
      <c r="S170" s="895"/>
      <c r="T170" s="895"/>
      <c r="U170" s="895"/>
      <c r="V170" s="121"/>
      <c r="W170" s="121"/>
      <c r="X170" s="121"/>
      <c r="Y170" s="121"/>
      <c r="Z170" s="121"/>
      <c r="AA170" s="121"/>
    </row>
    <row r="171" spans="1:29">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row>
    <row r="172" spans="1:29">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row>
    <row r="173" spans="1:29">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row>
    <row r="174" spans="1:29">
      <c r="A174" s="121"/>
      <c r="B174" s="121"/>
      <c r="C174" s="885" t="s">
        <v>83</v>
      </c>
      <c r="D174" s="885"/>
      <c r="E174" s="885"/>
      <c r="F174" s="885"/>
      <c r="G174" s="885"/>
      <c r="H174" s="121"/>
      <c r="I174" s="121"/>
      <c r="J174" s="121"/>
      <c r="K174" s="121"/>
      <c r="L174" s="121"/>
      <c r="M174" s="121"/>
      <c r="N174" s="121"/>
      <c r="O174" s="121"/>
      <c r="P174" s="121"/>
      <c r="Q174" s="121"/>
      <c r="R174" s="121"/>
      <c r="S174" s="121"/>
      <c r="T174" s="121"/>
      <c r="U174" s="121"/>
      <c r="V174" s="121"/>
      <c r="W174" s="121"/>
      <c r="X174" s="121"/>
      <c r="Y174" s="121"/>
      <c r="Z174" s="121"/>
      <c r="AA174" s="121"/>
    </row>
    <row r="175" spans="1:29">
      <c r="A175" s="121"/>
      <c r="B175" s="121"/>
      <c r="C175" s="879">
        <f>(G17*G31)+(J17*G32)+(N17*G33)+(S17*G34)</f>
        <v>2</v>
      </c>
      <c r="D175" s="879"/>
      <c r="E175" s="879"/>
      <c r="F175" s="879"/>
      <c r="G175" s="879"/>
      <c r="H175" s="882" t="s">
        <v>84</v>
      </c>
      <c r="I175" s="883"/>
      <c r="J175" s="883"/>
      <c r="K175" s="880">
        <f>(E179-4)/(4-1)</f>
        <v>0</v>
      </c>
      <c r="L175" s="881"/>
      <c r="M175" s="881"/>
      <c r="N175" s="121"/>
      <c r="O175" s="121"/>
      <c r="P175" s="121"/>
      <c r="Q175" s="121"/>
      <c r="R175" s="121"/>
      <c r="S175" s="121"/>
      <c r="T175" s="121"/>
      <c r="U175" s="121"/>
      <c r="V175" s="121"/>
      <c r="W175" s="121"/>
      <c r="X175" s="121"/>
      <c r="Y175" s="121"/>
      <c r="Z175" s="121"/>
      <c r="AA175" s="121"/>
    </row>
    <row r="176" spans="1:29">
      <c r="A176" s="121"/>
      <c r="B176" s="121"/>
      <c r="C176" s="877">
        <f>(G18*G31)+(J18*G32)+(N18*G33)+(S18*G34)</f>
        <v>1.2</v>
      </c>
      <c r="D176" s="877"/>
      <c r="E176" s="877"/>
      <c r="F176" s="877"/>
      <c r="G176" s="877"/>
      <c r="H176" s="882" t="s">
        <v>85</v>
      </c>
      <c r="I176" s="883"/>
      <c r="J176" s="883"/>
      <c r="K176" s="880">
        <f>1.98*(4-2)/4</f>
        <v>0.99</v>
      </c>
      <c r="L176" s="881"/>
      <c r="M176" s="881"/>
      <c r="N176" s="121"/>
      <c r="O176" s="121"/>
      <c r="P176" s="121"/>
      <c r="Q176" s="121"/>
      <c r="R176" s="121"/>
      <c r="S176" s="121"/>
      <c r="T176" s="121"/>
      <c r="U176" s="121"/>
      <c r="V176" s="121"/>
      <c r="W176" s="121"/>
      <c r="X176" s="121"/>
      <c r="Y176" s="121"/>
      <c r="Z176" s="121"/>
      <c r="AA176" s="121"/>
    </row>
    <row r="177" spans="1:27">
      <c r="A177" s="121"/>
      <c r="B177" s="121"/>
      <c r="C177" s="879">
        <f>(G19*G31)+(J19*G32)+(N19*G33)+(S19*G34)</f>
        <v>0.4</v>
      </c>
      <c r="D177" s="879"/>
      <c r="E177" s="879"/>
      <c r="F177" s="879"/>
      <c r="G177" s="879"/>
      <c r="H177" s="882" t="s">
        <v>86</v>
      </c>
      <c r="I177" s="883"/>
      <c r="J177" s="883"/>
      <c r="K177" s="880">
        <f>ABS(K175/K176)</f>
        <v>0</v>
      </c>
      <c r="L177" s="881"/>
      <c r="M177" s="881"/>
      <c r="N177" s="886" t="str">
        <f>IF(K177&lt;0.1, "Coherente", "No coherente")</f>
        <v>Coherente</v>
      </c>
      <c r="O177" s="887"/>
      <c r="P177" s="143" t="str">
        <f>IF(K177&gt;0.1, "Se recomienda cambiar los porcentajes de importancia","Confiable")</f>
        <v>Confiable</v>
      </c>
      <c r="Q177" s="143"/>
      <c r="R177" s="143"/>
      <c r="S177" s="143"/>
      <c r="T177" s="143"/>
      <c r="U177" s="143"/>
      <c r="V177" s="121"/>
      <c r="W177" s="121"/>
      <c r="X177" s="121"/>
      <c r="Y177" s="121"/>
      <c r="Z177" s="121"/>
      <c r="AA177" s="121"/>
    </row>
    <row r="178" spans="1:27">
      <c r="A178" s="121"/>
      <c r="B178" s="121"/>
      <c r="C178" s="877">
        <f>(G20*G31)+(J20*G32)+(N20*G33)+(S20*G34)</f>
        <v>0.4</v>
      </c>
      <c r="D178" s="877"/>
      <c r="E178" s="877"/>
      <c r="F178" s="877"/>
      <c r="G178" s="877"/>
      <c r="H178" s="121"/>
      <c r="I178" s="121"/>
      <c r="J178" s="121"/>
      <c r="K178" s="121"/>
      <c r="L178" s="121"/>
      <c r="M178" s="121"/>
      <c r="N178" s="121"/>
      <c r="O178" s="121"/>
      <c r="P178" s="121"/>
      <c r="Q178" s="121"/>
      <c r="R178" s="121"/>
      <c r="S178" s="121"/>
      <c r="T178" s="121"/>
      <c r="U178" s="121"/>
      <c r="V178" s="121"/>
      <c r="W178" s="121"/>
      <c r="X178" s="121"/>
      <c r="Y178" s="121"/>
      <c r="Z178" s="121"/>
      <c r="AA178" s="121"/>
    </row>
    <row r="179" spans="1:27">
      <c r="A179" s="121"/>
      <c r="B179" s="121"/>
      <c r="C179" s="878" t="s">
        <v>87</v>
      </c>
      <c r="D179" s="878"/>
      <c r="E179" s="879">
        <f>SUM(C175:G178)</f>
        <v>4</v>
      </c>
      <c r="F179" s="879"/>
      <c r="G179" s="879"/>
      <c r="H179" s="121"/>
      <c r="I179" s="121"/>
      <c r="J179" s="121"/>
      <c r="K179" s="121"/>
      <c r="L179" s="121"/>
      <c r="M179" s="121"/>
      <c r="N179" s="121"/>
      <c r="O179" s="121"/>
      <c r="P179" s="121"/>
      <c r="Q179" s="121"/>
      <c r="R179" s="121"/>
      <c r="S179" s="121"/>
      <c r="T179" s="121"/>
      <c r="U179" s="121"/>
      <c r="V179" s="121"/>
      <c r="W179" s="121"/>
      <c r="X179" s="121"/>
      <c r="Y179" s="121"/>
      <c r="Z179" s="121"/>
      <c r="AA179" s="121"/>
    </row>
    <row r="180" spans="1:27">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row>
    <row r="181" spans="1:27">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row>
    <row r="182" spans="1:27">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row>
    <row r="183" spans="1:27">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row>
    <row r="184" spans="1:27">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row>
    <row r="185" spans="1:27">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row>
    <row r="186" spans="1:27">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row>
    <row r="187" spans="1:27" s="121" customFormat="1"/>
    <row r="188" spans="1:27" s="121" customFormat="1"/>
    <row r="189" spans="1:27" s="121" customFormat="1"/>
    <row r="190" spans="1:27" s="121" customFormat="1"/>
    <row r="191" spans="1:27" s="121" customFormat="1"/>
    <row r="192" spans="1:27"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121" customFormat="1"/>
    <row r="258" s="121" customFormat="1"/>
    <row r="259" s="121" customFormat="1"/>
    <row r="260" s="121" customFormat="1"/>
    <row r="261" s="121" customFormat="1"/>
    <row r="262" s="121" customFormat="1"/>
    <row r="263" s="121" customFormat="1"/>
    <row r="264" s="121" customFormat="1"/>
    <row r="265" s="121" customFormat="1"/>
    <row r="266" s="121" customFormat="1"/>
    <row r="267" s="121" customFormat="1"/>
    <row r="268" s="121" customFormat="1"/>
    <row r="269" s="121" customFormat="1"/>
    <row r="270" s="121" customFormat="1"/>
    <row r="271" s="121" customFormat="1"/>
    <row r="272" s="121" customFormat="1"/>
    <row r="273" s="121" customFormat="1"/>
    <row r="274" s="121" customFormat="1"/>
    <row r="275" s="121" customFormat="1"/>
    <row r="276" s="121" customFormat="1"/>
    <row r="277" s="121" customFormat="1"/>
    <row r="278" s="121" customFormat="1"/>
    <row r="279" s="121" customFormat="1"/>
    <row r="280" s="121" customFormat="1"/>
    <row r="281" s="121" customFormat="1"/>
    <row r="282" s="121" customFormat="1"/>
    <row r="283" s="121" customFormat="1"/>
    <row r="284" s="121" customFormat="1"/>
    <row r="285" s="121" customFormat="1"/>
    <row r="286" s="121" customFormat="1"/>
    <row r="287" s="121" customFormat="1"/>
    <row r="288" s="121" customFormat="1"/>
    <row r="289" s="121" customFormat="1"/>
    <row r="290" s="121" customFormat="1"/>
    <row r="291" s="121" customFormat="1"/>
    <row r="292" s="121" customFormat="1"/>
    <row r="293" s="121" customFormat="1"/>
    <row r="294" s="121" customFormat="1"/>
    <row r="295" s="121" customFormat="1"/>
    <row r="296" s="121" customFormat="1"/>
    <row r="297" s="121" customFormat="1"/>
    <row r="298" s="121" customFormat="1"/>
    <row r="299" s="121" customFormat="1"/>
    <row r="300" s="121" customFormat="1"/>
    <row r="301" s="121" customFormat="1"/>
    <row r="302" s="121" customFormat="1"/>
    <row r="303" s="121" customFormat="1"/>
    <row r="304" s="121" customFormat="1"/>
    <row r="305" s="121" customFormat="1"/>
    <row r="306" s="121" customFormat="1"/>
    <row r="307" s="121" customFormat="1"/>
    <row r="308" s="121" customFormat="1"/>
    <row r="309" s="121" customFormat="1"/>
    <row r="310" s="121" customFormat="1"/>
    <row r="311" s="121" customFormat="1"/>
    <row r="312" s="121" customFormat="1"/>
    <row r="313" s="121" customFormat="1"/>
    <row r="314" s="121" customFormat="1"/>
    <row r="315" s="121" customFormat="1"/>
    <row r="316" s="121" customFormat="1"/>
    <row r="317" s="121" customFormat="1"/>
    <row r="318" s="121" customFormat="1"/>
    <row r="319" s="121" customFormat="1"/>
    <row r="320" s="121" customFormat="1"/>
    <row r="321" s="121" customFormat="1"/>
    <row r="322" s="121" customFormat="1"/>
    <row r="323" s="121" customFormat="1"/>
    <row r="324" s="121" customFormat="1"/>
    <row r="325" s="121" customFormat="1"/>
    <row r="326" s="121" customFormat="1"/>
    <row r="327" s="121" customFormat="1"/>
  </sheetData>
  <sheetProtection sheet="1" objects="1" scenarios="1"/>
  <mergeCells count="486">
    <mergeCell ref="A1:E3"/>
    <mergeCell ref="F1:V2"/>
    <mergeCell ref="F3:K3"/>
    <mergeCell ref="L3:O3"/>
    <mergeCell ref="P3:V3"/>
    <mergeCell ref="A5:W5"/>
    <mergeCell ref="B15:U15"/>
    <mergeCell ref="B16:F16"/>
    <mergeCell ref="G16:I16"/>
    <mergeCell ref="J16:M16"/>
    <mergeCell ref="N16:R16"/>
    <mergeCell ref="S16:U16"/>
    <mergeCell ref="A8:W8"/>
    <mergeCell ref="A7:W7"/>
    <mergeCell ref="A10:W10"/>
    <mergeCell ref="A11:W11"/>
    <mergeCell ref="A12:W12"/>
    <mergeCell ref="B17:F17"/>
    <mergeCell ref="G17:I17"/>
    <mergeCell ref="J17:M17"/>
    <mergeCell ref="N17:R17"/>
    <mergeCell ref="S17:U17"/>
    <mergeCell ref="B18:F18"/>
    <mergeCell ref="G18:I18"/>
    <mergeCell ref="J18:M18"/>
    <mergeCell ref="N18:R18"/>
    <mergeCell ref="S18:U18"/>
    <mergeCell ref="B21:F21"/>
    <mergeCell ref="G21:I21"/>
    <mergeCell ref="J21:M21"/>
    <mergeCell ref="N21:R21"/>
    <mergeCell ref="S21:U21"/>
    <mergeCell ref="B23:U23"/>
    <mergeCell ref="B19:F19"/>
    <mergeCell ref="G19:I19"/>
    <mergeCell ref="J19:M19"/>
    <mergeCell ref="N19:R19"/>
    <mergeCell ref="S19:U19"/>
    <mergeCell ref="B20:F20"/>
    <mergeCell ref="G20:I20"/>
    <mergeCell ref="J20:M20"/>
    <mergeCell ref="N20:R20"/>
    <mergeCell ref="S20:U20"/>
    <mergeCell ref="B24:F24"/>
    <mergeCell ref="G24:I24"/>
    <mergeCell ref="J24:M24"/>
    <mergeCell ref="N24:R24"/>
    <mergeCell ref="S24:U24"/>
    <mergeCell ref="B25:F25"/>
    <mergeCell ref="G25:I25"/>
    <mergeCell ref="J25:M25"/>
    <mergeCell ref="N25:R25"/>
    <mergeCell ref="S25:U25"/>
    <mergeCell ref="J28:M28"/>
    <mergeCell ref="N28:R28"/>
    <mergeCell ref="S28:U28"/>
    <mergeCell ref="B30:F30"/>
    <mergeCell ref="G30:I30"/>
    <mergeCell ref="B26:F26"/>
    <mergeCell ref="G26:I26"/>
    <mergeCell ref="J26:M26"/>
    <mergeCell ref="N26:R26"/>
    <mergeCell ref="S26:U26"/>
    <mergeCell ref="B27:F27"/>
    <mergeCell ref="G27:I27"/>
    <mergeCell ref="J27:M27"/>
    <mergeCell ref="N27:R27"/>
    <mergeCell ref="S27:U27"/>
    <mergeCell ref="B34:F34"/>
    <mergeCell ref="G34:I34"/>
    <mergeCell ref="B31:F31"/>
    <mergeCell ref="G31:I31"/>
    <mergeCell ref="B32:F32"/>
    <mergeCell ref="G32:I32"/>
    <mergeCell ref="B33:F33"/>
    <mergeCell ref="G33:I33"/>
    <mergeCell ref="B28:F28"/>
    <mergeCell ref="G28:I28"/>
    <mergeCell ref="R42:T42"/>
    <mergeCell ref="P42:Q42"/>
    <mergeCell ref="A36:W36"/>
    <mergeCell ref="A37:W37"/>
    <mergeCell ref="A38:W38"/>
    <mergeCell ref="B42:G42"/>
    <mergeCell ref="H42:I42"/>
    <mergeCell ref="J42:L42"/>
    <mergeCell ref="B43:D43"/>
    <mergeCell ref="E43:G43"/>
    <mergeCell ref="H43:L43"/>
    <mergeCell ref="B41:Y41"/>
    <mergeCell ref="V42:X42"/>
    <mergeCell ref="V43:Y43"/>
    <mergeCell ref="M43:Q43"/>
    <mergeCell ref="R43:U43"/>
    <mergeCell ref="M42:O42"/>
    <mergeCell ref="M46:Q46"/>
    <mergeCell ref="R46:U46"/>
    <mergeCell ref="B51:G51"/>
    <mergeCell ref="H51:I51"/>
    <mergeCell ref="J51:L51"/>
    <mergeCell ref="H44:L44"/>
    <mergeCell ref="M44:Q44"/>
    <mergeCell ref="R44:U44"/>
    <mergeCell ref="H45:L45"/>
    <mergeCell ref="M45:Q45"/>
    <mergeCell ref="R45:U45"/>
    <mergeCell ref="B44:D44"/>
    <mergeCell ref="B45:D45"/>
    <mergeCell ref="E44:G44"/>
    <mergeCell ref="E45:G45"/>
    <mergeCell ref="M51:O51"/>
    <mergeCell ref="P51:Q51"/>
    <mergeCell ref="R51:T51"/>
    <mergeCell ref="H46:L46"/>
    <mergeCell ref="B47:G47"/>
    <mergeCell ref="H47:L47"/>
    <mergeCell ref="B46:D46"/>
    <mergeCell ref="E46:G46"/>
    <mergeCell ref="H52:L52"/>
    <mergeCell ref="H60:L60"/>
    <mergeCell ref="B60:D60"/>
    <mergeCell ref="E60:G60"/>
    <mergeCell ref="M53:Q53"/>
    <mergeCell ref="R53:U53"/>
    <mergeCell ref="M54:Q54"/>
    <mergeCell ref="R54:U54"/>
    <mergeCell ref="B59:D59"/>
    <mergeCell ref="E59:G59"/>
    <mergeCell ref="B53:D53"/>
    <mergeCell ref="E53:G53"/>
    <mergeCell ref="B54:D54"/>
    <mergeCell ref="E54:G54"/>
    <mergeCell ref="B52:D52"/>
    <mergeCell ref="E52:G52"/>
    <mergeCell ref="H53:L53"/>
    <mergeCell ref="B58:G58"/>
    <mergeCell ref="H58:L58"/>
    <mergeCell ref="H59:L59"/>
    <mergeCell ref="B76:G76"/>
    <mergeCell ref="H76:I76"/>
    <mergeCell ref="J76:L76"/>
    <mergeCell ref="M76:O76"/>
    <mergeCell ref="P76:Q76"/>
    <mergeCell ref="R76:T76"/>
    <mergeCell ref="B70:D70"/>
    <mergeCell ref="E70:G70"/>
    <mergeCell ref="H70:L70"/>
    <mergeCell ref="M70:Q70"/>
    <mergeCell ref="R70:U70"/>
    <mergeCell ref="B72:G72"/>
    <mergeCell ref="H71:L71"/>
    <mergeCell ref="M71:Q71"/>
    <mergeCell ref="R71:U71"/>
    <mergeCell ref="B84:D84"/>
    <mergeCell ref="E84:G84"/>
    <mergeCell ref="H84:L84"/>
    <mergeCell ref="B85:D85"/>
    <mergeCell ref="E85:G85"/>
    <mergeCell ref="H85:L85"/>
    <mergeCell ref="B79:D79"/>
    <mergeCell ref="E79:G79"/>
    <mergeCell ref="H79:L79"/>
    <mergeCell ref="B83:G83"/>
    <mergeCell ref="H83:L83"/>
    <mergeCell ref="B86:D86"/>
    <mergeCell ref="E86:G86"/>
    <mergeCell ref="H86:L86"/>
    <mergeCell ref="B92:G92"/>
    <mergeCell ref="H92:I92"/>
    <mergeCell ref="J92:L92"/>
    <mergeCell ref="M92:O92"/>
    <mergeCell ref="P92:Q92"/>
    <mergeCell ref="R92:T92"/>
    <mergeCell ref="B87:D87"/>
    <mergeCell ref="E87:G87"/>
    <mergeCell ref="H87:L87"/>
    <mergeCell ref="B93:D93"/>
    <mergeCell ref="E93:G93"/>
    <mergeCell ref="H93:L93"/>
    <mergeCell ref="M93:Q93"/>
    <mergeCell ref="R93:U93"/>
    <mergeCell ref="B94:D94"/>
    <mergeCell ref="E94:G94"/>
    <mergeCell ref="H94:L94"/>
    <mergeCell ref="M94:Q94"/>
    <mergeCell ref="R94:U94"/>
    <mergeCell ref="R95:U95"/>
    <mergeCell ref="B97:G97"/>
    <mergeCell ref="H96:L96"/>
    <mergeCell ref="M96:Q96"/>
    <mergeCell ref="R96:U96"/>
    <mergeCell ref="H97:L97"/>
    <mergeCell ref="M97:Q97"/>
    <mergeCell ref="R97:U97"/>
    <mergeCell ref="B96:D96"/>
    <mergeCell ref="E96:G96"/>
    <mergeCell ref="E106:G106"/>
    <mergeCell ref="H106:L106"/>
    <mergeCell ref="M105:Q105"/>
    <mergeCell ref="R105:U105"/>
    <mergeCell ref="B109:G109"/>
    <mergeCell ref="H109:L109"/>
    <mergeCell ref="B103:D103"/>
    <mergeCell ref="E103:G103"/>
    <mergeCell ref="H103:L103"/>
    <mergeCell ref="M103:Q103"/>
    <mergeCell ref="R103:U103"/>
    <mergeCell ref="B104:D104"/>
    <mergeCell ref="E104:G104"/>
    <mergeCell ref="H104:L104"/>
    <mergeCell ref="M104:Q104"/>
    <mergeCell ref="R104:U104"/>
    <mergeCell ref="M106:Q106"/>
    <mergeCell ref="R106:U106"/>
    <mergeCell ref="B120:D120"/>
    <mergeCell ref="E120:G120"/>
    <mergeCell ref="H120:L120"/>
    <mergeCell ref="M120:Q120"/>
    <mergeCell ref="R120:U120"/>
    <mergeCell ref="B112:D112"/>
    <mergeCell ref="E112:G112"/>
    <mergeCell ref="H112:L112"/>
    <mergeCell ref="B118:G118"/>
    <mergeCell ref="H118:I118"/>
    <mergeCell ref="J118:L118"/>
    <mergeCell ref="M118:O118"/>
    <mergeCell ref="P118:Q118"/>
    <mergeCell ref="R118:T118"/>
    <mergeCell ref="B113:D113"/>
    <mergeCell ref="E113:G113"/>
    <mergeCell ref="H113:L113"/>
    <mergeCell ref="B121:D121"/>
    <mergeCell ref="E121:G121"/>
    <mergeCell ref="H121:L121"/>
    <mergeCell ref="M121:Q121"/>
    <mergeCell ref="R121:U121"/>
    <mergeCell ref="B123:G123"/>
    <mergeCell ref="H123:L123"/>
    <mergeCell ref="M123:Q123"/>
    <mergeCell ref="R123:U123"/>
    <mergeCell ref="B122:D122"/>
    <mergeCell ref="E122:G122"/>
    <mergeCell ref="H122:L122"/>
    <mergeCell ref="M122:Q122"/>
    <mergeCell ref="R122:U122"/>
    <mergeCell ref="B130:D130"/>
    <mergeCell ref="E130:G130"/>
    <mergeCell ref="H130:L130"/>
    <mergeCell ref="M130:Q130"/>
    <mergeCell ref="R130:U130"/>
    <mergeCell ref="B128:G128"/>
    <mergeCell ref="H128:I128"/>
    <mergeCell ref="J128:L128"/>
    <mergeCell ref="M128:O128"/>
    <mergeCell ref="P128:Q128"/>
    <mergeCell ref="R128:T128"/>
    <mergeCell ref="B136:D136"/>
    <mergeCell ref="E136:G136"/>
    <mergeCell ref="H136:L136"/>
    <mergeCell ref="B137:D137"/>
    <mergeCell ref="E137:G137"/>
    <mergeCell ref="H137:L137"/>
    <mergeCell ref="B131:D131"/>
    <mergeCell ref="E131:G131"/>
    <mergeCell ref="H131:L131"/>
    <mergeCell ref="B135:G135"/>
    <mergeCell ref="H135:L135"/>
    <mergeCell ref="H138:L138"/>
    <mergeCell ref="A142:Z142"/>
    <mergeCell ref="A143:Z143"/>
    <mergeCell ref="A144:Z144"/>
    <mergeCell ref="B147:F147"/>
    <mergeCell ref="G147:I147"/>
    <mergeCell ref="J147:L147"/>
    <mergeCell ref="M147:O147"/>
    <mergeCell ref="W146:X146"/>
    <mergeCell ref="W147:X147"/>
    <mergeCell ref="B139:D139"/>
    <mergeCell ref="E139:G139"/>
    <mergeCell ref="H139:L139"/>
    <mergeCell ref="E138:G138"/>
    <mergeCell ref="N177:O177"/>
    <mergeCell ref="H175:J175"/>
    <mergeCell ref="B159:I159"/>
    <mergeCell ref="A154:Z154"/>
    <mergeCell ref="A169:Z169"/>
    <mergeCell ref="A170:U170"/>
    <mergeCell ref="B162:C162"/>
    <mergeCell ref="D161:G161"/>
    <mergeCell ref="D162:G162"/>
    <mergeCell ref="D163:G163"/>
    <mergeCell ref="H161:I161"/>
    <mergeCell ref="H162:I162"/>
    <mergeCell ref="H163:I163"/>
    <mergeCell ref="B163:C163"/>
    <mergeCell ref="B160:C160"/>
    <mergeCell ref="A155:Z156"/>
    <mergeCell ref="C178:G178"/>
    <mergeCell ref="C179:D179"/>
    <mergeCell ref="E179:G179"/>
    <mergeCell ref="B148:F148"/>
    <mergeCell ref="B149:F149"/>
    <mergeCell ref="G148:I148"/>
    <mergeCell ref="G149:I149"/>
    <mergeCell ref="J148:L148"/>
    <mergeCell ref="J149:L149"/>
    <mergeCell ref="K175:M175"/>
    <mergeCell ref="K176:M176"/>
    <mergeCell ref="H177:J177"/>
    <mergeCell ref="K177:M177"/>
    <mergeCell ref="H176:J176"/>
    <mergeCell ref="B161:C161"/>
    <mergeCell ref="D160:G160"/>
    <mergeCell ref="H160:I160"/>
    <mergeCell ref="C174:G174"/>
    <mergeCell ref="C175:G175"/>
    <mergeCell ref="C176:G176"/>
    <mergeCell ref="C177:G177"/>
    <mergeCell ref="B150:F150"/>
    <mergeCell ref="G150:I150"/>
    <mergeCell ref="J150:L150"/>
    <mergeCell ref="B62:D62"/>
    <mergeCell ref="E62:G62"/>
    <mergeCell ref="H62:L62"/>
    <mergeCell ref="H72:L72"/>
    <mergeCell ref="M72:Q72"/>
    <mergeCell ref="R72:U72"/>
    <mergeCell ref="B71:D71"/>
    <mergeCell ref="E71:G71"/>
    <mergeCell ref="B68:D68"/>
    <mergeCell ref="E68:G68"/>
    <mergeCell ref="H68:L68"/>
    <mergeCell ref="M68:Q68"/>
    <mergeCell ref="R68:U68"/>
    <mergeCell ref="B69:D69"/>
    <mergeCell ref="E69:G69"/>
    <mergeCell ref="B67:G67"/>
    <mergeCell ref="H67:I67"/>
    <mergeCell ref="J67:L67"/>
    <mergeCell ref="M67:O67"/>
    <mergeCell ref="P67:Q67"/>
    <mergeCell ref="R67:T67"/>
    <mergeCell ref="H61:L61"/>
    <mergeCell ref="M55:Q55"/>
    <mergeCell ref="R55:U55"/>
    <mergeCell ref="M150:O150"/>
    <mergeCell ref="W150:X150"/>
    <mergeCell ref="Y150:Z150"/>
    <mergeCell ref="B164:C164"/>
    <mergeCell ref="D164:G164"/>
    <mergeCell ref="H164:I164"/>
    <mergeCell ref="Q150:U150"/>
    <mergeCell ref="W148:X148"/>
    <mergeCell ref="W149:X149"/>
    <mergeCell ref="Y146:Z146"/>
    <mergeCell ref="Y147:Z147"/>
    <mergeCell ref="Y148:Z148"/>
    <mergeCell ref="Y149:Z149"/>
    <mergeCell ref="Q149:U149"/>
    <mergeCell ref="Q148:U148"/>
    <mergeCell ref="M149:O149"/>
    <mergeCell ref="M148:O148"/>
    <mergeCell ref="B146:O146"/>
    <mergeCell ref="Q146:U146"/>
    <mergeCell ref="Q147:U147"/>
    <mergeCell ref="B138:D138"/>
    <mergeCell ref="B77:D77"/>
    <mergeCell ref="E77:G77"/>
    <mergeCell ref="H77:L77"/>
    <mergeCell ref="M77:Q77"/>
    <mergeCell ref="R77:U77"/>
    <mergeCell ref="V44:Y44"/>
    <mergeCell ref="V45:Y45"/>
    <mergeCell ref="V46:Y46"/>
    <mergeCell ref="V47:Y47"/>
    <mergeCell ref="B55:D55"/>
    <mergeCell ref="E55:G55"/>
    <mergeCell ref="V51:X51"/>
    <mergeCell ref="Y51:Z51"/>
    <mergeCell ref="V52:Z52"/>
    <mergeCell ref="V53:Z53"/>
    <mergeCell ref="V54:Z54"/>
    <mergeCell ref="V55:Z55"/>
    <mergeCell ref="B50:Z50"/>
    <mergeCell ref="M52:Q52"/>
    <mergeCell ref="R52:U52"/>
    <mergeCell ref="H54:L54"/>
    <mergeCell ref="M47:Q47"/>
    <mergeCell ref="R47:U47"/>
    <mergeCell ref="H55:L55"/>
    <mergeCell ref="R78:U78"/>
    <mergeCell ref="V92:X92"/>
    <mergeCell ref="V93:Y93"/>
    <mergeCell ref="V94:Y94"/>
    <mergeCell ref="V95:Y95"/>
    <mergeCell ref="H69:L69"/>
    <mergeCell ref="M69:Q69"/>
    <mergeCell ref="R69:U69"/>
    <mergeCell ref="B61:D61"/>
    <mergeCell ref="E61:G61"/>
    <mergeCell ref="B66:Y66"/>
    <mergeCell ref="B80:D80"/>
    <mergeCell ref="E80:G80"/>
    <mergeCell ref="H80:L80"/>
    <mergeCell ref="M80:Q80"/>
    <mergeCell ref="V76:X76"/>
    <mergeCell ref="V77:Y77"/>
    <mergeCell ref="V78:Y78"/>
    <mergeCell ref="V79:Y79"/>
    <mergeCell ref="R80:U80"/>
    <mergeCell ref="B75:Y75"/>
    <mergeCell ref="V80:Y80"/>
    <mergeCell ref="M79:Q79"/>
    <mergeCell ref="R79:U79"/>
    <mergeCell ref="V96:Y96"/>
    <mergeCell ref="V97:Y97"/>
    <mergeCell ref="B91:Y91"/>
    <mergeCell ref="V102:X102"/>
    <mergeCell ref="V67:X67"/>
    <mergeCell ref="V68:Y68"/>
    <mergeCell ref="V69:Y69"/>
    <mergeCell ref="V70:Y70"/>
    <mergeCell ref="V71:Y71"/>
    <mergeCell ref="V72:Y72"/>
    <mergeCell ref="B102:G102"/>
    <mergeCell ref="H102:I102"/>
    <mergeCell ref="J102:L102"/>
    <mergeCell ref="M102:O102"/>
    <mergeCell ref="P102:Q102"/>
    <mergeCell ref="R102:T102"/>
    <mergeCell ref="B95:D95"/>
    <mergeCell ref="E95:G95"/>
    <mergeCell ref="H95:L95"/>
    <mergeCell ref="M95:Q95"/>
    <mergeCell ref="B78:D78"/>
    <mergeCell ref="E78:G78"/>
    <mergeCell ref="H78:L78"/>
    <mergeCell ref="M78:Q78"/>
    <mergeCell ref="V103:Y103"/>
    <mergeCell ref="V104:Y104"/>
    <mergeCell ref="V105:Y105"/>
    <mergeCell ref="V106:Y106"/>
    <mergeCell ref="V107:Y107"/>
    <mergeCell ref="B101:Y101"/>
    <mergeCell ref="V118:X118"/>
    <mergeCell ref="Y118:Z118"/>
    <mergeCell ref="V119:Z119"/>
    <mergeCell ref="B119:D119"/>
    <mergeCell ref="E119:G119"/>
    <mergeCell ref="H119:L119"/>
    <mergeCell ref="M119:Q119"/>
    <mergeCell ref="R119:U119"/>
    <mergeCell ref="B110:D110"/>
    <mergeCell ref="E110:G110"/>
    <mergeCell ref="H110:L110"/>
    <mergeCell ref="B111:D111"/>
    <mergeCell ref="E111:G111"/>
    <mergeCell ref="H111:L111"/>
    <mergeCell ref="B105:D105"/>
    <mergeCell ref="E105:G105"/>
    <mergeCell ref="H105:L105"/>
    <mergeCell ref="B106:D106"/>
    <mergeCell ref="V120:Z120"/>
    <mergeCell ref="V121:Z121"/>
    <mergeCell ref="V122:Z122"/>
    <mergeCell ref="V123:Z123"/>
    <mergeCell ref="B117:Z117"/>
    <mergeCell ref="B132:D132"/>
    <mergeCell ref="E132:G132"/>
    <mergeCell ref="H132:L132"/>
    <mergeCell ref="M132:Q132"/>
    <mergeCell ref="R132:U132"/>
    <mergeCell ref="V128:X128"/>
    <mergeCell ref="Y128:Z128"/>
    <mergeCell ref="V129:Z129"/>
    <mergeCell ref="V130:Z130"/>
    <mergeCell ref="V131:Z131"/>
    <mergeCell ref="V132:Z132"/>
    <mergeCell ref="B127:Z127"/>
    <mergeCell ref="M131:Q131"/>
    <mergeCell ref="R131:U131"/>
    <mergeCell ref="B129:D129"/>
    <mergeCell ref="E129:G129"/>
    <mergeCell ref="H129:L129"/>
    <mergeCell ref="M129:Q129"/>
    <mergeCell ref="R129:U129"/>
  </mergeCells>
  <conditionalFormatting sqref="K177:O177">
    <cfRule type="cellIs" dxfId="3" priority="1" operator="lessThan">
      <formula>0.1</formula>
    </cfRule>
  </conditionalFormatting>
  <conditionalFormatting sqref="N177:O177">
    <cfRule type="cellIs" dxfId="2" priority="2" operator="equal">
      <formula>"Coherente"</formula>
    </cfRule>
  </conditionalFormatting>
  <conditionalFormatting sqref="K177:M177">
    <cfRule type="cellIs" dxfId="1" priority="3" operator="greaterThan">
      <formula>0.1</formula>
    </cfRule>
  </conditionalFormatting>
  <conditionalFormatting sqref="N177:O177">
    <cfRule type="cellIs" dxfId="0" priority="4" operator="equal">
      <formula>"No coherente"</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70C2B9EFC9C334EADDACF6B78231C51" ma:contentTypeVersion="0" ma:contentTypeDescription="Crear nuevo documento." ma:contentTypeScope="" ma:versionID="f2d86e447ef0cd534b8733a69bd73066">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C7DEB8-5706-47EC-B4AF-28A58D8E9DC1}">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EABB4C0-99E8-4494-80CE-BB89A8751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19ABF0C-4788-4ADE-9AF1-9F872E31B4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INSTRUCTIVO</vt:lpstr>
      <vt:lpstr>FORMULARIO</vt:lpstr>
      <vt:lpstr>ET</vt:lpstr>
      <vt:lpstr>EC</vt:lpstr>
      <vt:lpstr>EF-MIN</vt:lpstr>
      <vt:lpstr>EF -MAX</vt:lpstr>
      <vt:lpstr>RESULTADOS</vt:lpstr>
      <vt:lpstr>INSTRUCTIVO AHP</vt:lpstr>
      <vt:lpstr>AHP</vt:lpstr>
      <vt:lpstr>FORMULAS</vt:lpstr>
      <vt:lpstr>EC!Área_de_impresión</vt:lpstr>
      <vt:lpstr>'EF -MAX'!Área_de_impresión</vt:lpstr>
      <vt:lpstr>'EF-MIN'!Área_de_impresión</vt:lpstr>
      <vt:lpstr>ET!Área_de_impresión</vt:lpstr>
      <vt:lpstr>FORMULARIO!Área_de_impresión</vt:lpstr>
      <vt:lpstr>INSTRUCTIVO!Área_de_impresión</vt:lpstr>
      <vt:lpstr>'INSTRUCTIVO AHP'!Área_de_impresión</vt:lpstr>
      <vt:lpstr>RESULTADOS!Área_de_impresión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CLINICANU-705</dc:creator>
  <cp:keywords/>
  <dc:description/>
  <cp:lastModifiedBy>Andrea Bedoya</cp:lastModifiedBy>
  <cp:revision/>
  <cp:lastPrinted>2022-03-28T05:33:55Z</cp:lastPrinted>
  <dcterms:created xsi:type="dcterms:W3CDTF">2020-10-09T14:48:41Z</dcterms:created>
  <dcterms:modified xsi:type="dcterms:W3CDTF">2022-04-23T15:51:53Z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0x010100570C2B9EFC9C334EADDACF6B78231C51</vt:lpwstr>
  </property>
</Properties>
</file>