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vitado\Downloads\"/>
    </mc:Choice>
  </mc:AlternateContent>
  <bookViews>
    <workbookView xWindow="0" yWindow="0" windowWidth="28800" windowHeight="12300"/>
  </bookViews>
  <sheets>
    <sheet name="EEFF Historicos" sheetId="2" r:id="rId1"/>
    <sheet name="ER Historico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E20" i="3"/>
  <c r="F20" i="3"/>
  <c r="D20" i="3"/>
  <c r="C24" i="2" l="1"/>
  <c r="D24" i="2"/>
  <c r="E24" i="2"/>
  <c r="F24" i="2"/>
  <c r="Z8" i="3" l="1"/>
  <c r="F77" i="3" s="1"/>
  <c r="Y8" i="3"/>
  <c r="E77" i="3" s="1"/>
  <c r="X8" i="3"/>
  <c r="D59" i="3"/>
  <c r="D60" i="3" s="1"/>
  <c r="E59" i="3"/>
  <c r="E60" i="3" s="1"/>
  <c r="F59" i="3"/>
  <c r="F60" i="3" s="1"/>
  <c r="C59" i="3"/>
  <c r="C60" i="3" s="1"/>
  <c r="D54" i="3"/>
  <c r="E54" i="3"/>
  <c r="F54" i="3"/>
  <c r="D55" i="3"/>
  <c r="E55" i="3"/>
  <c r="F55" i="3"/>
  <c r="D56" i="3"/>
  <c r="E56" i="3"/>
  <c r="F56" i="3"/>
  <c r="D57" i="3"/>
  <c r="E57" i="3"/>
  <c r="F57" i="3"/>
  <c r="C57" i="3"/>
  <c r="C56" i="3"/>
  <c r="C55" i="3"/>
  <c r="C54" i="3"/>
  <c r="C58" i="3" s="1"/>
  <c r="D41" i="3"/>
  <c r="E41" i="3"/>
  <c r="F41" i="3"/>
  <c r="C41" i="3"/>
  <c r="C42" i="3" s="1"/>
  <c r="D39" i="3"/>
  <c r="E39" i="3"/>
  <c r="F39" i="3"/>
  <c r="C39" i="3"/>
  <c r="D38" i="3"/>
  <c r="E38" i="3"/>
  <c r="F38" i="3"/>
  <c r="C38" i="3"/>
  <c r="C61" i="3" l="1"/>
  <c r="E58" i="3"/>
  <c r="E61" i="3" s="1"/>
  <c r="D58" i="3"/>
  <c r="F58" i="3"/>
  <c r="C40" i="3"/>
  <c r="C43" i="3" s="1"/>
  <c r="C47" i="3" s="1"/>
  <c r="E40" i="3"/>
  <c r="F42" i="3"/>
  <c r="D40" i="3"/>
  <c r="E42" i="3"/>
  <c r="D42" i="3"/>
  <c r="F40" i="3"/>
  <c r="E71" i="3" l="1"/>
  <c r="E69" i="3"/>
  <c r="C65" i="3"/>
  <c r="C71" i="3"/>
  <c r="C70" i="3"/>
  <c r="C64" i="3"/>
  <c r="C68" i="3"/>
  <c r="C69" i="3"/>
  <c r="C66" i="3"/>
  <c r="C67" i="3"/>
  <c r="E70" i="3"/>
  <c r="E64" i="3"/>
  <c r="E66" i="3"/>
  <c r="E68" i="3"/>
  <c r="D61" i="3"/>
  <c r="F61" i="3"/>
  <c r="F68" i="3" s="1"/>
  <c r="E65" i="3"/>
  <c r="E67" i="3"/>
  <c r="C50" i="3"/>
  <c r="F43" i="3"/>
  <c r="F50" i="3" s="1"/>
  <c r="D43" i="3"/>
  <c r="D50" i="3" s="1"/>
  <c r="C48" i="3"/>
  <c r="E43" i="3"/>
  <c r="C51" i="3"/>
  <c r="C46" i="3"/>
  <c r="C49" i="3"/>
  <c r="F48" i="3" l="1"/>
  <c r="F71" i="3"/>
  <c r="F64" i="3"/>
  <c r="F66" i="3"/>
  <c r="F69" i="3"/>
  <c r="F70" i="3"/>
  <c r="F65" i="3"/>
  <c r="F67" i="3"/>
  <c r="D71" i="3"/>
  <c r="D69" i="3"/>
  <c r="D67" i="3"/>
  <c r="D70" i="3"/>
  <c r="D65" i="3"/>
  <c r="D66" i="3"/>
  <c r="D64" i="3"/>
  <c r="D68" i="3"/>
  <c r="E51" i="3"/>
  <c r="E47" i="3"/>
  <c r="E46" i="3"/>
  <c r="E48" i="3"/>
  <c r="E49" i="3"/>
  <c r="D51" i="3"/>
  <c r="D47" i="3"/>
  <c r="D49" i="3"/>
  <c r="D46" i="3"/>
  <c r="F51" i="3"/>
  <c r="F49" i="3"/>
  <c r="F47" i="3"/>
  <c r="F46" i="3"/>
  <c r="D48" i="3"/>
  <c r="E50" i="3"/>
  <c r="Z22" i="3" l="1"/>
  <c r="Y22" i="3"/>
  <c r="X22" i="3"/>
  <c r="W22" i="3"/>
  <c r="Z18" i="3"/>
  <c r="Y18" i="3"/>
  <c r="X18" i="3"/>
  <c r="W18" i="3"/>
  <c r="Z17" i="3"/>
  <c r="Y17" i="3"/>
  <c r="X17" i="3"/>
  <c r="W17" i="3"/>
  <c r="Z11" i="3"/>
  <c r="F79" i="3" s="1"/>
  <c r="Y11" i="3"/>
  <c r="E79" i="3" s="1"/>
  <c r="X11" i="3"/>
  <c r="D79" i="3" s="1"/>
  <c r="W11" i="3"/>
  <c r="Z10" i="3"/>
  <c r="Y10" i="3"/>
  <c r="X10" i="3"/>
  <c r="W10" i="3"/>
  <c r="Z9" i="3"/>
  <c r="F75" i="3" s="1"/>
  <c r="Y9" i="3"/>
  <c r="E75" i="3" s="1"/>
  <c r="X9" i="3"/>
  <c r="D75" i="3" s="1"/>
  <c r="W9" i="3"/>
  <c r="W8" i="3"/>
  <c r="W5" i="3"/>
  <c r="X5" i="3"/>
  <c r="D76" i="3" s="1"/>
  <c r="Y5" i="3"/>
  <c r="E76" i="3" s="1"/>
  <c r="Z5" i="3"/>
  <c r="F76" i="3" s="1"/>
  <c r="Z4" i="3"/>
  <c r="Y4" i="3"/>
  <c r="X4" i="3"/>
  <c r="W4" i="3"/>
  <c r="P22" i="3"/>
  <c r="U22" i="3" s="1"/>
  <c r="O22" i="3"/>
  <c r="T22" i="3" s="1"/>
  <c r="N22" i="3"/>
  <c r="S22" i="3" s="1"/>
  <c r="P18" i="3"/>
  <c r="U18" i="3" s="1"/>
  <c r="O18" i="3"/>
  <c r="T18" i="3" s="1"/>
  <c r="N18" i="3"/>
  <c r="S18" i="3" s="1"/>
  <c r="P17" i="3"/>
  <c r="U17" i="3" s="1"/>
  <c r="O17" i="3"/>
  <c r="T17" i="3" s="1"/>
  <c r="N17" i="3"/>
  <c r="S17" i="3" s="1"/>
  <c r="P11" i="3"/>
  <c r="U11" i="3" s="1"/>
  <c r="O11" i="3"/>
  <c r="T11" i="3" s="1"/>
  <c r="N11" i="3"/>
  <c r="S11" i="3" s="1"/>
  <c r="P10" i="3"/>
  <c r="U10" i="3" s="1"/>
  <c r="O10" i="3"/>
  <c r="T10" i="3" s="1"/>
  <c r="N10" i="3"/>
  <c r="S10" i="3" s="1"/>
  <c r="P9" i="3"/>
  <c r="U9" i="3" s="1"/>
  <c r="O9" i="3"/>
  <c r="T9" i="3" s="1"/>
  <c r="N9" i="3"/>
  <c r="S9" i="3" s="1"/>
  <c r="P8" i="3"/>
  <c r="U8" i="3" s="1"/>
  <c r="O8" i="3"/>
  <c r="T8" i="3" s="1"/>
  <c r="N8" i="3"/>
  <c r="S8" i="3" s="1"/>
  <c r="N5" i="3"/>
  <c r="S5" i="3" s="1"/>
  <c r="O5" i="3"/>
  <c r="T5" i="3" s="1"/>
  <c r="P5" i="3"/>
  <c r="U5" i="3" s="1"/>
  <c r="P4" i="3"/>
  <c r="U4" i="3" s="1"/>
  <c r="F74" i="3" s="1"/>
  <c r="O4" i="3"/>
  <c r="T4" i="3" s="1"/>
  <c r="E74" i="3" s="1"/>
  <c r="N4" i="3"/>
  <c r="S4" i="3" s="1"/>
  <c r="D74" i="3" s="1"/>
  <c r="K22" i="3"/>
  <c r="F35" i="3" s="1"/>
  <c r="K18" i="3"/>
  <c r="F34" i="3" s="1"/>
  <c r="K17" i="3"/>
  <c r="K11" i="3"/>
  <c r="K10" i="3"/>
  <c r="K9" i="3"/>
  <c r="K8" i="3"/>
  <c r="F33" i="3" s="1"/>
  <c r="K5" i="3"/>
  <c r="F32" i="3" s="1"/>
  <c r="K4" i="3"/>
  <c r="J22" i="3"/>
  <c r="E35" i="3" s="1"/>
  <c r="J18" i="3"/>
  <c r="E34" i="3" s="1"/>
  <c r="J17" i="3"/>
  <c r="J11" i="3"/>
  <c r="J10" i="3"/>
  <c r="J9" i="3"/>
  <c r="J8" i="3"/>
  <c r="E33" i="3" s="1"/>
  <c r="J5" i="3"/>
  <c r="E32" i="3" s="1"/>
  <c r="J4" i="3"/>
  <c r="I22" i="3"/>
  <c r="D35" i="3" s="1"/>
  <c r="I18" i="3"/>
  <c r="D34" i="3" s="1"/>
  <c r="I17" i="3"/>
  <c r="I11" i="3"/>
  <c r="I10" i="3"/>
  <c r="I9" i="3"/>
  <c r="I8" i="3"/>
  <c r="D33" i="3" s="1"/>
  <c r="I5" i="3"/>
  <c r="D32" i="3" s="1"/>
  <c r="I4" i="3"/>
  <c r="H22" i="3"/>
  <c r="C35" i="3" s="1"/>
  <c r="H18" i="3"/>
  <c r="C34" i="3" s="1"/>
  <c r="H17" i="3"/>
  <c r="H11" i="3"/>
  <c r="H10" i="3"/>
  <c r="H9" i="3"/>
  <c r="H8" i="3"/>
  <c r="C33" i="3" s="1"/>
  <c r="H5" i="3"/>
  <c r="C32" i="3" s="1"/>
  <c r="H4" i="3"/>
  <c r="Z47" i="2"/>
  <c r="Y47" i="2"/>
  <c r="X47" i="2"/>
  <c r="W47" i="2"/>
  <c r="Z46" i="2"/>
  <c r="Y46" i="2"/>
  <c r="X46" i="2"/>
  <c r="W46" i="2"/>
  <c r="Z45" i="2"/>
  <c r="Y45" i="2"/>
  <c r="X45" i="2"/>
  <c r="W45" i="2"/>
  <c r="Z44" i="2"/>
  <c r="Y44" i="2"/>
  <c r="X44" i="2"/>
  <c r="W44" i="2"/>
  <c r="Z43" i="2"/>
  <c r="Y43" i="2"/>
  <c r="X43" i="2"/>
  <c r="W43" i="2"/>
  <c r="Z38" i="2"/>
  <c r="Y38" i="2"/>
  <c r="X38" i="2"/>
  <c r="W38" i="2"/>
  <c r="Z37" i="2"/>
  <c r="Y37" i="2"/>
  <c r="X37" i="2"/>
  <c r="W37" i="2"/>
  <c r="Z36" i="2"/>
  <c r="Y36" i="2"/>
  <c r="X36" i="2"/>
  <c r="W36" i="2"/>
  <c r="Z35" i="2"/>
  <c r="Y35" i="2"/>
  <c r="X35" i="2"/>
  <c r="W35" i="2"/>
  <c r="Z31" i="2"/>
  <c r="Y31" i="2"/>
  <c r="X31" i="2"/>
  <c r="W31" i="2"/>
  <c r="Z30" i="2"/>
  <c r="Y30" i="2"/>
  <c r="X30" i="2"/>
  <c r="W30" i="2"/>
  <c r="Z29" i="2"/>
  <c r="Y29" i="2"/>
  <c r="X29" i="2"/>
  <c r="W29" i="2"/>
  <c r="Z28" i="2"/>
  <c r="Y28" i="2"/>
  <c r="X28" i="2"/>
  <c r="W28" i="2"/>
  <c r="Z27" i="2"/>
  <c r="Y27" i="2"/>
  <c r="X27" i="2"/>
  <c r="W27" i="2"/>
  <c r="Z26" i="2"/>
  <c r="Y26" i="2"/>
  <c r="X26" i="2"/>
  <c r="W26" i="2"/>
  <c r="Z25" i="2"/>
  <c r="Y25" i="2"/>
  <c r="X25" i="2"/>
  <c r="W25" i="2"/>
  <c r="Z19" i="2"/>
  <c r="Y19" i="2"/>
  <c r="X19" i="2"/>
  <c r="W19" i="2"/>
  <c r="Z18" i="2"/>
  <c r="Y18" i="2"/>
  <c r="X18" i="2"/>
  <c r="W18" i="2"/>
  <c r="Z17" i="2"/>
  <c r="Y17" i="2"/>
  <c r="X17" i="2"/>
  <c r="W17" i="2"/>
  <c r="Z16" i="2"/>
  <c r="Y16" i="2"/>
  <c r="X16" i="2"/>
  <c r="W16" i="2"/>
  <c r="Z15" i="2"/>
  <c r="Y15" i="2"/>
  <c r="X15" i="2"/>
  <c r="W15" i="2"/>
  <c r="Z14" i="2"/>
  <c r="Y14" i="2"/>
  <c r="X14" i="2"/>
  <c r="W14" i="2"/>
  <c r="Z13" i="2"/>
  <c r="Y13" i="2"/>
  <c r="X13" i="2"/>
  <c r="W13" i="2"/>
  <c r="X5" i="2"/>
  <c r="Y5" i="2"/>
  <c r="Z5" i="2"/>
  <c r="X6" i="2"/>
  <c r="Y6" i="2"/>
  <c r="Z6" i="2"/>
  <c r="X7" i="2"/>
  <c r="Y7" i="2"/>
  <c r="Z7" i="2"/>
  <c r="X8" i="2"/>
  <c r="Y8" i="2"/>
  <c r="Z8" i="2"/>
  <c r="X9" i="2"/>
  <c r="Y9" i="2"/>
  <c r="Z9" i="2"/>
  <c r="X4" i="2"/>
  <c r="Y4" i="2"/>
  <c r="Z4" i="2"/>
  <c r="W5" i="2"/>
  <c r="W6" i="2"/>
  <c r="W7" i="2"/>
  <c r="W8" i="2"/>
  <c r="W9" i="2"/>
  <c r="W4" i="2"/>
  <c r="P47" i="2"/>
  <c r="U47" i="2" s="1"/>
  <c r="O47" i="2"/>
  <c r="T47" i="2" s="1"/>
  <c r="N47" i="2"/>
  <c r="S47" i="2" s="1"/>
  <c r="P46" i="2"/>
  <c r="U46" i="2" s="1"/>
  <c r="O46" i="2"/>
  <c r="T46" i="2" s="1"/>
  <c r="N46" i="2"/>
  <c r="S46" i="2" s="1"/>
  <c r="P45" i="2"/>
  <c r="U45" i="2" s="1"/>
  <c r="O45" i="2"/>
  <c r="T45" i="2" s="1"/>
  <c r="N45" i="2"/>
  <c r="S45" i="2" s="1"/>
  <c r="P44" i="2"/>
  <c r="U44" i="2" s="1"/>
  <c r="O44" i="2"/>
  <c r="T44" i="2" s="1"/>
  <c r="N44" i="2"/>
  <c r="S44" i="2" s="1"/>
  <c r="P43" i="2"/>
  <c r="U43" i="2" s="1"/>
  <c r="O43" i="2"/>
  <c r="T43" i="2" s="1"/>
  <c r="N43" i="2"/>
  <c r="S43" i="2" s="1"/>
  <c r="P38" i="2"/>
  <c r="U38" i="2" s="1"/>
  <c r="O38" i="2"/>
  <c r="T38" i="2" s="1"/>
  <c r="N38" i="2"/>
  <c r="S38" i="2" s="1"/>
  <c r="P37" i="2"/>
  <c r="U37" i="2" s="1"/>
  <c r="O37" i="2"/>
  <c r="T37" i="2" s="1"/>
  <c r="N37" i="2"/>
  <c r="S37" i="2" s="1"/>
  <c r="P36" i="2"/>
  <c r="U36" i="2" s="1"/>
  <c r="O36" i="2"/>
  <c r="T36" i="2" s="1"/>
  <c r="N36" i="2"/>
  <c r="S36" i="2" s="1"/>
  <c r="P35" i="2"/>
  <c r="U35" i="2" s="1"/>
  <c r="O35" i="2"/>
  <c r="T35" i="2" s="1"/>
  <c r="N35" i="2"/>
  <c r="S35" i="2" s="1"/>
  <c r="P31" i="2"/>
  <c r="U31" i="2" s="1"/>
  <c r="O31" i="2"/>
  <c r="T31" i="2" s="1"/>
  <c r="N31" i="2"/>
  <c r="S31" i="2" s="1"/>
  <c r="P30" i="2"/>
  <c r="U30" i="2" s="1"/>
  <c r="O30" i="2"/>
  <c r="T30" i="2" s="1"/>
  <c r="N30" i="2"/>
  <c r="S30" i="2" s="1"/>
  <c r="P29" i="2"/>
  <c r="U29" i="2" s="1"/>
  <c r="O29" i="2"/>
  <c r="T29" i="2" s="1"/>
  <c r="N29" i="2"/>
  <c r="S29" i="2" s="1"/>
  <c r="P28" i="2"/>
  <c r="U28" i="2" s="1"/>
  <c r="O28" i="2"/>
  <c r="T28" i="2" s="1"/>
  <c r="N28" i="2"/>
  <c r="S28" i="2" s="1"/>
  <c r="P27" i="2"/>
  <c r="U27" i="2" s="1"/>
  <c r="O27" i="2"/>
  <c r="T27" i="2" s="1"/>
  <c r="N27" i="2"/>
  <c r="S27" i="2" s="1"/>
  <c r="P26" i="2"/>
  <c r="U26" i="2" s="1"/>
  <c r="O26" i="2"/>
  <c r="T26" i="2" s="1"/>
  <c r="N26" i="2"/>
  <c r="S26" i="2" s="1"/>
  <c r="P25" i="2"/>
  <c r="U25" i="2" s="1"/>
  <c r="O25" i="2"/>
  <c r="T25" i="2" s="1"/>
  <c r="N25" i="2"/>
  <c r="S25" i="2" s="1"/>
  <c r="P19" i="2"/>
  <c r="U19" i="2" s="1"/>
  <c r="O19" i="2"/>
  <c r="T19" i="2" s="1"/>
  <c r="N19" i="2"/>
  <c r="S19" i="2" s="1"/>
  <c r="P18" i="2"/>
  <c r="U18" i="2" s="1"/>
  <c r="O18" i="2"/>
  <c r="T18" i="2" s="1"/>
  <c r="N18" i="2"/>
  <c r="S18" i="2" s="1"/>
  <c r="P17" i="2"/>
  <c r="U17" i="2" s="1"/>
  <c r="O17" i="2"/>
  <c r="T17" i="2" s="1"/>
  <c r="N17" i="2"/>
  <c r="S17" i="2" s="1"/>
  <c r="P16" i="2"/>
  <c r="U16" i="2" s="1"/>
  <c r="O16" i="2"/>
  <c r="T16" i="2" s="1"/>
  <c r="N16" i="2"/>
  <c r="S16" i="2" s="1"/>
  <c r="P15" i="2"/>
  <c r="U15" i="2" s="1"/>
  <c r="O15" i="2"/>
  <c r="T15" i="2" s="1"/>
  <c r="N15" i="2"/>
  <c r="S15" i="2" s="1"/>
  <c r="P14" i="2"/>
  <c r="U14" i="2" s="1"/>
  <c r="O14" i="2"/>
  <c r="T14" i="2" s="1"/>
  <c r="N14" i="2"/>
  <c r="S14" i="2" s="1"/>
  <c r="P13" i="2"/>
  <c r="U13" i="2" s="1"/>
  <c r="O13" i="2"/>
  <c r="T13" i="2" s="1"/>
  <c r="N13" i="2"/>
  <c r="S13" i="2" s="1"/>
  <c r="P5" i="2"/>
  <c r="U5" i="2" s="1"/>
  <c r="P6" i="2"/>
  <c r="U6" i="2" s="1"/>
  <c r="P7" i="2"/>
  <c r="U7" i="2" s="1"/>
  <c r="P8" i="2"/>
  <c r="U8" i="2" s="1"/>
  <c r="P9" i="2"/>
  <c r="U9" i="2" s="1"/>
  <c r="O5" i="2"/>
  <c r="T5" i="2" s="1"/>
  <c r="O6" i="2"/>
  <c r="T6" i="2" s="1"/>
  <c r="O7" i="2"/>
  <c r="T7" i="2" s="1"/>
  <c r="O8" i="2"/>
  <c r="T8" i="2" s="1"/>
  <c r="O9" i="2"/>
  <c r="T9" i="2" s="1"/>
  <c r="N5" i="2"/>
  <c r="S5" i="2" s="1"/>
  <c r="N6" i="2"/>
  <c r="S6" i="2" s="1"/>
  <c r="N7" i="2"/>
  <c r="S7" i="2" s="1"/>
  <c r="N8" i="2"/>
  <c r="S8" i="2" s="1"/>
  <c r="N9" i="2"/>
  <c r="S9" i="2" s="1"/>
  <c r="O4" i="2"/>
  <c r="T4" i="2" s="1"/>
  <c r="P4" i="2"/>
  <c r="U4" i="2" s="1"/>
  <c r="N4" i="2"/>
  <c r="S4" i="2" s="1"/>
  <c r="C19" i="3" l="1"/>
  <c r="D19" i="3"/>
  <c r="D12" i="3"/>
  <c r="N19" i="3" l="1"/>
  <c r="S19" i="3" s="1"/>
  <c r="X19" i="3"/>
  <c r="I19" i="3"/>
  <c r="W19" i="3"/>
  <c r="H19" i="3"/>
  <c r="W12" i="3"/>
  <c r="H12" i="3"/>
  <c r="I12" i="3"/>
  <c r="X12" i="3"/>
  <c r="N12" i="3"/>
  <c r="S12" i="3" s="1"/>
  <c r="C6" i="3" l="1"/>
  <c r="C13" i="3" s="1"/>
  <c r="D6" i="3"/>
  <c r="D13" i="3" s="1"/>
  <c r="X6" i="3" l="1"/>
  <c r="I6" i="3"/>
  <c r="D26" i="3" s="1"/>
  <c r="N6" i="3"/>
  <c r="S6" i="3" s="1"/>
  <c r="W6" i="3"/>
  <c r="H6" i="3"/>
  <c r="C26" i="3" s="1"/>
  <c r="F19" i="3"/>
  <c r="E19" i="3"/>
  <c r="F12" i="3"/>
  <c r="E12" i="3"/>
  <c r="F6" i="3"/>
  <c r="E6" i="3"/>
  <c r="F48" i="2"/>
  <c r="F39" i="2"/>
  <c r="F32" i="2"/>
  <c r="F20" i="2"/>
  <c r="F10" i="2"/>
  <c r="E13" i="3" l="1"/>
  <c r="E14" i="3" s="1"/>
  <c r="D14" i="3"/>
  <c r="I14" i="3" s="1"/>
  <c r="Z19" i="3"/>
  <c r="K19" i="3"/>
  <c r="P19" i="3"/>
  <c r="U19" i="3" s="1"/>
  <c r="C21" i="3"/>
  <c r="C24" i="3" s="1"/>
  <c r="W13" i="3"/>
  <c r="H13" i="3"/>
  <c r="C27" i="3" s="1"/>
  <c r="Y12" i="3"/>
  <c r="O12" i="3"/>
  <c r="T12" i="3" s="1"/>
  <c r="J12" i="3"/>
  <c r="Y6" i="3"/>
  <c r="J6" i="3"/>
  <c r="E26" i="3" s="1"/>
  <c r="O6" i="3"/>
  <c r="T6" i="3" s="1"/>
  <c r="Z6" i="3"/>
  <c r="K6" i="3"/>
  <c r="F26" i="3" s="1"/>
  <c r="P6" i="3"/>
  <c r="U6" i="3" s="1"/>
  <c r="Z12" i="3"/>
  <c r="P12" i="3"/>
  <c r="U12" i="3" s="1"/>
  <c r="K12" i="3"/>
  <c r="Y19" i="3"/>
  <c r="O19" i="3"/>
  <c r="T19" i="3" s="1"/>
  <c r="J19" i="3"/>
  <c r="D21" i="3"/>
  <c r="D24" i="3" s="1"/>
  <c r="I13" i="3"/>
  <c r="D27" i="3" s="1"/>
  <c r="N13" i="3"/>
  <c r="S13" i="3" s="1"/>
  <c r="X13" i="3"/>
  <c r="F95" i="2"/>
  <c r="F90" i="2"/>
  <c r="F93" i="2"/>
  <c r="F91" i="2"/>
  <c r="F92" i="2"/>
  <c r="F94" i="2"/>
  <c r="F58" i="2"/>
  <c r="F64" i="2"/>
  <c r="F61" i="2"/>
  <c r="F57" i="2"/>
  <c r="F40" i="2"/>
  <c r="F62" i="2"/>
  <c r="F13" i="3"/>
  <c r="F21" i="2"/>
  <c r="F99" i="2" l="1"/>
  <c r="F100" i="2"/>
  <c r="F59" i="2"/>
  <c r="F14" i="3"/>
  <c r="C23" i="3"/>
  <c r="H21" i="3"/>
  <c r="C28" i="3" s="1"/>
  <c r="W21" i="3"/>
  <c r="E21" i="3"/>
  <c r="E24" i="3" s="1"/>
  <c r="O13" i="3"/>
  <c r="T13" i="3" s="1"/>
  <c r="J13" i="3"/>
  <c r="E27" i="3" s="1"/>
  <c r="Y13" i="3"/>
  <c r="D23" i="3"/>
  <c r="I21" i="3"/>
  <c r="D28" i="3" s="1"/>
  <c r="N21" i="3"/>
  <c r="S21" i="3" s="1"/>
  <c r="X21" i="3"/>
  <c r="F21" i="3"/>
  <c r="Z13" i="3"/>
  <c r="K13" i="3"/>
  <c r="F27" i="3" s="1"/>
  <c r="P13" i="3"/>
  <c r="U13" i="3" s="1"/>
  <c r="K21" i="2"/>
  <c r="F63" i="2"/>
  <c r="F96" i="2"/>
  <c r="K20" i="2"/>
  <c r="F70" i="2" s="1"/>
  <c r="F85" i="2" s="1"/>
  <c r="F49" i="2"/>
  <c r="K40" i="2" s="1"/>
  <c r="F74" i="2" s="1"/>
  <c r="K19" i="2"/>
  <c r="K17" i="2"/>
  <c r="K15" i="2"/>
  <c r="R15" i="2" s="1"/>
  <c r="K13" i="2"/>
  <c r="R14" i="2" s="1"/>
  <c r="K5" i="2"/>
  <c r="K6" i="2"/>
  <c r="K4" i="2"/>
  <c r="K8" i="2"/>
  <c r="K9" i="2"/>
  <c r="K7" i="2"/>
  <c r="K18" i="2"/>
  <c r="K16" i="2"/>
  <c r="K14" i="2"/>
  <c r="K10" i="2"/>
  <c r="E48" i="2"/>
  <c r="E39" i="2"/>
  <c r="Y39" i="2" s="1"/>
  <c r="D48" i="2"/>
  <c r="E32" i="2"/>
  <c r="D39" i="2"/>
  <c r="D32" i="2"/>
  <c r="E20" i="2"/>
  <c r="E10" i="2"/>
  <c r="D20" i="2"/>
  <c r="D10" i="2"/>
  <c r="C48" i="2"/>
  <c r="C39" i="2"/>
  <c r="C32" i="2"/>
  <c r="C20" i="2"/>
  <c r="C10" i="2"/>
  <c r="F66" i="2" l="1"/>
  <c r="Y20" i="2"/>
  <c r="X48" i="2"/>
  <c r="F101" i="2"/>
  <c r="W10" i="2"/>
  <c r="Z10" i="2"/>
  <c r="W48" i="2"/>
  <c r="Z48" i="2"/>
  <c r="N20" i="2"/>
  <c r="S20" i="2" s="1"/>
  <c r="X20" i="2"/>
  <c r="Y48" i="2"/>
  <c r="W20" i="2"/>
  <c r="Z20" i="2"/>
  <c r="N10" i="2"/>
  <c r="S10" i="2" s="1"/>
  <c r="X10" i="2"/>
  <c r="N39" i="2"/>
  <c r="S39" i="2" s="1"/>
  <c r="X39" i="2"/>
  <c r="W39" i="2"/>
  <c r="Z39" i="2"/>
  <c r="Y10" i="2"/>
  <c r="F69" i="2"/>
  <c r="F84" i="2" s="1"/>
  <c r="R13" i="2"/>
  <c r="F24" i="3"/>
  <c r="I23" i="3"/>
  <c r="D29" i="3" s="1"/>
  <c r="N23" i="3"/>
  <c r="S23" i="3" s="1"/>
  <c r="X23" i="3"/>
  <c r="F23" i="3"/>
  <c r="K21" i="3"/>
  <c r="F28" i="3" s="1"/>
  <c r="P21" i="3"/>
  <c r="U21" i="3" s="1"/>
  <c r="Z21" i="3"/>
  <c r="E23" i="3"/>
  <c r="O21" i="3"/>
  <c r="T21" i="3" s="1"/>
  <c r="Y21" i="3"/>
  <c r="J21" i="3"/>
  <c r="E28" i="3" s="1"/>
  <c r="H23" i="3"/>
  <c r="C29" i="3" s="1"/>
  <c r="W23" i="3"/>
  <c r="O48" i="2"/>
  <c r="T48" i="2" s="1"/>
  <c r="P48" i="2"/>
  <c r="U48" i="2" s="1"/>
  <c r="O20" i="2"/>
  <c r="T20" i="2" s="1"/>
  <c r="P20" i="2"/>
  <c r="U20" i="2" s="1"/>
  <c r="O39" i="2"/>
  <c r="T39" i="2" s="1"/>
  <c r="P39" i="2"/>
  <c r="U39" i="2" s="1"/>
  <c r="O10" i="2"/>
  <c r="T10" i="2" s="1"/>
  <c r="P10" i="2"/>
  <c r="U10" i="2" s="1"/>
  <c r="N48" i="2"/>
  <c r="S48" i="2" s="1"/>
  <c r="D93" i="2"/>
  <c r="D91" i="2"/>
  <c r="D94" i="2"/>
  <c r="D92" i="2"/>
  <c r="D90" i="2"/>
  <c r="D95" i="2"/>
  <c r="E90" i="2"/>
  <c r="E95" i="2"/>
  <c r="E93" i="2"/>
  <c r="E91" i="2"/>
  <c r="E94" i="2"/>
  <c r="E92" i="2"/>
  <c r="E58" i="2"/>
  <c r="C91" i="2"/>
  <c r="C92" i="2"/>
  <c r="C93" i="2"/>
  <c r="C94" i="2"/>
  <c r="C95" i="2"/>
  <c r="C90" i="2"/>
  <c r="D62" i="2"/>
  <c r="C58" i="2"/>
  <c r="D61" i="2"/>
  <c r="C61" i="2"/>
  <c r="E61" i="2"/>
  <c r="C64" i="2"/>
  <c r="E62" i="2"/>
  <c r="D58" i="2"/>
  <c r="E64" i="2"/>
  <c r="F51" i="2"/>
  <c r="K46" i="2"/>
  <c r="K44" i="2"/>
  <c r="K38" i="2"/>
  <c r="K36" i="2"/>
  <c r="K30" i="2"/>
  <c r="K28" i="2"/>
  <c r="K26" i="2"/>
  <c r="K49" i="2"/>
  <c r="K47" i="2"/>
  <c r="K45" i="2"/>
  <c r="K43" i="2"/>
  <c r="K37" i="2"/>
  <c r="K35" i="2"/>
  <c r="K31" i="2"/>
  <c r="K29" i="2"/>
  <c r="K27" i="2"/>
  <c r="K25" i="2"/>
  <c r="K39" i="2"/>
  <c r="K48" i="2"/>
  <c r="F75" i="2" s="1"/>
  <c r="F76" i="2" s="1"/>
  <c r="K32" i="2"/>
  <c r="F79" i="2" s="1"/>
  <c r="F86" i="2" s="1"/>
  <c r="C62" i="2"/>
  <c r="D64" i="2"/>
  <c r="F71" i="2"/>
  <c r="C57" i="2"/>
  <c r="D57" i="2"/>
  <c r="E57" i="2"/>
  <c r="E40" i="2"/>
  <c r="D40" i="2"/>
  <c r="E21" i="2"/>
  <c r="D21" i="2"/>
  <c r="X21" i="2" s="1"/>
  <c r="C40" i="2"/>
  <c r="C21" i="2"/>
  <c r="Y21" i="2" l="1"/>
  <c r="Y40" i="2"/>
  <c r="D96" i="2"/>
  <c r="C99" i="2"/>
  <c r="W40" i="2"/>
  <c r="Z40" i="2"/>
  <c r="H21" i="2"/>
  <c r="H13" i="2"/>
  <c r="W21" i="2"/>
  <c r="Z21" i="2"/>
  <c r="X40" i="2"/>
  <c r="C59" i="2"/>
  <c r="C63" i="2"/>
  <c r="E63" i="2"/>
  <c r="D63" i="2"/>
  <c r="Z23" i="3"/>
  <c r="P23" i="3"/>
  <c r="U23" i="3" s="1"/>
  <c r="K23" i="3"/>
  <c r="F29" i="3" s="1"/>
  <c r="J23" i="3"/>
  <c r="E29" i="3" s="1"/>
  <c r="Y23" i="3"/>
  <c r="O23" i="3"/>
  <c r="T23" i="3" s="1"/>
  <c r="I21" i="2"/>
  <c r="N21" i="2"/>
  <c r="S21" i="2" s="1"/>
  <c r="E99" i="2"/>
  <c r="O40" i="2"/>
  <c r="T40" i="2" s="1"/>
  <c r="P40" i="2"/>
  <c r="U40" i="2" s="1"/>
  <c r="J21" i="2"/>
  <c r="O21" i="2"/>
  <c r="T21" i="2" s="1"/>
  <c r="P21" i="2"/>
  <c r="U21" i="2" s="1"/>
  <c r="D100" i="2"/>
  <c r="N40" i="2"/>
  <c r="S40" i="2" s="1"/>
  <c r="E59" i="2"/>
  <c r="E96" i="2"/>
  <c r="E100" i="2"/>
  <c r="D99" i="2"/>
  <c r="D101" i="2" s="1"/>
  <c r="C100" i="2"/>
  <c r="C101" i="2" s="1"/>
  <c r="C96" i="2"/>
  <c r="H20" i="2"/>
  <c r="C70" i="2" s="1"/>
  <c r="F80" i="2"/>
  <c r="J10" i="2"/>
  <c r="E69" i="2" s="1"/>
  <c r="D49" i="2"/>
  <c r="I40" i="2"/>
  <c r="D74" i="2" s="1"/>
  <c r="E49" i="2"/>
  <c r="Y49" i="2" s="1"/>
  <c r="J20" i="2"/>
  <c r="E70" i="2" s="1"/>
  <c r="E85" i="2" s="1"/>
  <c r="C49" i="2"/>
  <c r="D59" i="2"/>
  <c r="I20" i="2"/>
  <c r="D70" i="2" s="1"/>
  <c r="D85" i="2" s="1"/>
  <c r="H6" i="2"/>
  <c r="H8" i="2"/>
  <c r="H17" i="2"/>
  <c r="H16" i="2"/>
  <c r="H4" i="2"/>
  <c r="H15" i="2"/>
  <c r="H18" i="2"/>
  <c r="H19" i="2"/>
  <c r="H5" i="2"/>
  <c r="H7" i="2"/>
  <c r="H9" i="2"/>
  <c r="H14" i="2"/>
  <c r="I17" i="2"/>
  <c r="I7" i="2"/>
  <c r="I6" i="2"/>
  <c r="I8" i="2"/>
  <c r="I19" i="2"/>
  <c r="I16" i="2"/>
  <c r="I15" i="2"/>
  <c r="I13" i="2"/>
  <c r="I9" i="2"/>
  <c r="I18" i="2"/>
  <c r="I5" i="2"/>
  <c r="I4" i="2"/>
  <c r="I14" i="2"/>
  <c r="H10" i="2"/>
  <c r="C69" i="2" s="1"/>
  <c r="C84" i="2" s="1"/>
  <c r="J7" i="2"/>
  <c r="J19" i="2"/>
  <c r="J17" i="2"/>
  <c r="J15" i="2"/>
  <c r="J13" i="2"/>
  <c r="J18" i="2"/>
  <c r="J4" i="2"/>
  <c r="J6" i="2"/>
  <c r="J8" i="2"/>
  <c r="J16" i="2"/>
  <c r="J9" i="2"/>
  <c r="J5" i="2"/>
  <c r="J14" i="2"/>
  <c r="I10" i="2"/>
  <c r="D69" i="2" s="1"/>
  <c r="C66" i="2"/>
  <c r="D51" i="2"/>
  <c r="E101" i="2" l="1"/>
  <c r="E66" i="2"/>
  <c r="W49" i="2"/>
  <c r="Z49" i="2"/>
  <c r="N49" i="2"/>
  <c r="S49" i="2" s="1"/>
  <c r="X49" i="2"/>
  <c r="C51" i="2"/>
  <c r="E51" i="2"/>
  <c r="H40" i="2"/>
  <c r="C74" i="2" s="1"/>
  <c r="J40" i="2"/>
  <c r="E74" i="2" s="1"/>
  <c r="D66" i="2"/>
  <c r="O49" i="2"/>
  <c r="T49" i="2" s="1"/>
  <c r="P49" i="2"/>
  <c r="U49" i="2" s="1"/>
  <c r="D71" i="2"/>
  <c r="D84" i="2"/>
  <c r="J46" i="2"/>
  <c r="J44" i="2"/>
  <c r="J38" i="2"/>
  <c r="J36" i="2"/>
  <c r="J30" i="2"/>
  <c r="J28" i="2"/>
  <c r="J26" i="2"/>
  <c r="J49" i="2"/>
  <c r="J47" i="2"/>
  <c r="J45" i="2"/>
  <c r="J43" i="2"/>
  <c r="J37" i="2"/>
  <c r="J35" i="2"/>
  <c r="J31" i="2"/>
  <c r="J29" i="2"/>
  <c r="J27" i="2"/>
  <c r="J25" i="2"/>
  <c r="J32" i="2"/>
  <c r="E79" i="2" s="1"/>
  <c r="J48" i="2"/>
  <c r="E75" i="2" s="1"/>
  <c r="E76" i="2" s="1"/>
  <c r="J39" i="2"/>
  <c r="I47" i="2"/>
  <c r="I37" i="2"/>
  <c r="I49" i="2"/>
  <c r="I29" i="2"/>
  <c r="I31" i="2"/>
  <c r="I46" i="2"/>
  <c r="I44" i="2"/>
  <c r="I38" i="2"/>
  <c r="I36" i="2"/>
  <c r="I30" i="2"/>
  <c r="I28" i="2"/>
  <c r="I26" i="2"/>
  <c r="I35" i="2"/>
  <c r="I25" i="2"/>
  <c r="I45" i="2"/>
  <c r="I27" i="2"/>
  <c r="I43" i="2"/>
  <c r="I39" i="2"/>
  <c r="I48" i="2"/>
  <c r="D75" i="2" s="1"/>
  <c r="D76" i="2" s="1"/>
  <c r="I32" i="2"/>
  <c r="D79" i="2" s="1"/>
  <c r="E71" i="2"/>
  <c r="E84" i="2"/>
  <c r="H49" i="2"/>
  <c r="H47" i="2"/>
  <c r="H45" i="2"/>
  <c r="H43" i="2"/>
  <c r="H37" i="2"/>
  <c r="H35" i="2"/>
  <c r="H31" i="2"/>
  <c r="H29" i="2"/>
  <c r="H27" i="2"/>
  <c r="H25" i="2"/>
  <c r="H46" i="2"/>
  <c r="H44" i="2"/>
  <c r="H38" i="2"/>
  <c r="H36" i="2"/>
  <c r="H30" i="2"/>
  <c r="H28" i="2"/>
  <c r="H26" i="2"/>
  <c r="H32" i="2"/>
  <c r="C79" i="2" s="1"/>
  <c r="H39" i="2"/>
  <c r="H48" i="2"/>
  <c r="C75" i="2" s="1"/>
  <c r="F81" i="2"/>
  <c r="F87" i="2"/>
  <c r="C71" i="2"/>
  <c r="C85" i="2"/>
  <c r="C76" i="2" l="1"/>
  <c r="E80" i="2"/>
  <c r="E87" i="2" s="1"/>
  <c r="E86" i="2"/>
  <c r="E81" i="2"/>
  <c r="D86" i="2"/>
  <c r="C80" i="2"/>
  <c r="C87" i="2" s="1"/>
  <c r="D80" i="2"/>
  <c r="D87" i="2" s="1"/>
  <c r="C86" i="2"/>
  <c r="C81" i="2" l="1"/>
  <c r="D81" i="2"/>
</calcChain>
</file>

<file path=xl/sharedStrings.xml><?xml version="1.0" encoding="utf-8"?>
<sst xmlns="http://schemas.openxmlformats.org/spreadsheetml/2006/main" count="157" uniqueCount="122">
  <si>
    <t>Patrimonio</t>
  </si>
  <si>
    <t>Activos</t>
  </si>
  <si>
    <t xml:space="preserve">   Activos corrientes</t>
  </si>
  <si>
    <t xml:space="preserve">      Efectivo y equivalentes al efectivo</t>
  </si>
  <si>
    <t xml:space="preserve">      Instrumentos financieros medidos al valor razonable</t>
  </si>
  <si>
    <t xml:space="preserve">      Deudores comerciales y otras cuentas por cobrar</t>
  </si>
  <si>
    <t xml:space="preserve">      Anticipo de impuestos y contribuciones</t>
  </si>
  <si>
    <t xml:space="preserve">      Otros activos no financieros</t>
  </si>
  <si>
    <t xml:space="preserve">         Total activos corrientes</t>
  </si>
  <si>
    <t xml:space="preserve">   Activos no corrientes</t>
  </si>
  <si>
    <t xml:space="preserve">      Instrumentos financieros medidos al valor razonable restringidos</t>
  </si>
  <si>
    <t xml:space="preserve">      Activos financieros concesionados</t>
  </si>
  <si>
    <t xml:space="preserve">      Planta y equipo</t>
  </si>
  <si>
    <t xml:space="preserve">      Activos por impuestos diferidos</t>
  </si>
  <si>
    <t xml:space="preserve">      Intangibles</t>
  </si>
  <si>
    <t xml:space="preserve">         Total activos no corrientes</t>
  </si>
  <si>
    <t xml:space="preserve">            Total activos</t>
  </si>
  <si>
    <t>Pasivos</t>
  </si>
  <si>
    <t xml:space="preserve">   Pasivos corrientes</t>
  </si>
  <si>
    <t xml:space="preserve">      Préstamos y obligaciones </t>
  </si>
  <si>
    <t xml:space="preserve">      Acreedores comerciales y otras cuentas por pagar</t>
  </si>
  <si>
    <t xml:space="preserve">      Pasivos por impuestos corrientes</t>
  </si>
  <si>
    <t xml:space="preserve">      Beneficios a los empleados </t>
  </si>
  <si>
    <t xml:space="preserve">         Total pasivos corrientes</t>
  </si>
  <si>
    <t xml:space="preserve">   Pasivos no corrientes</t>
  </si>
  <si>
    <t xml:space="preserve">      Impuesto diferido  pasivo</t>
  </si>
  <si>
    <t xml:space="preserve">         Total pasivos no corrientes</t>
  </si>
  <si>
    <t xml:space="preserve">            Total pasivos</t>
  </si>
  <si>
    <t xml:space="preserve">         Total patrimonio</t>
  </si>
  <si>
    <t xml:space="preserve">            Total pasivos y patrimonio </t>
  </si>
  <si>
    <t>Control</t>
  </si>
  <si>
    <t>Otros Pasivos no finacnieros</t>
  </si>
  <si>
    <t>Otros pasivos financieros</t>
  </si>
  <si>
    <t>Cuentas por pagar entidadess relacionadas</t>
  </si>
  <si>
    <t>Obligaciones financieras con entidades relacionadas</t>
  </si>
  <si>
    <t>Obligaciones financieras con terceros</t>
  </si>
  <si>
    <t>Capital suscrito y pagado</t>
  </si>
  <si>
    <t>Prima en colocacción de acciones</t>
  </si>
  <si>
    <t>Reservas</t>
  </si>
  <si>
    <t>Resultado del ejercicio</t>
  </si>
  <si>
    <t>Resultados acumulados</t>
  </si>
  <si>
    <t>Cuentas por cobrar a partes relacionadas</t>
  </si>
  <si>
    <t xml:space="preserve">  Deudores comerciales y otras cuentas por cobrar</t>
  </si>
  <si>
    <t xml:space="preserve">    Ingreso por actividades ordinarias</t>
  </si>
  <si>
    <t xml:space="preserve">    Costo de operación</t>
  </si>
  <si>
    <t xml:space="preserve">       Utilidad bruta</t>
  </si>
  <si>
    <t xml:space="preserve">   Gastos de administración</t>
  </si>
  <si>
    <t xml:space="preserve">   Otros ingresos</t>
  </si>
  <si>
    <t xml:space="preserve">   Otros gastos</t>
  </si>
  <si>
    <t xml:space="preserve">   Deterioro activos financieros de concesión</t>
  </si>
  <si>
    <t xml:space="preserve">     Resultado de actividades de operación</t>
  </si>
  <si>
    <t xml:space="preserve">      Utilidad en operaciones</t>
  </si>
  <si>
    <t xml:space="preserve">    Ingresos financieros</t>
  </si>
  <si>
    <t xml:space="preserve">    Gastos financieros</t>
  </si>
  <si>
    <t xml:space="preserve">     Resultado financiero, neto </t>
  </si>
  <si>
    <t xml:space="preserve">    Utilidad antes de impuestos</t>
  </si>
  <si>
    <t xml:space="preserve">    Gasto por impuestos a las ganancias</t>
  </si>
  <si>
    <t xml:space="preserve">     Utilidad neta</t>
  </si>
  <si>
    <t>Costo de operación</t>
  </si>
  <si>
    <t>Gastos de administración</t>
  </si>
  <si>
    <t>Otros ingresos</t>
  </si>
  <si>
    <t>Deterioro activos financieros de concesión</t>
  </si>
  <si>
    <t>Ingresos financieros</t>
  </si>
  <si>
    <t>Costos financieros</t>
  </si>
  <si>
    <t>ANÁLISIS ESTRUCTURAL DE LA SITUACIÓN (POSICIÓN) FINANCIERA</t>
  </si>
  <si>
    <t>Resumen de la Posición Financiera</t>
  </si>
  <si>
    <t>Activo corriente</t>
  </si>
  <si>
    <t>Activo no corriente</t>
  </si>
  <si>
    <t>Total Activo</t>
  </si>
  <si>
    <t>Pasivo corriente</t>
  </si>
  <si>
    <t>Pasivo no corriente</t>
  </si>
  <si>
    <t>Total Pasivo</t>
  </si>
  <si>
    <t>CONTROL</t>
  </si>
  <si>
    <t>ANÁLISIS VERTICAL</t>
  </si>
  <si>
    <t>Estructura de Inversión</t>
  </si>
  <si>
    <t>Inversión c.p.</t>
  </si>
  <si>
    <t>Inversión l.p.</t>
  </si>
  <si>
    <t>Total Inversión</t>
  </si>
  <si>
    <t>Estructura Financiera - Enfoque Propiedad (Stakeholders)</t>
  </si>
  <si>
    <t>Pasivos (Acreedores)</t>
  </si>
  <si>
    <t>Total Estructura Financiera</t>
  </si>
  <si>
    <t>Estructura Financiera - Enfoque Liquidez</t>
  </si>
  <si>
    <t>Estructura corriente</t>
  </si>
  <si>
    <t>Estructura de capital</t>
  </si>
  <si>
    <t>Principio de Conformidad Financiera</t>
  </si>
  <si>
    <t>Estructura de Inversión de Corto Plazo</t>
  </si>
  <si>
    <t>Total Inversión c.p.</t>
  </si>
  <si>
    <t>Concentración del Endeudamiento</t>
  </si>
  <si>
    <t>Endeudamiento c.p.</t>
  </si>
  <si>
    <t>Endeudamiento l.p.</t>
  </si>
  <si>
    <t>Total Endeudamiento</t>
  </si>
  <si>
    <t>ANÁLISIS HORIZONTAL POR VARIACIONES ($)</t>
  </si>
  <si>
    <t>ANÁLISIS HORIZONTAL POR VARIACIONES (%)</t>
  </si>
  <si>
    <t>ANÁLISIS HORIZONTAL POR TENDENCIAS (%)</t>
  </si>
  <si>
    <t>ESTRUCTURAL</t>
  </si>
  <si>
    <t>Márgenes de Utilidad</t>
  </si>
  <si>
    <t>Margen Bruto</t>
  </si>
  <si>
    <t>Margen Operacional</t>
  </si>
  <si>
    <t>Margen Antes de Impuesto</t>
  </si>
  <si>
    <t>Margen Neto</t>
  </si>
  <si>
    <t>Efectos Estructuras</t>
  </si>
  <si>
    <t>Efecto Estructura Operativa (CMV/V)</t>
  </si>
  <si>
    <t>Efecto Estructura Organizacional (GAV/V)</t>
  </si>
  <si>
    <t>Efecto Estructura Financiera (GF/V)</t>
  </si>
  <si>
    <t>Efecto Estructura Tributaria (Imp/V) - Presión Tributaria</t>
  </si>
  <si>
    <t>Análisis del Core Business ($)</t>
  </si>
  <si>
    <t xml:space="preserve">Ingresos de actividades ordinarias </t>
  </si>
  <si>
    <t>Otros ingresos operacionales</t>
  </si>
  <si>
    <t>Total Ingresos Operacionales</t>
  </si>
  <si>
    <t>Total Ingresos no Operacionales</t>
  </si>
  <si>
    <t>Total Ingresos</t>
  </si>
  <si>
    <t>Análisis del Core Business (%)</t>
  </si>
  <si>
    <t>Composición de Costos y Gastos ($)</t>
  </si>
  <si>
    <t>Total Costos y Gastos Operacionales</t>
  </si>
  <si>
    <t>Total Costos y Gastos no Operacionales</t>
  </si>
  <si>
    <t>Total Costos y Gastos</t>
  </si>
  <si>
    <t>Otros gastos</t>
  </si>
  <si>
    <t>Composición de Costos y Gastos (%)</t>
  </si>
  <si>
    <t>Evolución Variables Operativas (%)</t>
  </si>
  <si>
    <t>Ingreso por actividades ordinarias</t>
  </si>
  <si>
    <t>miles de pesos COP</t>
  </si>
  <si>
    <t>Patrimonio (Propietarios)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</si>
</sst>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_ * #.##0.00_ ;_ * \-#.##0.00_ ;_ * &quot;-&quot;??_ ;_ @_ "/>
    <numFmt numFmtId="167" formatCode="_(* #.##0.00_);_(* \(#.##0.00\);_(* &quot;-&quot;??_);_(@_)"/>
    <numFmt numFmtId="168" formatCode="_ * #,##0.00_ ;_ * \-#,##0.00_ ;_ * &quot;-&quot;??_ ;_ @_ "/>
    <numFmt numFmtId="169" formatCode="_._.* #,##0_)_%;_._.* \(#,##0\)_%;_._.* \ _)_%"/>
    <numFmt numFmtId="170" formatCode="_._.&quot;$&quot;* #,##0_)_%;_._.&quot;$&quot;* \(#,##0\)_%;_._.&quot;$&quot;* \ _)_%"/>
    <numFmt numFmtId="171" formatCode="_-* #,##0_-;\-* #,##0_-;_-* &quot;-&quot;??_-;_-@_-"/>
    <numFmt numFmtId="172" formatCode="#,##0_ ;\-#,##0\ "/>
    <numFmt numFmtId="173" formatCode="_-* #,##0\ _€_-;\-* #,##0\ _€_-;_-* &quot;-&quot;??\ _€_-;_-@_-"/>
    <numFmt numFmtId="174" formatCode="0.0%"/>
    <numFmt numFmtId="175" formatCode="0.000%"/>
    <numFmt numFmtId="176" formatCode="_-&quot;$&quot;\ * #,##0.00_-;\-&quot;$&quot;\ * #,##0.00_-;_-&quot;$&quot;\ 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u/>
      <sz val="9.6"/>
      <color indexed="12"/>
      <name val="ＭＳ Ｐゴシック"/>
      <family val="3"/>
      <charset val="128"/>
    </font>
    <font>
      <sz val="11"/>
      <color indexed="9"/>
      <name val="Czcionka tekstu podstawowego"/>
      <family val="2"/>
      <charset val="238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  <xf numFmtId="0" fontId="6" fillId="3" borderId="0" applyNumberFormat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 applyFill="0" applyBorder="0" applyAlignment="0" applyProtection="0">
      <protection locked="0"/>
    </xf>
    <xf numFmtId="0" fontId="8" fillId="0" borderId="0" applyFill="0" applyBorder="0" applyAlignment="0" applyProtection="0">
      <protection locked="0"/>
    </xf>
    <xf numFmtId="0" fontId="9" fillId="0" borderId="0" applyFill="0" applyAlignment="0" applyProtection="0">
      <protection locked="0"/>
    </xf>
    <xf numFmtId="0" fontId="9" fillId="0" borderId="1" applyFill="0" applyAlignment="0" applyProtection="0">
      <protection locked="0"/>
    </xf>
    <xf numFmtId="167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12" fillId="0" borderId="0"/>
    <xf numFmtId="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176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</cellStyleXfs>
  <cellXfs count="65">
    <xf numFmtId="0" fontId="0" fillId="0" borderId="0" xfId="0"/>
    <xf numFmtId="0" fontId="0" fillId="0" borderId="0" xfId="0"/>
    <xf numFmtId="0" fontId="0" fillId="4" borderId="0" xfId="0" applyFill="1" applyAlignment="1">
      <alignment horizontal="center"/>
    </xf>
    <xf numFmtId="0" fontId="14" fillId="0" borderId="0" xfId="0" applyFont="1"/>
    <xf numFmtId="171" fontId="0" fillId="0" borderId="0" xfId="1" applyNumberFormat="1" applyFont="1"/>
    <xf numFmtId="171" fontId="0" fillId="0" borderId="2" xfId="1" applyNumberFormat="1" applyFont="1" applyBorder="1"/>
    <xf numFmtId="171" fontId="0" fillId="0" borderId="3" xfId="1" applyNumberFormat="1" applyFont="1" applyBorder="1"/>
    <xf numFmtId="0" fontId="0" fillId="5" borderId="0" xfId="0" applyFill="1" applyAlignment="1">
      <alignment horizontal="left" vertical="center"/>
    </xf>
    <xf numFmtId="41" fontId="15" fillId="0" borderId="0" xfId="2" applyFont="1" applyFill="1"/>
    <xf numFmtId="41" fontId="16" fillId="0" borderId="0" xfId="2" applyFont="1" applyFill="1"/>
    <xf numFmtId="41" fontId="16" fillId="0" borderId="1" xfId="2" applyFont="1" applyFill="1" applyBorder="1"/>
    <xf numFmtId="41" fontId="16" fillId="0" borderId="2" xfId="2" applyFont="1" applyFill="1" applyBorder="1"/>
    <xf numFmtId="41" fontId="16" fillId="0" borderId="3" xfId="2" applyFont="1" applyFill="1" applyBorder="1"/>
    <xf numFmtId="0" fontId="15" fillId="0" borderId="0" xfId="0" applyFont="1"/>
    <xf numFmtId="0" fontId="16" fillId="0" borderId="0" xfId="0" applyFont="1" applyAlignment="1">
      <alignment horizontal="left" vertical="center" indent="2"/>
    </xf>
    <xf numFmtId="0" fontId="15" fillId="0" borderId="0" xfId="0" quotePrefix="1" applyFont="1"/>
    <xf numFmtId="41" fontId="16" fillId="0" borderId="4" xfId="2" applyFont="1" applyFill="1" applyBorder="1"/>
    <xf numFmtId="41" fontId="17" fillId="0" borderId="0" xfId="2" applyFont="1" applyFill="1"/>
    <xf numFmtId="41" fontId="16" fillId="5" borderId="0" xfId="2" applyFont="1" applyFill="1"/>
    <xf numFmtId="0" fontId="12" fillId="0" borderId="0" xfId="0" applyFont="1"/>
    <xf numFmtId="0" fontId="12" fillId="4" borderId="0" xfId="0" applyFont="1" applyFill="1" applyAlignment="1">
      <alignment horizontal="center"/>
    </xf>
    <xf numFmtId="174" fontId="12" fillId="0" borderId="0" xfId="75" applyNumberFormat="1" applyFont="1" applyFill="1" applyBorder="1" applyAlignment="1">
      <alignment horizontal="right" vertical="center" wrapText="1"/>
    </xf>
    <xf numFmtId="10" fontId="12" fillId="0" borderId="0" xfId="75" applyNumberFormat="1" applyFont="1" applyFill="1" applyBorder="1" applyAlignment="1">
      <alignment horizontal="right" vertical="center" wrapText="1"/>
    </xf>
    <xf numFmtId="41" fontId="17" fillId="0" borderId="0" xfId="0" applyNumberFormat="1" applyFont="1"/>
    <xf numFmtId="0" fontId="18" fillId="5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172" fontId="12" fillId="5" borderId="0" xfId="0" applyNumberFormat="1" applyFont="1" applyFill="1"/>
    <xf numFmtId="0" fontId="18" fillId="5" borderId="3" xfId="0" applyFont="1" applyFill="1" applyBorder="1" applyAlignment="1">
      <alignment horizontal="left" vertical="center"/>
    </xf>
    <xf numFmtId="172" fontId="18" fillId="5" borderId="3" xfId="0" applyNumberFormat="1" applyFont="1" applyFill="1" applyBorder="1"/>
    <xf numFmtId="173" fontId="12" fillId="5" borderId="0" xfId="0" applyNumberFormat="1" applyFont="1" applyFill="1" applyAlignment="1">
      <alignment horizontal="right"/>
    </xf>
    <xf numFmtId="0" fontId="18" fillId="5" borderId="5" xfId="0" applyFont="1" applyFill="1" applyBorder="1" applyAlignment="1">
      <alignment horizontal="left" vertical="center"/>
    </xf>
    <xf numFmtId="172" fontId="18" fillId="5" borderId="5" xfId="0" applyNumberFormat="1" applyFont="1" applyFill="1" applyBorder="1"/>
    <xf numFmtId="0" fontId="18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174" fontId="12" fillId="5" borderId="0" xfId="75" applyNumberFormat="1" applyFont="1" applyFill="1" applyBorder="1" applyAlignment="1">
      <alignment horizontal="right" vertical="center" wrapText="1"/>
    </xf>
    <xf numFmtId="0" fontId="12" fillId="5" borderId="0" xfId="0" applyFont="1" applyFill="1" applyAlignment="1">
      <alignment vertical="center" wrapText="1"/>
    </xf>
    <xf numFmtId="41" fontId="12" fillId="0" borderId="0" xfId="0" applyNumberFormat="1" applyFont="1"/>
    <xf numFmtId="174" fontId="17" fillId="0" borderId="0" xfId="75" applyNumberFormat="1" applyFont="1" applyFill="1" applyBorder="1" applyAlignment="1">
      <alignment horizontal="right" vertical="center" wrapText="1"/>
    </xf>
    <xf numFmtId="0" fontId="14" fillId="5" borderId="0" xfId="0" applyFont="1" applyFill="1" applyAlignment="1">
      <alignment vertical="center" wrapText="1"/>
    </xf>
    <xf numFmtId="0" fontId="0" fillId="5" borderId="0" xfId="0" applyFill="1"/>
    <xf numFmtId="174" fontId="0" fillId="5" borderId="0" xfId="0" applyNumberFormat="1" applyFill="1"/>
    <xf numFmtId="0" fontId="14" fillId="5" borderId="0" xfId="0" applyFont="1" applyFill="1"/>
    <xf numFmtId="0" fontId="0" fillId="5" borderId="0" xfId="0" applyFill="1" applyAlignment="1">
      <alignment wrapText="1"/>
    </xf>
    <xf numFmtId="171" fontId="0" fillId="0" borderId="0" xfId="0" applyNumberFormat="1"/>
    <xf numFmtId="171" fontId="14" fillId="0" borderId="0" xfId="0" applyNumberFormat="1" applyFont="1"/>
    <xf numFmtId="171" fontId="0" fillId="5" borderId="0" xfId="0" applyNumberFormat="1" applyFill="1"/>
    <xf numFmtId="171" fontId="14" fillId="5" borderId="0" xfId="0" applyNumberFormat="1" applyFont="1" applyFill="1"/>
    <xf numFmtId="10" fontId="0" fillId="0" borderId="0" xfId="75" applyNumberFormat="1" applyFont="1"/>
    <xf numFmtId="0" fontId="14" fillId="5" borderId="3" xfId="0" applyFont="1" applyFill="1" applyBorder="1"/>
    <xf numFmtId="171" fontId="0" fillId="5" borderId="3" xfId="0" applyNumberFormat="1" applyFill="1" applyBorder="1"/>
    <xf numFmtId="171" fontId="14" fillId="0" borderId="3" xfId="0" applyNumberFormat="1" applyFont="1" applyBorder="1"/>
    <xf numFmtId="10" fontId="0" fillId="0" borderId="3" xfId="75" applyNumberFormat="1" applyFont="1" applyBorder="1"/>
    <xf numFmtId="10" fontId="0" fillId="5" borderId="0" xfId="75" applyNumberFormat="1" applyFont="1" applyFill="1"/>
    <xf numFmtId="171" fontId="0" fillId="5" borderId="0" xfId="1" applyNumberFormat="1" applyFont="1" applyFill="1"/>
    <xf numFmtId="175" fontId="0" fillId="0" borderId="0" xfId="75" applyNumberFormat="1" applyFont="1"/>
    <xf numFmtId="41" fontId="16" fillId="7" borderId="1" xfId="2" applyFont="1" applyFill="1" applyBorder="1"/>
    <xf numFmtId="171" fontId="0" fillId="0" borderId="0" xfId="1" applyNumberFormat="1" applyFont="1" applyBorder="1"/>
    <xf numFmtId="9" fontId="0" fillId="0" borderId="0" xfId="75" applyFont="1" applyBorder="1"/>
    <xf numFmtId="171" fontId="14" fillId="0" borderId="3" xfId="1" applyNumberFormat="1" applyFont="1" applyBorder="1"/>
    <xf numFmtId="171" fontId="14" fillId="7" borderId="0" xfId="0" applyNumberFormat="1" applyFont="1" applyFill="1"/>
    <xf numFmtId="0" fontId="14" fillId="7" borderId="0" xfId="0" applyFont="1" applyFill="1"/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</cellXfs>
  <cellStyles count="81">
    <cellStyle name="60% - akcent 1" xfId="18"/>
    <cellStyle name="Bad" xfId="20"/>
    <cellStyle name="Comma" xfId="1"/>
    <cellStyle name="Comma [0]" xfId="2" builtinId="6"/>
    <cellStyle name="Comma 2" xfId="49"/>
    <cellStyle name="Comma 2 2" xfId="72"/>
    <cellStyle name="Comma 3" xfId="58"/>
    <cellStyle name="Comma 4" xfId="19"/>
    <cellStyle name="Comma 5" xfId="4"/>
    <cellStyle name="Company Name_Worksheet in J: MARKETING Templates D&amp;T Templates Noviembre 2002 Informe Modelo" xfId="30"/>
    <cellStyle name="Currency 2" xfId="77"/>
    <cellStyle name="Heading No Underline_Worksheet in J: MARKETING Templates D&amp;T Templates Noviembre 2002 Informe Modelo" xfId="32"/>
    <cellStyle name="Heading With Underline_Worksheet in J: MARKETING Templates D&amp;T Templates Noviembre 2002 Informe Modelo" xfId="33"/>
    <cellStyle name="Hipervínculo 2" xfId="12"/>
    <cellStyle name="Millares [0] 2" xfId="38"/>
    <cellStyle name="Millares [0] 2 2" xfId="65"/>
    <cellStyle name="Millares [0] 3" xfId="50"/>
    <cellStyle name="Millares [0] 3 2" xfId="73"/>
    <cellStyle name="Millares [0] 4" xfId="57"/>
    <cellStyle name="Millares [0] 5" xfId="17"/>
    <cellStyle name="Millares [0] 6" xfId="5"/>
    <cellStyle name="Millares 17" xfId="27"/>
    <cellStyle name="Millares 17 2" xfId="61"/>
    <cellStyle name="Millares 19" xfId="36"/>
    <cellStyle name="Millares 2" xfId="11"/>
    <cellStyle name="Millares 2 10" xfId="24"/>
    <cellStyle name="Millares 2 2" xfId="53"/>
    <cellStyle name="Millares 2 3 3" xfId="22"/>
    <cellStyle name="Millares 2 3 3 2" xfId="59"/>
    <cellStyle name="Millares 2 8" xfId="28"/>
    <cellStyle name="Millares 2 8 2" xfId="62"/>
    <cellStyle name="Millares 2 9" xfId="34"/>
    <cellStyle name="Millares 3" xfId="45"/>
    <cellStyle name="Millares 3 2" xfId="71"/>
    <cellStyle name="Millares 3 2 2" xfId="15"/>
    <cellStyle name="Millares 3 2 2 2" xfId="56"/>
    <cellStyle name="Millares 4" xfId="51"/>
    <cellStyle name="Millares 5" xfId="52"/>
    <cellStyle name="Millares 6" xfId="63"/>
    <cellStyle name="Millares 7" xfId="74"/>
    <cellStyle name="Moneda 2" xfId="26"/>
    <cellStyle name="Moneda 2 2" xfId="23"/>
    <cellStyle name="Moneda 3" xfId="3"/>
    <cellStyle name="Moneda 7" xfId="35"/>
    <cellStyle name="Normal" xfId="0" builtinId="0"/>
    <cellStyle name="Normal - Style1 2" xfId="13"/>
    <cellStyle name="Normal - Style1 2 2" xfId="54"/>
    <cellStyle name="Normal 10" xfId="76"/>
    <cellStyle name="Normal 11" xfId="79"/>
    <cellStyle name="Normal 12" xfId="80"/>
    <cellStyle name="Normal 1419" xfId="31"/>
    <cellStyle name="Normal 15 2 2 2" xfId="21"/>
    <cellStyle name="Normal 2" xfId="10"/>
    <cellStyle name="Normal 2 10" xfId="9"/>
    <cellStyle name="Normal 2 17" xfId="16"/>
    <cellStyle name="Normal 2 2 20 2" xfId="6"/>
    <cellStyle name="Normal 2 3 14" xfId="8"/>
    <cellStyle name="Normal 2 4" xfId="14"/>
    <cellStyle name="Normal 2 4 2" xfId="55"/>
    <cellStyle name="Normal 213" xfId="46"/>
    <cellStyle name="Normal 25 3" xfId="47"/>
    <cellStyle name="Normal 3" xfId="37"/>
    <cellStyle name="Normal 3 2" xfId="64"/>
    <cellStyle name="Normal 3 21" xfId="25"/>
    <cellStyle name="Normal 3 21 2" xfId="60"/>
    <cellStyle name="Normal 3 22" xfId="7"/>
    <cellStyle name="Normal 4" xfId="39"/>
    <cellStyle name="Normal 4 10" xfId="29"/>
    <cellStyle name="Normal 4 2" xfId="66"/>
    <cellStyle name="Normal 5" xfId="40"/>
    <cellStyle name="Normal 5 2" xfId="67"/>
    <cellStyle name="Normal 6" xfId="41"/>
    <cellStyle name="Normal 6 2" xfId="68"/>
    <cellStyle name="Normal 7" xfId="42"/>
    <cellStyle name="Normal 7 2" xfId="69"/>
    <cellStyle name="Normal 8" xfId="43"/>
    <cellStyle name="Normal 8 2" xfId="70"/>
    <cellStyle name="Normal 9" xfId="44"/>
    <cellStyle name="Percent" xfId="75" builtinId="5"/>
    <cellStyle name="Percent 2" xfId="78"/>
    <cellStyle name="Porcentaje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tabSelected="1" zoomScale="130" zoomScaleNormal="130" workbookViewId="0">
      <selection activeCell="C2" sqref="C2:F2"/>
    </sheetView>
  </sheetViews>
  <sheetFormatPr defaultColWidth="11.42578125" defaultRowHeight="12.75" outlineLevelCol="1"/>
  <cols>
    <col min="1" max="1" width="1.42578125" style="19" customWidth="1"/>
    <col min="2" max="2" width="59.5703125" style="19" bestFit="1" customWidth="1"/>
    <col min="3" max="6" width="13.85546875" style="19" bestFit="1" customWidth="1"/>
    <col min="7" max="7" width="12" style="19" bestFit="1" customWidth="1"/>
    <col min="8" max="11" width="11.42578125" style="19"/>
    <col min="12" max="12" width="6" style="19" customWidth="1"/>
    <col min="13" max="13" width="6.5703125" style="19" customWidth="1" outlineLevel="1"/>
    <col min="14" max="14" width="13.42578125" style="19" customWidth="1" outlineLevel="1"/>
    <col min="15" max="15" width="15.7109375" style="19" customWidth="1" outlineLevel="1"/>
    <col min="16" max="16" width="13.42578125" style="19" customWidth="1" outlineLevel="1"/>
    <col min="17" max="17" width="2.5703125" style="19" customWidth="1" outlineLevel="1"/>
    <col min="18" max="18" width="6.42578125" style="19" customWidth="1"/>
    <col min="19" max="21" width="11.42578125" style="19"/>
    <col min="22" max="22" width="3.140625" style="19" customWidth="1"/>
    <col min="23" max="16384" width="11.42578125" style="19"/>
  </cols>
  <sheetData>
    <row r="1" spans="2:26">
      <c r="B1" s="19" t="s">
        <v>120</v>
      </c>
    </row>
    <row r="2" spans="2:26" ht="15" customHeight="1">
      <c r="B2" s="8" t="s">
        <v>1</v>
      </c>
      <c r="C2" s="37"/>
      <c r="D2" s="37"/>
      <c r="E2" s="37"/>
      <c r="F2" s="37"/>
      <c r="H2" s="63" t="s">
        <v>73</v>
      </c>
      <c r="I2" s="63"/>
      <c r="J2" s="63"/>
      <c r="K2" s="63"/>
      <c r="M2" s="62" t="s">
        <v>91</v>
      </c>
      <c r="N2" s="62"/>
      <c r="O2" s="62"/>
      <c r="P2" s="62"/>
      <c r="R2" s="62" t="s">
        <v>92</v>
      </c>
      <c r="S2" s="62"/>
      <c r="T2" s="62"/>
      <c r="U2" s="62"/>
      <c r="W2" s="62" t="s">
        <v>93</v>
      </c>
      <c r="X2" s="62"/>
      <c r="Y2" s="62"/>
      <c r="Z2" s="62"/>
    </row>
    <row r="3" spans="2:26">
      <c r="B3" s="8" t="s">
        <v>2</v>
      </c>
      <c r="C3" s="20">
        <v>2018</v>
      </c>
      <c r="D3" s="20">
        <v>2019</v>
      </c>
      <c r="E3" s="20">
        <v>2020</v>
      </c>
      <c r="F3" s="20">
        <v>2021</v>
      </c>
      <c r="H3" s="20">
        <v>2018</v>
      </c>
      <c r="I3" s="20">
        <v>2019</v>
      </c>
      <c r="J3" s="20">
        <v>2020</v>
      </c>
      <c r="K3" s="20">
        <v>2021</v>
      </c>
      <c r="M3" s="20">
        <v>2018</v>
      </c>
      <c r="N3" s="20">
        <v>2019</v>
      </c>
      <c r="O3" s="20">
        <v>2020</v>
      </c>
      <c r="P3" s="20">
        <v>2021</v>
      </c>
      <c r="R3" s="20">
        <v>2018</v>
      </c>
      <c r="S3" s="20">
        <v>2019</v>
      </c>
      <c r="T3" s="20">
        <v>2020</v>
      </c>
      <c r="U3" s="20">
        <v>2021</v>
      </c>
      <c r="W3" s="20">
        <v>2018</v>
      </c>
      <c r="X3" s="20">
        <v>2019</v>
      </c>
      <c r="Y3" s="20">
        <v>2020</v>
      </c>
      <c r="Z3" s="20">
        <v>2021</v>
      </c>
    </row>
    <row r="4" spans="2:26">
      <c r="B4" s="9" t="s">
        <v>3</v>
      </c>
      <c r="C4" s="9">
        <v>192501613</v>
      </c>
      <c r="D4" s="9">
        <v>103320896</v>
      </c>
      <c r="E4" s="9">
        <v>69544557.807000011</v>
      </c>
      <c r="F4" s="9">
        <v>72602919</v>
      </c>
      <c r="H4" s="21">
        <f>+C4/C$21</f>
        <v>0.15005749773169921</v>
      </c>
      <c r="I4" s="21">
        <f>+D4/D$21</f>
        <v>4.2035318011517907E-2</v>
      </c>
      <c r="J4" s="21">
        <f>+E4/E$21</f>
        <v>1.7520718909062729E-2</v>
      </c>
      <c r="K4" s="21">
        <f>+F4/F$21</f>
        <v>1.3144311945849602E-2</v>
      </c>
      <c r="N4" s="37">
        <f>+D4-C4</f>
        <v>-89180717</v>
      </c>
      <c r="O4" s="37">
        <f>+E4-D4</f>
        <v>-33776338.192999989</v>
      </c>
      <c r="P4" s="37">
        <f>+F4-E4</f>
        <v>3058361.1929999888</v>
      </c>
      <c r="R4" s="21"/>
      <c r="S4" s="21">
        <f>+IFERROR(N4/C4,"NA")</f>
        <v>-0.46327257008490624</v>
      </c>
      <c r="T4" s="21">
        <f>+IFERROR(O4/D4,"NA")</f>
        <v>-0.32690713592921211</v>
      </c>
      <c r="U4" s="21">
        <f>+IFERROR(P4/E4,"NA")</f>
        <v>4.3977002506616687E-2</v>
      </c>
      <c r="W4" s="21">
        <f>IFERROR(C4/$C4,"NA")</f>
        <v>1</v>
      </c>
      <c r="X4" s="21">
        <f>IFERROR(D4/$C4,"NA")</f>
        <v>0.5367274299150937</v>
      </c>
      <c r="Y4" s="21">
        <f>IFERROR(E4/$C4,"NA")</f>
        <v>0.36126740302690352</v>
      </c>
      <c r="Z4" s="21">
        <f>IFERROR(F4/$C4,"NA")</f>
        <v>0.37715486051537656</v>
      </c>
    </row>
    <row r="5" spans="2:26">
      <c r="B5" s="9" t="s">
        <v>4</v>
      </c>
      <c r="C5" s="9">
        <v>25442995</v>
      </c>
      <c r="D5" s="9">
        <v>63873641</v>
      </c>
      <c r="E5" s="9">
        <v>28480618</v>
      </c>
      <c r="F5" s="9">
        <v>80211195</v>
      </c>
      <c r="H5" s="21">
        <f>+C5/C$21</f>
        <v>1.9833143759164937E-2</v>
      </c>
      <c r="I5" s="21">
        <f>+D5/D$21</f>
        <v>2.5986503368965446E-2</v>
      </c>
      <c r="J5" s="21">
        <f>+E5/E$21</f>
        <v>7.1752688933506359E-3</v>
      </c>
      <c r="K5" s="21">
        <f>+F5/F$21</f>
        <v>1.4521743521488053E-2</v>
      </c>
      <c r="N5" s="37">
        <f>+D5-C5</f>
        <v>38430646</v>
      </c>
      <c r="O5" s="37">
        <f>+E5-D5</f>
        <v>-35393023</v>
      </c>
      <c r="P5" s="37">
        <f>+F5-E5</f>
        <v>51730577</v>
      </c>
      <c r="R5" s="21"/>
      <c r="S5" s="21">
        <f>+IFERROR(N5/C5,"NA")</f>
        <v>1.5104607771215615</v>
      </c>
      <c r="T5" s="21">
        <f>+IFERROR(O5/D5,"NA")</f>
        <v>-0.55410999664165062</v>
      </c>
      <c r="U5" s="21">
        <f>+IFERROR(P5/E5,"NA")</f>
        <v>1.8163432057548752</v>
      </c>
      <c r="W5" s="21">
        <f>IFERROR(C5/$C5,"NA")</f>
        <v>1</v>
      </c>
      <c r="X5" s="21">
        <f>IFERROR(D5/$C5,"NA")</f>
        <v>2.5104607771215615</v>
      </c>
      <c r="Y5" s="21">
        <f>IFERROR(E5/$C5,"NA")</f>
        <v>1.1193893643417372</v>
      </c>
      <c r="Z5" s="21">
        <f>IFERROR(F5/$C5,"NA")</f>
        <v>3.1525846308581205</v>
      </c>
    </row>
    <row r="6" spans="2:26">
      <c r="B6" s="9" t="s">
        <v>5</v>
      </c>
      <c r="C6" s="9">
        <v>5489786</v>
      </c>
      <c r="D6" s="9">
        <v>12839923.75</v>
      </c>
      <c r="E6" s="9">
        <v>25335132.327</v>
      </c>
      <c r="F6" s="9">
        <v>46574686</v>
      </c>
      <c r="H6" s="21">
        <f>+C6/C$21</f>
        <v>4.2793592084992768E-3</v>
      </c>
      <c r="I6" s="21">
        <f>+D6/D$21</f>
        <v>5.2238249857501388E-3</v>
      </c>
      <c r="J6" s="21">
        <f>+E6/E$21</f>
        <v>6.3828104746478887E-3</v>
      </c>
      <c r="K6" s="21">
        <f>+F6/F$21</f>
        <v>8.4320604459993433E-3</v>
      </c>
      <c r="N6" s="37">
        <f>+D6-C6</f>
        <v>7350137.75</v>
      </c>
      <c r="O6" s="37">
        <f>+E6-D6</f>
        <v>12495208.577</v>
      </c>
      <c r="P6" s="37">
        <f>+F6-E6</f>
        <v>21239553.673</v>
      </c>
      <c r="R6" s="21"/>
      <c r="S6" s="21">
        <f>+IFERROR(N6/C6,"NA")</f>
        <v>1.3388750945847434</v>
      </c>
      <c r="T6" s="21">
        <f>+IFERROR(O6/D6,"NA")</f>
        <v>0.9731528644786539</v>
      </c>
      <c r="U6" s="21">
        <f>+IFERROR(P6/E6,"NA")</f>
        <v>0.83834390122228475</v>
      </c>
      <c r="W6" s="21">
        <f>IFERROR(C6/$C6,"NA")</f>
        <v>1</v>
      </c>
      <c r="X6" s="21">
        <f>IFERROR(D6/$C6,"NA")</f>
        <v>2.3388750945847434</v>
      </c>
      <c r="Y6" s="21">
        <f>IFERROR(E6/$C6,"NA")</f>
        <v>4.6149580925376688</v>
      </c>
      <c r="Z6" s="21">
        <f>IFERROR(F6/$C6,"NA")</f>
        <v>8.4838800638130518</v>
      </c>
    </row>
    <row r="7" spans="2:26">
      <c r="B7" s="9" t="s">
        <v>41</v>
      </c>
      <c r="C7" s="9">
        <v>0</v>
      </c>
      <c r="D7" s="9">
        <v>0</v>
      </c>
      <c r="E7" s="9">
        <v>0</v>
      </c>
      <c r="F7" s="9">
        <v>13898716</v>
      </c>
      <c r="H7" s="21">
        <f>+C7/C$21</f>
        <v>0</v>
      </c>
      <c r="I7" s="21">
        <f>+D7/D$21</f>
        <v>0</v>
      </c>
      <c r="J7" s="21">
        <f>+E7/E$21</f>
        <v>0</v>
      </c>
      <c r="K7" s="21">
        <f>+F7/F$21</f>
        <v>2.516277048733688E-3</v>
      </c>
      <c r="N7" s="37">
        <f>+D7-C7</f>
        <v>0</v>
      </c>
      <c r="O7" s="37">
        <f>+E7-D7</f>
        <v>0</v>
      </c>
      <c r="P7" s="37">
        <f>+F7-E7</f>
        <v>13898716</v>
      </c>
      <c r="R7" s="21"/>
      <c r="S7" s="21" t="str">
        <f>+IFERROR(N7/C7,"NA")</f>
        <v>NA</v>
      </c>
      <c r="T7" s="21" t="str">
        <f>+IFERROR(O7/D7,"NA")</f>
        <v>NA</v>
      </c>
      <c r="U7" s="21" t="str">
        <f>+IFERROR(P7/E7,"NA")</f>
        <v>NA</v>
      </c>
      <c r="W7" s="21" t="str">
        <f>IFERROR(C7/$C7,"NA")</f>
        <v>NA</v>
      </c>
      <c r="X7" s="21" t="str">
        <f>IFERROR(D7/$C7,"NA")</f>
        <v>NA</v>
      </c>
      <c r="Y7" s="21" t="str">
        <f>IFERROR(E7/$C7,"NA")</f>
        <v>NA</v>
      </c>
      <c r="Z7" s="21" t="str">
        <f>IFERROR(F7/$C7,"NA")</f>
        <v>NA</v>
      </c>
    </row>
    <row r="8" spans="2:26">
      <c r="B8" s="9" t="s">
        <v>6</v>
      </c>
      <c r="C8" s="9">
        <v>335647</v>
      </c>
      <c r="D8" s="9">
        <v>906826.51500000001</v>
      </c>
      <c r="E8" s="9">
        <v>966626.56699999992</v>
      </c>
      <c r="F8" s="9">
        <v>980948</v>
      </c>
      <c r="H8" s="21">
        <f>+C8/C$21</f>
        <v>2.616411787736638E-4</v>
      </c>
      <c r="I8" s="21">
        <f>+D8/D$21</f>
        <v>3.6893544689451313E-4</v>
      </c>
      <c r="J8" s="21">
        <f>+E8/E$21</f>
        <v>2.4352721340812947E-4</v>
      </c>
      <c r="K8" s="21">
        <f>+F8/F$21</f>
        <v>1.775946021489477E-4</v>
      </c>
      <c r="L8" s="21"/>
      <c r="N8" s="37">
        <f>+D8-C8</f>
        <v>571179.51500000001</v>
      </c>
      <c r="O8" s="37">
        <f>+E8-D8</f>
        <v>59800.051999999909</v>
      </c>
      <c r="P8" s="37">
        <f>+F8-E8</f>
        <v>14321.433000000077</v>
      </c>
      <c r="R8" s="21"/>
      <c r="S8" s="21">
        <f>+IFERROR(N8/C8,"NA")</f>
        <v>1.7017268588725656</v>
      </c>
      <c r="T8" s="21">
        <f>+IFERROR(O8/D8,"NA")</f>
        <v>6.5944313505213181E-2</v>
      </c>
      <c r="U8" s="21">
        <f>+IFERROR(P8/E8,"NA")</f>
        <v>1.481589011612597E-2</v>
      </c>
      <c r="W8" s="21">
        <f>IFERROR(C8/$C8,"NA")</f>
        <v>1</v>
      </c>
      <c r="X8" s="21">
        <f>IFERROR(D8/$C8,"NA")</f>
        <v>2.7017268588725654</v>
      </c>
      <c r="Y8" s="21">
        <f>IFERROR(E8/$C8,"NA")</f>
        <v>2.879890381859513</v>
      </c>
      <c r="Z8" s="21">
        <f>IFERROR(F8/$C8,"NA")</f>
        <v>2.9225585213036314</v>
      </c>
    </row>
    <row r="9" spans="2:26">
      <c r="B9" s="9" t="s">
        <v>7</v>
      </c>
      <c r="C9" s="10">
        <v>1006678</v>
      </c>
      <c r="D9" s="10">
        <v>36843.811999999998</v>
      </c>
      <c r="E9" s="10">
        <v>62473.708159999995</v>
      </c>
      <c r="F9" s="56">
        <v>94251</v>
      </c>
      <c r="H9" s="21">
        <f>+C9/C$21</f>
        <v>7.8471852441855373E-4</v>
      </c>
      <c r="I9" s="21">
        <f>+D9/D$21</f>
        <v>1.4989623727000775E-5</v>
      </c>
      <c r="J9" s="21">
        <f>+E9/E$21</f>
        <v>1.5739323311478484E-5</v>
      </c>
      <c r="K9" s="21">
        <f>+F9/F$21</f>
        <v>1.706356386591386E-5</v>
      </c>
      <c r="L9" s="21"/>
      <c r="N9" s="37">
        <f>+D9-C9</f>
        <v>-969834.18799999997</v>
      </c>
      <c r="O9" s="37">
        <f>+E9-D9</f>
        <v>25629.896159999997</v>
      </c>
      <c r="P9" s="37">
        <f>+F9-E9</f>
        <v>31777.291840000005</v>
      </c>
      <c r="R9" s="21"/>
      <c r="S9" s="21">
        <f>+IFERROR(N9/C9,"NA")</f>
        <v>-0.96340059880120554</v>
      </c>
      <c r="T9" s="21">
        <f>+IFERROR(O9/D9,"NA")</f>
        <v>0.69563638420476137</v>
      </c>
      <c r="U9" s="21">
        <f>+IFERROR(P9/E9,"NA")</f>
        <v>0.50865064322123965</v>
      </c>
      <c r="W9" s="21">
        <f>IFERROR(C9/$C9,"NA")</f>
        <v>1</v>
      </c>
      <c r="X9" s="21">
        <f>IFERROR(D9/$C9,"NA")</f>
        <v>3.659940119879445E-2</v>
      </c>
      <c r="Y9" s="21">
        <f>IFERROR(E9/$C9,"NA")</f>
        <v>6.2059276312783226E-2</v>
      </c>
      <c r="Z9" s="21">
        <f>IFERROR(F9/$C9,"NA")</f>
        <v>9.3625767127125059E-2</v>
      </c>
    </row>
    <row r="10" spans="2:26">
      <c r="B10" s="8" t="s">
        <v>8</v>
      </c>
      <c r="C10" s="11">
        <f>SUM(C4:C9)</f>
        <v>224776719</v>
      </c>
      <c r="D10" s="11">
        <f>SUM(D4:D9)</f>
        <v>180978131.07699999</v>
      </c>
      <c r="E10" s="11">
        <f>SUM(E4:E9)</f>
        <v>124389408.40916</v>
      </c>
      <c r="F10" s="11">
        <f>SUM(F4:F9)</f>
        <v>214362715</v>
      </c>
      <c r="H10" s="21">
        <f>+C10/C$21</f>
        <v>0.17521636040255564</v>
      </c>
      <c r="I10" s="21">
        <f>+D10/D$21</f>
        <v>7.3629571436855001E-2</v>
      </c>
      <c r="J10" s="21">
        <f>+E10/E$21</f>
        <v>3.1338064813780861E-2</v>
      </c>
      <c r="K10" s="21">
        <f>+F10/F$21</f>
        <v>3.8809051128085546E-2</v>
      </c>
      <c r="L10" s="21"/>
      <c r="N10" s="37">
        <f>+D10-C10</f>
        <v>-43798587.923000008</v>
      </c>
      <c r="O10" s="37">
        <f>+E10-D10</f>
        <v>-56588722.667839989</v>
      </c>
      <c r="P10" s="37">
        <f>+F10-E10</f>
        <v>89973306.590839997</v>
      </c>
      <c r="R10" s="21"/>
      <c r="S10" s="21">
        <f>+IFERROR(N10/C10,"NA")</f>
        <v>-0.19485375584203632</v>
      </c>
      <c r="T10" s="21">
        <f>+IFERROR(O10/D10,"NA")</f>
        <v>-0.31268265580532173</v>
      </c>
      <c r="U10" s="21">
        <f>+IFERROR(P10/E10,"NA")</f>
        <v>0.72331967602005565</v>
      </c>
      <c r="W10" s="21">
        <f>IFERROR(C10/$C10,"NA")</f>
        <v>1</v>
      </c>
      <c r="X10" s="21">
        <f>IFERROR(D10/$C10,"NA")</f>
        <v>0.80514624415796365</v>
      </c>
      <c r="Y10" s="21">
        <f>IFERROR(E10/$C10,"NA")</f>
        <v>0.55339097822297156</v>
      </c>
      <c r="Z10" s="21">
        <f>IFERROR(F10/$C10,"NA")</f>
        <v>0.95366956130363301</v>
      </c>
    </row>
    <row r="11" spans="2:26">
      <c r="B11" s="9"/>
      <c r="C11" s="9"/>
      <c r="D11" s="9"/>
      <c r="E11" s="9"/>
      <c r="F11" s="9"/>
      <c r="R11" s="21"/>
      <c r="S11" s="21"/>
      <c r="T11" s="21"/>
      <c r="U11" s="21"/>
    </row>
    <row r="12" spans="2:26">
      <c r="B12" s="8" t="s">
        <v>9</v>
      </c>
      <c r="C12" s="9"/>
      <c r="D12" s="9"/>
      <c r="E12" s="9"/>
      <c r="F12" s="9"/>
      <c r="R12" s="21"/>
      <c r="S12" s="21"/>
      <c r="T12" s="21"/>
      <c r="U12" s="21"/>
    </row>
    <row r="13" spans="2:26">
      <c r="B13" s="9" t="s">
        <v>10</v>
      </c>
      <c r="C13" s="9">
        <v>83601822</v>
      </c>
      <c r="D13" s="9">
        <v>320704449</v>
      </c>
      <c r="E13" s="9">
        <v>587293360.37600005</v>
      </c>
      <c r="F13" s="9">
        <v>626955694</v>
      </c>
      <c r="H13" s="21">
        <f>+C13/C$21</f>
        <v>6.5168701807869628E-2</v>
      </c>
      <c r="I13" s="21">
        <f>+D13/D$21</f>
        <v>0.1304761575182587</v>
      </c>
      <c r="J13" s="21">
        <f>+E13/E$21</f>
        <v>0.14795984342675703</v>
      </c>
      <c r="K13" s="21">
        <f>+F13/F$21</f>
        <v>0.11350647235220154</v>
      </c>
      <c r="L13" s="21"/>
      <c r="N13" s="37">
        <f>+D13-C13</f>
        <v>237102627</v>
      </c>
      <c r="O13" s="37">
        <f>+E13-D13</f>
        <v>266588911.37600005</v>
      </c>
      <c r="P13" s="37">
        <f>+F13-E13</f>
        <v>39662333.623999953</v>
      </c>
      <c r="R13" s="21">
        <f>+K10+K19</f>
        <v>3.9902498226506218E-2</v>
      </c>
      <c r="S13" s="21">
        <f>+IFERROR(N13/C13,"NA")</f>
        <v>2.8360940147931224</v>
      </c>
      <c r="T13" s="21">
        <f>+IFERROR(O13/D13,"NA")</f>
        <v>0.83126040878840457</v>
      </c>
      <c r="U13" s="21">
        <f>+IFERROR(P13/E13,"NA")</f>
        <v>6.7534108675444793E-2</v>
      </c>
      <c r="W13" s="21">
        <f>IFERROR(C13/$C13,"NA")</f>
        <v>1</v>
      </c>
      <c r="X13" s="21">
        <f>IFERROR(D13/$C13,"NA")</f>
        <v>3.8360940147931224</v>
      </c>
      <c r="Y13" s="21">
        <f>IFERROR(E13/$C13,"NA")</f>
        <v>7.0248870936808059</v>
      </c>
      <c r="Z13" s="21">
        <f>IFERROR(F13/$C13,"NA")</f>
        <v>7.4993065820981748</v>
      </c>
    </row>
    <row r="14" spans="2:26">
      <c r="B14" s="9" t="s">
        <v>42</v>
      </c>
      <c r="C14" s="9">
        <v>0</v>
      </c>
      <c r="D14" s="9">
        <v>0</v>
      </c>
      <c r="E14" s="9">
        <v>0</v>
      </c>
      <c r="F14" s="9">
        <v>581340</v>
      </c>
      <c r="H14" s="21">
        <f>+C14/C$21</f>
        <v>0</v>
      </c>
      <c r="I14" s="21">
        <f>+D14/D$21</f>
        <v>0</v>
      </c>
      <c r="J14" s="21">
        <f>+E14/E$21</f>
        <v>0</v>
      </c>
      <c r="K14" s="21">
        <f>+F14/F$21</f>
        <v>1.0524803150958996E-4</v>
      </c>
      <c r="L14" s="21"/>
      <c r="N14" s="37">
        <f>+D14-C14</f>
        <v>0</v>
      </c>
      <c r="O14" s="37">
        <f>+E14-D14</f>
        <v>0</v>
      </c>
      <c r="P14" s="37">
        <f>+F14-E14</f>
        <v>581340</v>
      </c>
      <c r="R14" s="21">
        <f>+K13</f>
        <v>0.11350647235220154</v>
      </c>
      <c r="S14" s="21" t="str">
        <f>+IFERROR(N14/C14,"NA")</f>
        <v>NA</v>
      </c>
      <c r="T14" s="21" t="str">
        <f>+IFERROR(O14/D14,"NA")</f>
        <v>NA</v>
      </c>
      <c r="U14" s="21" t="str">
        <f>+IFERROR(P14/E14,"NA")</f>
        <v>NA</v>
      </c>
      <c r="W14" s="21" t="str">
        <f>IFERROR(C14/$C14,"NA")</f>
        <v>NA</v>
      </c>
      <c r="X14" s="21" t="str">
        <f>IFERROR(D14/$C14,"NA")</f>
        <v>NA</v>
      </c>
      <c r="Y14" s="21" t="str">
        <f>IFERROR(E14/$C14,"NA")</f>
        <v>NA</v>
      </c>
      <c r="Z14" s="21" t="str">
        <f>IFERROR(F14/$C14,"NA")</f>
        <v>NA</v>
      </c>
    </row>
    <row r="15" spans="2:26">
      <c r="B15" s="9" t="s">
        <v>11</v>
      </c>
      <c r="C15" s="9">
        <v>967725046</v>
      </c>
      <c r="D15" s="9">
        <v>1948545049</v>
      </c>
      <c r="E15" s="9">
        <v>3251171874.0929999</v>
      </c>
      <c r="F15" s="9">
        <v>4673347221</v>
      </c>
      <c r="H15" s="21">
        <f>+C15/C$21</f>
        <v>0.7543541928402101</v>
      </c>
      <c r="I15" s="21">
        <f>+D15/D$21</f>
        <v>0.79275068224808798</v>
      </c>
      <c r="J15" s="21">
        <f>+E15/E$21</f>
        <v>0.81908448809348144</v>
      </c>
      <c r="K15" s="21">
        <f>+F15/F$21</f>
        <v>0.84608077127165282</v>
      </c>
      <c r="L15" s="21"/>
      <c r="N15" s="37">
        <f>+D15-C15</f>
        <v>980820003</v>
      </c>
      <c r="O15" s="37">
        <f>+E15-D15</f>
        <v>1302626825.0929999</v>
      </c>
      <c r="P15" s="37">
        <f>+F15-E15</f>
        <v>1422175346.9070001</v>
      </c>
      <c r="R15" s="21">
        <f>+K15</f>
        <v>0.84608077127165282</v>
      </c>
      <c r="S15" s="21">
        <f>+IFERROR(N15/C15,"NA")</f>
        <v>1.0135316917280655</v>
      </c>
      <c r="T15" s="21">
        <f>+IFERROR(O15/D15,"NA")</f>
        <v>0.66851255287195566</v>
      </c>
      <c r="U15" s="21">
        <f>+IFERROR(P15/E15,"NA")</f>
        <v>0.43743468570198352</v>
      </c>
      <c r="W15" s="21">
        <f>IFERROR(C15/$C15,"NA")</f>
        <v>1</v>
      </c>
      <c r="X15" s="21">
        <f>IFERROR(D15/$C15,"NA")</f>
        <v>2.0135316917280655</v>
      </c>
      <c r="Y15" s="21">
        <f>IFERROR(E15/$C15,"NA")</f>
        <v>3.3596029032537822</v>
      </c>
      <c r="Z15" s="21">
        <f>IFERROR(F15/$C15,"NA")</f>
        <v>4.829209743322072</v>
      </c>
    </row>
    <row r="16" spans="2:26">
      <c r="B16" s="9" t="s">
        <v>12</v>
      </c>
      <c r="C16" s="9">
        <v>2376259</v>
      </c>
      <c r="D16" s="9">
        <v>3149086</v>
      </c>
      <c r="E16" s="9">
        <v>2574981.5499999998</v>
      </c>
      <c r="F16" s="9">
        <v>1931905</v>
      </c>
      <c r="H16" s="21">
        <f>+C16/C$21</f>
        <v>1.8523246322223275E-3</v>
      </c>
      <c r="I16" s="21">
        <f>+D16/D$21</f>
        <v>1.2811816058546266E-3</v>
      </c>
      <c r="J16" s="21">
        <f>+E16/E$21</f>
        <v>6.4872837438663736E-4</v>
      </c>
      <c r="K16" s="21">
        <f>+F16/F$21</f>
        <v>3.4975951820541233E-4</v>
      </c>
      <c r="L16" s="21"/>
      <c r="N16" s="37">
        <f>+D16-C16</f>
        <v>772827</v>
      </c>
      <c r="O16" s="37">
        <f>+E16-D16</f>
        <v>-574104.45000000019</v>
      </c>
      <c r="P16" s="37">
        <f>+F16-E16</f>
        <v>-643076.54999999981</v>
      </c>
      <c r="R16" s="21"/>
      <c r="S16" s="21">
        <f>+IFERROR(N16/C16,"NA")</f>
        <v>0.32522843679918728</v>
      </c>
      <c r="T16" s="21">
        <f>+IFERROR(O16/D16,"NA")</f>
        <v>-0.18230827929119756</v>
      </c>
      <c r="U16" s="21">
        <f>+IFERROR(P16/E16,"NA")</f>
        <v>-0.24974025542047082</v>
      </c>
      <c r="W16" s="21">
        <f>IFERROR(C16/$C16,"NA")</f>
        <v>1</v>
      </c>
      <c r="X16" s="21">
        <f>IFERROR(D16/$C16,"NA")</f>
        <v>1.3252284367991873</v>
      </c>
      <c r="Y16" s="21">
        <f>IFERROR(E16/$C16,"NA")</f>
        <v>1.083628320818564</v>
      </c>
      <c r="Z16" s="21">
        <f>IFERROR(F16/$C16,"NA")</f>
        <v>0.81300270719647982</v>
      </c>
    </row>
    <row r="17" spans="2:26">
      <c r="B17" s="9" t="s">
        <v>13</v>
      </c>
      <c r="C17" s="9">
        <v>0</v>
      </c>
      <c r="D17" s="9"/>
      <c r="E17" s="9"/>
      <c r="F17" s="9"/>
      <c r="H17" s="21">
        <f>+C17/C$21</f>
        <v>0</v>
      </c>
      <c r="I17" s="21">
        <f>+D17/D$21</f>
        <v>0</v>
      </c>
      <c r="J17" s="21">
        <f>+E17/E$21</f>
        <v>0</v>
      </c>
      <c r="K17" s="21">
        <f>+F17/F$21</f>
        <v>0</v>
      </c>
      <c r="L17" s="21"/>
      <c r="N17" s="37">
        <f>+D17-C17</f>
        <v>0</v>
      </c>
      <c r="O17" s="37">
        <f>+E17-D17</f>
        <v>0</v>
      </c>
      <c r="P17" s="37">
        <f>+F17-E17</f>
        <v>0</v>
      </c>
      <c r="R17" s="21"/>
      <c r="S17" s="21" t="str">
        <f>+IFERROR(N17/C17,"NA")</f>
        <v>NA</v>
      </c>
      <c r="T17" s="21" t="str">
        <f>+IFERROR(O17/D17,"NA")</f>
        <v>NA</v>
      </c>
      <c r="U17" s="21" t="str">
        <f>+IFERROR(P17/E17,"NA")</f>
        <v>NA</v>
      </c>
      <c r="W17" s="21" t="str">
        <f>IFERROR(C17/$C17,"NA")</f>
        <v>NA</v>
      </c>
      <c r="X17" s="21" t="str">
        <f>IFERROR(D17/$C17,"NA")</f>
        <v>NA</v>
      </c>
      <c r="Y17" s="21" t="str">
        <f>IFERROR(E17/$C17,"NA")</f>
        <v>NA</v>
      </c>
      <c r="Z17" s="21" t="str">
        <f>IFERROR(F17/$C17,"NA")</f>
        <v>NA</v>
      </c>
    </row>
    <row r="18" spans="2:26">
      <c r="B18" s="9" t="s">
        <v>14</v>
      </c>
      <c r="C18" s="9">
        <v>266034</v>
      </c>
      <c r="D18" s="9">
        <v>262312</v>
      </c>
      <c r="E18" s="9">
        <v>295212.42200000002</v>
      </c>
      <c r="F18" s="9">
        <v>305178</v>
      </c>
      <c r="H18" s="21">
        <f>+C18/C$21</f>
        <v>2.0737694468853549E-4</v>
      </c>
      <c r="I18" s="21">
        <f>+D18/D$21</f>
        <v>1.0671963528304367E-4</v>
      </c>
      <c r="J18" s="21">
        <f>+E18/E$21</f>
        <v>7.437438711854149E-5</v>
      </c>
      <c r="K18" s="21">
        <f>+F18/F$21</f>
        <v>5.5250599924370667E-5</v>
      </c>
      <c r="L18" s="21"/>
      <c r="N18" s="37">
        <f>+D18-C18</f>
        <v>-3722</v>
      </c>
      <c r="O18" s="37">
        <f>+E18-D18</f>
        <v>32900.42200000002</v>
      </c>
      <c r="P18" s="37">
        <f>+F18-E18</f>
        <v>9965.5779999999795</v>
      </c>
      <c r="R18" s="21"/>
      <c r="S18" s="21">
        <f>+IFERROR(N18/C18,"NA")</f>
        <v>-1.399069291895021E-2</v>
      </c>
      <c r="T18" s="21">
        <f>+IFERROR(O18/D18,"NA")</f>
        <v>0.12542476897740104</v>
      </c>
      <c r="U18" s="21">
        <f>+IFERROR(P18/E18,"NA")</f>
        <v>3.3757312556447844E-2</v>
      </c>
      <c r="W18" s="21">
        <f>IFERROR(C18/$C18,"NA")</f>
        <v>1</v>
      </c>
      <c r="X18" s="21">
        <f>IFERROR(D18/$C18,"NA")</f>
        <v>0.98600930708104984</v>
      </c>
      <c r="Y18" s="21">
        <f>IFERROR(E18/$C18,"NA")</f>
        <v>1.1096792966312576</v>
      </c>
      <c r="Z18" s="21">
        <f>IFERROR(F18/$C18,"NA")</f>
        <v>1.1471390874850582</v>
      </c>
    </row>
    <row r="19" spans="2:26">
      <c r="B19" s="9" t="s">
        <v>7</v>
      </c>
      <c r="C19" s="10">
        <v>4106466</v>
      </c>
      <c r="D19" s="10">
        <v>4315400</v>
      </c>
      <c r="E19" s="10">
        <v>3550520.3971699998</v>
      </c>
      <c r="F19" s="10">
        <v>6039681</v>
      </c>
      <c r="H19" s="21">
        <f>+C19/C$21</f>
        <v>3.2010433724537148E-3</v>
      </c>
      <c r="I19" s="21">
        <f>+D19/D$21</f>
        <v>1.7556875556606127E-3</v>
      </c>
      <c r="J19" s="21">
        <f>+E19/E$21</f>
        <v>8.9450090447548724E-4</v>
      </c>
      <c r="K19" s="21">
        <f>+F19/F$21</f>
        <v>1.0934470984206692E-3</v>
      </c>
      <c r="L19" s="21"/>
      <c r="N19" s="37">
        <f>+D19-C19</f>
        <v>208934</v>
      </c>
      <c r="O19" s="37">
        <f>+E19-D19</f>
        <v>-764879.60283000022</v>
      </c>
      <c r="P19" s="37">
        <f>+F19-E19</f>
        <v>2489160.6028300002</v>
      </c>
      <c r="R19" s="21"/>
      <c r="S19" s="21">
        <f>+IFERROR(N19/C19,"NA")</f>
        <v>5.0879271860524357E-2</v>
      </c>
      <c r="T19" s="21">
        <f>+IFERROR(O19/D19,"NA")</f>
        <v>-0.17724419586365117</v>
      </c>
      <c r="U19" s="21">
        <f>+IFERROR(P19/E19,"NA")</f>
        <v>0.70106923053139658</v>
      </c>
      <c r="W19" s="21">
        <f>IFERROR(C19/$C19,"NA")</f>
        <v>1</v>
      </c>
      <c r="X19" s="21">
        <f>IFERROR(D19/$C19,"NA")</f>
        <v>1.0508792718605244</v>
      </c>
      <c r="Y19" s="21">
        <f>IFERROR(E19/$C19,"NA")</f>
        <v>0.86461702036982646</v>
      </c>
      <c r="Z19" s="21">
        <f>IFERROR(F19/$C19,"NA")</f>
        <v>1.4707734095448495</v>
      </c>
    </row>
    <row r="20" spans="2:26">
      <c r="B20" s="8" t="s">
        <v>15</v>
      </c>
      <c r="C20" s="10">
        <f>SUM(C13:C19)</f>
        <v>1058075627</v>
      </c>
      <c r="D20" s="10">
        <f>SUM(D13:D19)</f>
        <v>2276976296</v>
      </c>
      <c r="E20" s="10">
        <f>SUM(E13:E19)</f>
        <v>3844885948.8381701</v>
      </c>
      <c r="F20" s="10">
        <f>SUM(F13:F19)</f>
        <v>5309161019</v>
      </c>
      <c r="H20" s="21">
        <f>+C20/C$21</f>
        <v>0.82478363959744438</v>
      </c>
      <c r="I20" s="21">
        <f>+D20/D$21</f>
        <v>0.92637042856314489</v>
      </c>
      <c r="J20" s="21">
        <f>+E20/E$21</f>
        <v>0.96866193518621913</v>
      </c>
      <c r="K20" s="21">
        <f>+F20/F$21</f>
        <v>0.96119094887191447</v>
      </c>
      <c r="L20" s="21"/>
      <c r="N20" s="37">
        <f>+D20-C20</f>
        <v>1218900669</v>
      </c>
      <c r="O20" s="37">
        <f>+E20-D20</f>
        <v>1567909652.8381701</v>
      </c>
      <c r="P20" s="37">
        <f>+F20-E20</f>
        <v>1464275070.1618299</v>
      </c>
      <c r="R20" s="21"/>
      <c r="S20" s="21">
        <f>+IFERROR(N20/C20,"NA")</f>
        <v>1.1519976813528849</v>
      </c>
      <c r="T20" s="21">
        <f>+IFERROR(O20/D20,"NA")</f>
        <v>0.68859287450314766</v>
      </c>
      <c r="U20" s="21">
        <f>+IFERROR(P20/E20,"NA")</f>
        <v>0.38083706243726106</v>
      </c>
      <c r="W20" s="21">
        <f>IFERROR(C20/$C20,"NA")</f>
        <v>1</v>
      </c>
      <c r="X20" s="21">
        <f>IFERROR(D20/$C20,"NA")</f>
        <v>2.1519976813528849</v>
      </c>
      <c r="Y20" s="21">
        <f>IFERROR(E20/$C20,"NA")</f>
        <v>3.633847950679777</v>
      </c>
      <c r="Z20" s="21">
        <f>IFERROR(F20/$C20,"NA")</f>
        <v>5.0177519295603243</v>
      </c>
    </row>
    <row r="21" spans="2:26" ht="13.5" thickBot="1">
      <c r="B21" s="8" t="s">
        <v>16</v>
      </c>
      <c r="C21" s="12">
        <f>+C20+C10</f>
        <v>1282852346</v>
      </c>
      <c r="D21" s="12">
        <f>+D20+D10</f>
        <v>2457954427.0770001</v>
      </c>
      <c r="E21" s="12">
        <f>+E20+E10</f>
        <v>3969275357.2473302</v>
      </c>
      <c r="F21" s="12">
        <f>+F20+F10</f>
        <v>5523523734</v>
      </c>
      <c r="H21" s="21">
        <f>+C21/C$21</f>
        <v>1</v>
      </c>
      <c r="I21" s="21">
        <f>+D21/D$21</f>
        <v>1</v>
      </c>
      <c r="J21" s="21">
        <f>+E21/E$21</f>
        <v>1</v>
      </c>
      <c r="K21" s="21">
        <f>+F21/F$21</f>
        <v>1</v>
      </c>
      <c r="L21" s="21"/>
      <c r="N21" s="37">
        <f>+D21-C21</f>
        <v>1175102081.0770001</v>
      </c>
      <c r="O21" s="37">
        <f>+E21-D21</f>
        <v>1511320930.17033</v>
      </c>
      <c r="P21" s="37">
        <f>+F21-E21</f>
        <v>1554248376.7526698</v>
      </c>
      <c r="R21" s="21"/>
      <c r="S21" s="21">
        <f>+IFERROR(N21/C21,"NA")</f>
        <v>0.9160072745246397</v>
      </c>
      <c r="T21" s="21">
        <f>+IFERROR(O21/D21,"NA")</f>
        <v>0.61486938631632526</v>
      </c>
      <c r="U21" s="21">
        <f>+IFERROR(P21/E21,"NA")</f>
        <v>0.39156980477931169</v>
      </c>
      <c r="W21" s="21">
        <f>IFERROR(C21/$C21,"NA")</f>
        <v>1</v>
      </c>
      <c r="X21" s="21">
        <f>IFERROR(D21/$C21,"NA")</f>
        <v>1.9160072745246397</v>
      </c>
      <c r="Y21" s="21">
        <f>IFERROR(E21/$C21,"NA")</f>
        <v>3.0941014915892202</v>
      </c>
      <c r="Z21" s="21">
        <f>IFERROR(F21/$C21,"NA")</f>
        <v>4.3056582086181878</v>
      </c>
    </row>
    <row r="22" spans="2:26" ht="13.5" thickTop="1">
      <c r="B22" s="9"/>
      <c r="C22" s="9"/>
      <c r="D22" s="9"/>
      <c r="E22" s="9"/>
      <c r="F22" s="9"/>
      <c r="R22" s="21"/>
      <c r="S22" s="21"/>
      <c r="T22" s="21"/>
      <c r="U22" s="21"/>
    </row>
    <row r="23" spans="2:26">
      <c r="B23" s="8" t="s">
        <v>17</v>
      </c>
      <c r="C23" s="9"/>
      <c r="D23" s="9"/>
      <c r="E23" s="9"/>
      <c r="F23" s="9"/>
      <c r="R23" s="21"/>
      <c r="S23" s="21"/>
      <c r="T23" s="21"/>
      <c r="U23" s="21"/>
    </row>
    <row r="24" spans="2:26">
      <c r="B24" s="8" t="s">
        <v>18</v>
      </c>
      <c r="C24" s="37">
        <f t="shared" ref="C24:E24" si="0">+C27+C28+C30</f>
        <v>13250387</v>
      </c>
      <c r="D24" s="37">
        <f t="shared" si="0"/>
        <v>11765433</v>
      </c>
      <c r="E24" s="37">
        <f t="shared" si="0"/>
        <v>5195149.2965550004</v>
      </c>
      <c r="F24" s="37">
        <f>+F27+F28+F30</f>
        <v>5261824</v>
      </c>
      <c r="R24" s="21"/>
      <c r="S24" s="21"/>
      <c r="T24" s="21"/>
      <c r="U24" s="21"/>
    </row>
    <row r="25" spans="2:26">
      <c r="B25" s="9" t="s">
        <v>34</v>
      </c>
      <c r="C25" s="9">
        <v>439598</v>
      </c>
      <c r="D25" s="9">
        <v>999844</v>
      </c>
      <c r="E25" s="9">
        <v>762572</v>
      </c>
      <c r="F25" s="9">
        <v>518883</v>
      </c>
      <c r="H25" s="22">
        <f>+C25/C$49</f>
        <v>3.4267232809035998E-4</v>
      </c>
      <c r="I25" s="22">
        <f>+D25/D$49</f>
        <v>4.0677890077441952E-4</v>
      </c>
      <c r="J25" s="22">
        <f>+E25/E$49</f>
        <v>1.9211869456414821E-4</v>
      </c>
      <c r="K25" s="22">
        <f>+F25/F$49</f>
        <v>9.3940575796935642E-5</v>
      </c>
      <c r="L25" s="22"/>
      <c r="N25" s="37">
        <f>+D25-C25</f>
        <v>560246</v>
      </c>
      <c r="O25" s="37">
        <f>+E25-D25</f>
        <v>-237272</v>
      </c>
      <c r="P25" s="37">
        <f>+F25-E25</f>
        <v>-243689</v>
      </c>
      <c r="R25" s="21"/>
      <c r="S25" s="21">
        <f>+IFERROR(N25/C25,"NA")</f>
        <v>1.2744507481835676</v>
      </c>
      <c r="T25" s="21">
        <f>+IFERROR(O25/D25,"NA")</f>
        <v>-0.2373090202071523</v>
      </c>
      <c r="U25" s="21">
        <f>+IFERROR(P25/E25,"NA")</f>
        <v>-0.31956195611693061</v>
      </c>
      <c r="W25" s="21">
        <f>IFERROR(C25/$C25,"NA")</f>
        <v>1</v>
      </c>
      <c r="X25" s="21">
        <f>IFERROR(D25/$C25,"NA")</f>
        <v>2.2744507481835678</v>
      </c>
      <c r="Y25" s="21">
        <f>IFERROR(E25/$C25,"NA")</f>
        <v>1.7347030696227008</v>
      </c>
      <c r="Z25" s="21">
        <f>IFERROR(F25/$C25,"NA")</f>
        <v>1.1803579634120265</v>
      </c>
    </row>
    <row r="26" spans="2:26">
      <c r="B26" s="9" t="s">
        <v>35</v>
      </c>
      <c r="C26" s="9">
        <v>0</v>
      </c>
      <c r="D26" s="9">
        <v>689105</v>
      </c>
      <c r="E26" s="9">
        <v>552766</v>
      </c>
      <c r="F26" s="9">
        <v>922120</v>
      </c>
      <c r="H26" s="22">
        <f>+C26/C$49</f>
        <v>0</v>
      </c>
      <c r="I26" s="22">
        <f>+D26/D$49</f>
        <v>2.8035711012733625E-4</v>
      </c>
      <c r="J26" s="22">
        <f>+E26/E$49</f>
        <v>1.3926118755926777E-4</v>
      </c>
      <c r="K26" s="22">
        <f>+F26/F$49</f>
        <v>1.6694415456638644E-4</v>
      </c>
      <c r="L26" s="22"/>
      <c r="N26" s="37">
        <f>+D26-C26</f>
        <v>689105</v>
      </c>
      <c r="O26" s="37">
        <f>+E26-D26</f>
        <v>-136339</v>
      </c>
      <c r="P26" s="37">
        <f>+F26-E26</f>
        <v>369354</v>
      </c>
      <c r="R26" s="21"/>
      <c r="S26" s="21" t="str">
        <f>+IFERROR(N26/C26,"NA")</f>
        <v>NA</v>
      </c>
      <c r="T26" s="21">
        <f>+IFERROR(O26/D26,"NA")</f>
        <v>-0.19784938434636232</v>
      </c>
      <c r="U26" s="21">
        <f>+IFERROR(P26/E26,"NA")</f>
        <v>0.66819232731390865</v>
      </c>
      <c r="W26" s="21" t="str">
        <f>IFERROR(C26/$C26,"NA")</f>
        <v>NA</v>
      </c>
      <c r="X26" s="21" t="str">
        <f>IFERROR(D26/$C26,"NA")</f>
        <v>NA</v>
      </c>
      <c r="Y26" s="21" t="str">
        <f>IFERROR(E26/$C26,"NA")</f>
        <v>NA</v>
      </c>
      <c r="Z26" s="21" t="str">
        <f>IFERROR(F26/$C26,"NA")</f>
        <v>NA</v>
      </c>
    </row>
    <row r="27" spans="2:26">
      <c r="B27" s="9" t="s">
        <v>20</v>
      </c>
      <c r="C27" s="9">
        <v>8478485</v>
      </c>
      <c r="D27" s="9">
        <v>11469394</v>
      </c>
      <c r="E27" s="9">
        <v>4851845.0055550002</v>
      </c>
      <c r="F27" s="9">
        <v>4854428</v>
      </c>
      <c r="H27" s="22">
        <f>+C27/C$49</f>
        <v>6.6090887438732563E-3</v>
      </c>
      <c r="I27" s="22">
        <f>+D27/D$49</f>
        <v>4.6662354165937113E-3</v>
      </c>
      <c r="J27" s="22">
        <f>+E27/E$49</f>
        <v>1.222350320618655E-3</v>
      </c>
      <c r="K27" s="22">
        <f>+F27/F$49</f>
        <v>8.7886433258512365E-4</v>
      </c>
      <c r="L27" s="22"/>
      <c r="N27" s="37">
        <f>+D27-C27</f>
        <v>2990909</v>
      </c>
      <c r="O27" s="37">
        <f>+E27-D27</f>
        <v>-6617548.9944449998</v>
      </c>
      <c r="P27" s="37">
        <f>+F27-E27</f>
        <v>2582.9944449998438</v>
      </c>
      <c r="R27" s="21"/>
      <c r="S27" s="21">
        <f>+IFERROR(N27/C27,"NA")</f>
        <v>0.35276455640364995</v>
      </c>
      <c r="T27" s="21">
        <f>+IFERROR(O27/D27,"NA")</f>
        <v>-0.57697459817362629</v>
      </c>
      <c r="U27" s="21">
        <f>+IFERROR(P27/E27,"NA")</f>
        <v>5.3237365209368975E-4</v>
      </c>
      <c r="W27" s="21">
        <f>IFERROR(C27/$C27,"NA")</f>
        <v>1</v>
      </c>
      <c r="X27" s="21">
        <f>IFERROR(D27/$C27,"NA")</f>
        <v>1.3527645564036499</v>
      </c>
      <c r="Y27" s="21">
        <f>IFERROR(E27/$C27,"NA")</f>
        <v>0.57225377004913025</v>
      </c>
      <c r="Z27" s="21">
        <f>IFERROR(F27/$C27,"NA")</f>
        <v>0.57255842287861569</v>
      </c>
    </row>
    <row r="28" spans="2:26">
      <c r="B28" s="9" t="s">
        <v>21</v>
      </c>
      <c r="C28" s="9">
        <v>4505850</v>
      </c>
      <c r="D28" s="9">
        <v>0</v>
      </c>
      <c r="E28" s="9">
        <v>0</v>
      </c>
      <c r="F28" s="9"/>
      <c r="H28" s="22">
        <f>+C28/C$49</f>
        <v>3.5123683672945477E-3</v>
      </c>
      <c r="I28" s="22">
        <f>+D28/D$49</f>
        <v>0</v>
      </c>
      <c r="J28" s="22">
        <f>+E28/E$49</f>
        <v>0</v>
      </c>
      <c r="K28" s="22">
        <f>+F28/F$49</f>
        <v>0</v>
      </c>
      <c r="L28" s="22"/>
      <c r="N28" s="37">
        <f>+D28-C28</f>
        <v>-4505850</v>
      </c>
      <c r="O28" s="37">
        <f>+E28-D28</f>
        <v>0</v>
      </c>
      <c r="P28" s="37">
        <f>+F28-E28</f>
        <v>0</v>
      </c>
      <c r="R28" s="21"/>
      <c r="S28" s="21">
        <f>+IFERROR(N28/C28,"NA")</f>
        <v>-1</v>
      </c>
      <c r="T28" s="21" t="str">
        <f>+IFERROR(O28/D28,"NA")</f>
        <v>NA</v>
      </c>
      <c r="U28" s="21" t="str">
        <f>+IFERROR(P28/E28,"NA")</f>
        <v>NA</v>
      </c>
      <c r="W28" s="21">
        <f>IFERROR(C28/$C28,"NA")</f>
        <v>1</v>
      </c>
      <c r="X28" s="21">
        <f>IFERROR(D28/$C28,"NA")</f>
        <v>0</v>
      </c>
      <c r="Y28" s="21">
        <f>IFERROR(E28/$C28,"NA")</f>
        <v>0</v>
      </c>
      <c r="Z28" s="21">
        <f>IFERROR(F28/$C28,"NA")</f>
        <v>0</v>
      </c>
    </row>
    <row r="29" spans="2:26">
      <c r="B29" s="9" t="s">
        <v>33</v>
      </c>
      <c r="C29" s="9">
        <v>141067302</v>
      </c>
      <c r="D29" s="9">
        <v>126478249</v>
      </c>
      <c r="E29" s="9">
        <v>125676808.00233001</v>
      </c>
      <c r="F29" s="9">
        <v>71099597</v>
      </c>
      <c r="H29" s="22">
        <f>+C29/C$49</f>
        <v>0.10996378690022679</v>
      </c>
      <c r="I29" s="22">
        <f>+D29/D$49</f>
        <v>5.1456710346907443E-2</v>
      </c>
      <c r="J29" s="22">
        <f>+E29/E$49</f>
        <v>3.1662406029065761E-2</v>
      </c>
      <c r="K29" s="22">
        <f>+F29/F$49</f>
        <v>1.2872144743824867E-2</v>
      </c>
      <c r="L29" s="22"/>
      <c r="N29" s="37">
        <f>+D29-C29</f>
        <v>-14589053</v>
      </c>
      <c r="O29" s="37">
        <f>+E29-D29</f>
        <v>-801440.99766999483</v>
      </c>
      <c r="P29" s="37">
        <f>+F29-E29</f>
        <v>-54577211.002330005</v>
      </c>
      <c r="R29" s="21"/>
      <c r="S29" s="21">
        <f>+IFERROR(N29/C29,"NA")</f>
        <v>-0.10341909707750702</v>
      </c>
      <c r="T29" s="21">
        <f>+IFERROR(O29/D29,"NA")</f>
        <v>-6.3365915009623106E-3</v>
      </c>
      <c r="U29" s="21">
        <f>+IFERROR(P29/E29,"NA")</f>
        <v>-0.43426636839247351</v>
      </c>
      <c r="W29" s="21">
        <f>IFERROR(C29/$C29,"NA")</f>
        <v>1</v>
      </c>
      <c r="X29" s="21">
        <f>IFERROR(D29/$C29,"NA")</f>
        <v>0.89658090292249293</v>
      </c>
      <c r="Y29" s="21">
        <f>IFERROR(E29/$C29,"NA")</f>
        <v>0.89089963599310917</v>
      </c>
      <c r="Z29" s="21">
        <f>IFERROR(F29/$C29,"NA")</f>
        <v>0.50401188646820505</v>
      </c>
    </row>
    <row r="30" spans="2:26">
      <c r="B30" s="9" t="s">
        <v>22</v>
      </c>
      <c r="C30" s="9">
        <v>266052</v>
      </c>
      <c r="D30" s="9">
        <v>296039</v>
      </c>
      <c r="E30" s="9">
        <v>343304.29100000003</v>
      </c>
      <c r="F30" s="9">
        <v>407396</v>
      </c>
      <c r="H30" s="22">
        <f>+C30/C$49</f>
        <v>2.0739097592140194E-4</v>
      </c>
      <c r="I30" s="22">
        <f>+D30/D$49</f>
        <v>1.204412078347806E-4</v>
      </c>
      <c r="J30" s="22">
        <f>+E30/E$49</f>
        <v>8.6490419560632256E-5</v>
      </c>
      <c r="K30" s="22">
        <f>+F30/F$49</f>
        <v>7.3756540139816476E-5</v>
      </c>
      <c r="L30" s="22"/>
      <c r="N30" s="37">
        <f>+D30-C30</f>
        <v>29987</v>
      </c>
      <c r="O30" s="37">
        <f>+E30-D30</f>
        <v>47265.291000000027</v>
      </c>
      <c r="P30" s="37">
        <f>+F30-E30</f>
        <v>64091.708999999973</v>
      </c>
      <c r="R30" s="21"/>
      <c r="S30" s="21">
        <f>+IFERROR(N30/C30,"NA")</f>
        <v>0.11271104896787094</v>
      </c>
      <c r="T30" s="21">
        <f>+IFERROR(O30/D30,"NA")</f>
        <v>0.15965900101000216</v>
      </c>
      <c r="U30" s="21">
        <f>+IFERROR(P30/E30,"NA")</f>
        <v>0.18669067261964392</v>
      </c>
      <c r="W30" s="21">
        <f>IFERROR(C30/$C30,"NA")</f>
        <v>1</v>
      </c>
      <c r="X30" s="21">
        <f>IFERROR(D30/$C30,"NA")</f>
        <v>1.1127110489678709</v>
      </c>
      <c r="Y30" s="21">
        <f>IFERROR(E30/$C30,"NA")</f>
        <v>1.2903653834588729</v>
      </c>
      <c r="Z30" s="21">
        <f>IFERROR(F30/$C30,"NA")</f>
        <v>1.5312645648219145</v>
      </c>
    </row>
    <row r="31" spans="2:26">
      <c r="B31" s="9" t="s">
        <v>31</v>
      </c>
      <c r="C31" s="10">
        <v>11415779</v>
      </c>
      <c r="D31" s="10">
        <v>3585906</v>
      </c>
      <c r="E31" s="10">
        <v>6309053.6809999999</v>
      </c>
      <c r="F31" s="56">
        <v>15111443</v>
      </c>
      <c r="H31" s="22">
        <f>+C31/C$49</f>
        <v>8.8987474167194613E-3</v>
      </c>
      <c r="I31" s="22">
        <f>+D31/D$49</f>
        <v>1.458898489124699E-3</v>
      </c>
      <c r="J31" s="22">
        <f>+E31/E$49</f>
        <v>1.5894724132657033E-3</v>
      </c>
      <c r="K31" s="22">
        <f>+F31/F$49</f>
        <v>2.7358338132923462E-3</v>
      </c>
      <c r="L31" s="22"/>
      <c r="N31" s="37">
        <f>+D31-C31</f>
        <v>-7829873</v>
      </c>
      <c r="O31" s="37">
        <f>+E31-D31</f>
        <v>2723147.6809999999</v>
      </c>
      <c r="P31" s="37">
        <f>+F31-E31</f>
        <v>8802389.3190000001</v>
      </c>
      <c r="R31" s="21"/>
      <c r="S31" s="21">
        <f>+IFERROR(N31/C31,"NA")</f>
        <v>-0.68588162051840706</v>
      </c>
      <c r="T31" s="21">
        <f>+IFERROR(O31/D31,"NA")</f>
        <v>0.75940297403222501</v>
      </c>
      <c r="U31" s="21">
        <f>+IFERROR(P31/E31,"NA")</f>
        <v>1.3951996232824573</v>
      </c>
      <c r="W31" s="21">
        <f>IFERROR(C31/$C31,"NA")</f>
        <v>1</v>
      </c>
      <c r="X31" s="21">
        <f>IFERROR(D31/$C31,"NA")</f>
        <v>0.31411837948159299</v>
      </c>
      <c r="Y31" s="21">
        <f>IFERROR(E31/$C31,"NA")</f>
        <v>0.55266081105809772</v>
      </c>
      <c r="Z31" s="21">
        <f>IFERROR(F31/$C31,"NA")</f>
        <v>1.3237329664493329</v>
      </c>
    </row>
    <row r="32" spans="2:26">
      <c r="B32" s="8" t="s">
        <v>23</v>
      </c>
      <c r="C32" s="11">
        <f>SUM(C25:C31)</f>
        <v>166173066</v>
      </c>
      <c r="D32" s="11">
        <f>SUM(D25:D31)</f>
        <v>143518537</v>
      </c>
      <c r="E32" s="11">
        <f>SUM(E25:E31)</f>
        <v>138496348.97988501</v>
      </c>
      <c r="F32" s="11">
        <f>SUM(F25:F31)</f>
        <v>92913867</v>
      </c>
      <c r="H32" s="22">
        <f>+C32/C$49</f>
        <v>0.12953405473212581</v>
      </c>
      <c r="I32" s="22">
        <f>+D32/D$49</f>
        <v>5.838942147136239E-2</v>
      </c>
      <c r="J32" s="22">
        <f>+E32/E$49</f>
        <v>3.4892099064634169E-2</v>
      </c>
      <c r="K32" s="22">
        <f>+F32/F$49</f>
        <v>1.6821484160205475E-2</v>
      </c>
      <c r="L32" s="22"/>
      <c r="R32" s="21"/>
      <c r="S32" s="21"/>
      <c r="T32" s="21"/>
      <c r="U32" s="21"/>
    </row>
    <row r="33" spans="2:26">
      <c r="B33" s="9"/>
      <c r="C33" s="9"/>
      <c r="D33" s="9"/>
      <c r="E33" s="9"/>
      <c r="F33" s="9"/>
      <c r="R33" s="21"/>
      <c r="S33" s="21"/>
      <c r="T33" s="21"/>
      <c r="U33" s="21"/>
    </row>
    <row r="34" spans="2:26">
      <c r="B34" s="8" t="s">
        <v>24</v>
      </c>
      <c r="C34" s="9"/>
      <c r="D34" s="9"/>
      <c r="E34" s="9"/>
      <c r="F34" s="9"/>
      <c r="R34" s="21"/>
      <c r="S34" s="21"/>
      <c r="T34" s="21"/>
      <c r="U34" s="21"/>
    </row>
    <row r="35" spans="2:26">
      <c r="B35" s="9" t="s">
        <v>19</v>
      </c>
      <c r="C35" s="9">
        <v>536940085</v>
      </c>
      <c r="D35" s="9">
        <v>1116815901</v>
      </c>
      <c r="E35" s="9">
        <v>1831591484.5</v>
      </c>
      <c r="F35" s="9">
        <v>2610406940</v>
      </c>
      <c r="H35" s="22">
        <f>+C35/C$49</f>
        <v>0.41855174266485695</v>
      </c>
      <c r="I35" s="22">
        <f>+D35/D$49</f>
        <v>0.45436802598822706</v>
      </c>
      <c r="J35" s="22">
        <f>+E35/E$49</f>
        <v>0.4614422834525137</v>
      </c>
      <c r="K35" s="22">
        <f>+F35/F$49</f>
        <v>0.47259812136438628</v>
      </c>
      <c r="L35" s="22"/>
      <c r="N35" s="37">
        <f>+D35-C35</f>
        <v>579875816</v>
      </c>
      <c r="O35" s="37">
        <f>+E35-D35</f>
        <v>714775583.5</v>
      </c>
      <c r="P35" s="37">
        <f>+F35-E35</f>
        <v>778815455.5</v>
      </c>
      <c r="R35" s="21"/>
      <c r="S35" s="21">
        <f>+IFERROR(N35/C35,"NA")</f>
        <v>1.0799637281690377</v>
      </c>
      <c r="T35" s="21">
        <f>+IFERROR(O35/D35,"NA")</f>
        <v>0.64001200453896478</v>
      </c>
      <c r="U35" s="21">
        <f>+IFERROR(P35/E35,"NA")</f>
        <v>0.42521242432649015</v>
      </c>
      <c r="W35" s="21">
        <f>IFERROR(C35/$C35,"NA")</f>
        <v>1</v>
      </c>
      <c r="X35" s="21">
        <f>IFERROR(D35/$C35,"NA")</f>
        <v>2.0799637281690377</v>
      </c>
      <c r="Y35" s="21">
        <f>IFERROR(E35/$C35,"NA")</f>
        <v>3.4111654832028417</v>
      </c>
      <c r="Z35" s="21">
        <f>IFERROR(F35/$C35,"NA")</f>
        <v>4.8616354280943659</v>
      </c>
    </row>
    <row r="36" spans="2:26">
      <c r="B36" s="9" t="s">
        <v>20</v>
      </c>
      <c r="C36" s="9">
        <v>0</v>
      </c>
      <c r="D36" s="9">
        <v>5075098.0769999996</v>
      </c>
      <c r="E36" s="9">
        <v>3159550.412</v>
      </c>
      <c r="F36" s="9"/>
      <c r="H36" s="22">
        <f>+C36/C$49</f>
        <v>0</v>
      </c>
      <c r="I36" s="22">
        <f>+D36/D$49</f>
        <v>2.0647649204120146E-3</v>
      </c>
      <c r="J36" s="22">
        <f>+E36/E$49</f>
        <v>7.9600182089436362E-4</v>
      </c>
      <c r="K36" s="22">
        <f>+F36/F$49</f>
        <v>0</v>
      </c>
      <c r="L36" s="22"/>
      <c r="N36" s="37">
        <f>+D36-C36</f>
        <v>5075098.0769999996</v>
      </c>
      <c r="O36" s="37">
        <f>+E36-D36</f>
        <v>-1915547.6649999996</v>
      </c>
      <c r="P36" s="37">
        <f>+F36-E36</f>
        <v>-3159550.412</v>
      </c>
      <c r="R36" s="21"/>
      <c r="S36" s="21" t="str">
        <f>+IFERROR(N36/C36,"NA")</f>
        <v>NA</v>
      </c>
      <c r="T36" s="21">
        <f>+IFERROR(O36/D36,"NA")</f>
        <v>-0.37744052153024032</v>
      </c>
      <c r="U36" s="21">
        <f>+IFERROR(P36/E36,"NA")</f>
        <v>-1</v>
      </c>
      <c r="W36" s="21" t="str">
        <f>IFERROR(C36/$C36,"NA")</f>
        <v>NA</v>
      </c>
      <c r="X36" s="21" t="str">
        <f>IFERROR(D36/$C36,"NA")</f>
        <v>NA</v>
      </c>
      <c r="Y36" s="21" t="str">
        <f>IFERROR(E36/$C36,"NA")</f>
        <v>NA</v>
      </c>
      <c r="Z36" s="21" t="str">
        <f>IFERROR(F36/$C36,"NA")</f>
        <v>NA</v>
      </c>
    </row>
    <row r="37" spans="2:26">
      <c r="B37" s="9" t="s">
        <v>25</v>
      </c>
      <c r="C37" s="9">
        <v>97078170</v>
      </c>
      <c r="D37" s="9">
        <v>223702743</v>
      </c>
      <c r="E37" s="9">
        <v>381357415.31300002</v>
      </c>
      <c r="F37" s="9">
        <v>728538165</v>
      </c>
      <c r="H37" s="22">
        <f>+C37/C$49</f>
        <v>7.567368941772197E-2</v>
      </c>
      <c r="I37" s="22">
        <f>+D37/D$49</f>
        <v>9.1011753731344555E-2</v>
      </c>
      <c r="J37" s="22">
        <f>+E37/E$49</f>
        <v>9.607733930998158E-2</v>
      </c>
      <c r="K37" s="22">
        <f>+F37/F$49</f>
        <v>0.13189735395097335</v>
      </c>
      <c r="L37" s="22"/>
      <c r="N37" s="37">
        <f>+D37-C37</f>
        <v>126624573</v>
      </c>
      <c r="O37" s="37">
        <f>+E37-D37</f>
        <v>157654672.31300002</v>
      </c>
      <c r="P37" s="37">
        <f>+F37-E37</f>
        <v>347180749.68699998</v>
      </c>
      <c r="R37" s="21"/>
      <c r="S37" s="21">
        <f>+IFERROR(N37/C37,"NA")</f>
        <v>1.3043568188399102</v>
      </c>
      <c r="T37" s="21">
        <f>+IFERROR(O37/D37,"NA")</f>
        <v>0.70475073393713383</v>
      </c>
      <c r="U37" s="21">
        <f>+IFERROR(P37/E37,"NA")</f>
        <v>0.91038153644410069</v>
      </c>
      <c r="W37" s="21">
        <f>IFERROR(C37/$C37,"NA")</f>
        <v>1</v>
      </c>
      <c r="X37" s="21">
        <f>IFERROR(D37/$C37,"NA")</f>
        <v>2.3043568188399099</v>
      </c>
      <c r="Y37" s="21">
        <f>IFERROR(E37/$C37,"NA")</f>
        <v>3.9283539781703758</v>
      </c>
      <c r="Z37" s="21">
        <f>IFERROR(F37/$C37,"NA")</f>
        <v>7.5046549085134178</v>
      </c>
    </row>
    <row r="38" spans="2:26">
      <c r="B38" s="9" t="s">
        <v>32</v>
      </c>
      <c r="C38" s="9">
        <v>244493609</v>
      </c>
      <c r="D38" s="9">
        <v>430985037</v>
      </c>
      <c r="E38" s="9">
        <v>698040521.69099998</v>
      </c>
      <c r="F38" s="9">
        <v>717637304</v>
      </c>
      <c r="H38" s="22">
        <f>+C38/C$49</f>
        <v>0.19058593123545647</v>
      </c>
      <c r="I38" s="22">
        <f>+D38/D$49</f>
        <v>0.17534297310488689</v>
      </c>
      <c r="J38" s="22">
        <f>+E38/E$49</f>
        <v>0.17586094661245352</v>
      </c>
      <c r="K38" s="22">
        <f>+F38/F$49</f>
        <v>0.12992382011189527</v>
      </c>
      <c r="L38" s="22"/>
      <c r="N38" s="37">
        <f>+D38-C38</f>
        <v>186491428</v>
      </c>
      <c r="O38" s="37">
        <f>+E38-D38</f>
        <v>267055484.69099998</v>
      </c>
      <c r="P38" s="37">
        <f>+F38-E38</f>
        <v>19596782.309000015</v>
      </c>
      <c r="R38" s="21"/>
      <c r="S38" s="21">
        <f>+IFERROR(N38/C38,"NA")</f>
        <v>0.76276606477676889</v>
      </c>
      <c r="T38" s="21">
        <f>+IFERROR(O38/D38,"NA")</f>
        <v>0.61963980594296131</v>
      </c>
      <c r="U38" s="21">
        <f>+IFERROR(P38/E38,"NA")</f>
        <v>2.8073989546519303E-2</v>
      </c>
      <c r="W38" s="21">
        <f>IFERROR(C38/$C38,"NA")</f>
        <v>1</v>
      </c>
      <c r="X38" s="21">
        <f>IFERROR(D38/$C38,"NA")</f>
        <v>1.7627660647767689</v>
      </c>
      <c r="Y38" s="21">
        <f>IFERROR(E38/$C38,"NA")</f>
        <v>2.8550460870778833</v>
      </c>
      <c r="Z38" s="21">
        <f>IFERROR(F38/$C38,"NA")</f>
        <v>2.9351986210813386</v>
      </c>
    </row>
    <row r="39" spans="2:26">
      <c r="B39" s="8" t="s">
        <v>26</v>
      </c>
      <c r="C39" s="11">
        <f>SUM(C35:C38)</f>
        <v>878511864</v>
      </c>
      <c r="D39" s="11">
        <f>SUM(D35:D38)</f>
        <v>1776578779.0769999</v>
      </c>
      <c r="E39" s="11">
        <f>SUM(E35:E38)</f>
        <v>2914148971.9159999</v>
      </c>
      <c r="F39" s="11">
        <f>SUM(F35:F38)</f>
        <v>4056582409</v>
      </c>
      <c r="H39" s="22">
        <f>+C39/C$49</f>
        <v>0.68481136331803538</v>
      </c>
      <c r="I39" s="22">
        <f>+D39/D$49</f>
        <v>0.72278751774487049</v>
      </c>
      <c r="J39" s="22">
        <f>+E39/E$49</f>
        <v>0.73417657119584312</v>
      </c>
      <c r="K39" s="22">
        <f>+F39/F$49</f>
        <v>0.73441929542725493</v>
      </c>
      <c r="L39" s="22"/>
      <c r="N39" s="37">
        <f>+D39-C39</f>
        <v>898066915.0769999</v>
      </c>
      <c r="O39" s="37">
        <f>+E39-D39</f>
        <v>1137570192.839</v>
      </c>
      <c r="P39" s="37">
        <f>+F39-E39</f>
        <v>1142433437.0840001</v>
      </c>
      <c r="R39" s="21"/>
      <c r="S39" s="21">
        <f>+IFERROR(N39/C39,"NA")</f>
        <v>1.0222592908284274</v>
      </c>
      <c r="T39" s="21">
        <f>+IFERROR(O39/D39,"NA")</f>
        <v>0.64031508550947058</v>
      </c>
      <c r="U39" s="21">
        <f>+IFERROR(P39/E39,"NA")</f>
        <v>0.3920298681000069</v>
      </c>
      <c r="W39" s="21">
        <f>IFERROR(C39/$C39,"NA")</f>
        <v>1</v>
      </c>
      <c r="X39" s="21">
        <f>IFERROR(D39/$C39,"NA")</f>
        <v>2.0222592908284276</v>
      </c>
      <c r="Y39" s="21">
        <f>IFERROR(E39/$C39,"NA")</f>
        <v>3.3171424215575533</v>
      </c>
      <c r="Z39" s="21">
        <f>IFERROR(F39/$C39,"NA")</f>
        <v>4.6175613275496987</v>
      </c>
    </row>
    <row r="40" spans="2:26" ht="13.5" thickBot="1">
      <c r="B40" s="8" t="s">
        <v>27</v>
      </c>
      <c r="C40" s="12">
        <f>+C39+C32</f>
        <v>1044684930</v>
      </c>
      <c r="D40" s="12">
        <f>+D39+D32</f>
        <v>1920097316.0769999</v>
      </c>
      <c r="E40" s="12">
        <f>+E39+E32</f>
        <v>3052645320.895885</v>
      </c>
      <c r="F40" s="12">
        <f>+F39+F32</f>
        <v>4149496276</v>
      </c>
      <c r="H40" s="22">
        <f>+C40/C$49</f>
        <v>0.81434541805016114</v>
      </c>
      <c r="I40" s="22">
        <f>+D40/D$49</f>
        <v>0.78117693921623288</v>
      </c>
      <c r="J40" s="22">
        <f>+E40/E$49</f>
        <v>0.76906867026047732</v>
      </c>
      <c r="K40" s="22">
        <f>+F40/F$49</f>
        <v>0.75124077958746038</v>
      </c>
      <c r="L40" s="22"/>
      <c r="N40" s="37">
        <f>+D40-C40</f>
        <v>875412386.0769999</v>
      </c>
      <c r="O40" s="37">
        <f>+E40-D40</f>
        <v>1132548004.8188851</v>
      </c>
      <c r="P40" s="37">
        <f>+F40-E40</f>
        <v>1096850955.104115</v>
      </c>
      <c r="R40" s="21"/>
      <c r="S40" s="21">
        <f>+IFERROR(N40/C40,"NA")</f>
        <v>0.8379678512994343</v>
      </c>
      <c r="T40" s="21">
        <f>+IFERROR(O40/D40,"NA")</f>
        <v>0.58983885625798538</v>
      </c>
      <c r="U40" s="21">
        <f>+IFERROR(P40/E40,"NA")</f>
        <v>0.35931162641004527</v>
      </c>
      <c r="W40" s="21">
        <f>IFERROR(C40/$C40,"NA")</f>
        <v>1</v>
      </c>
      <c r="X40" s="21">
        <f>IFERROR(D40/$C40,"NA")</f>
        <v>1.8379678512994342</v>
      </c>
      <c r="Y40" s="21">
        <f>IFERROR(E40/$C40,"NA")</f>
        <v>2.9220727065488394</v>
      </c>
      <c r="Z40" s="21">
        <f>IFERROR(F40/$C40,"NA")</f>
        <v>3.9720074032273058</v>
      </c>
    </row>
    <row r="41" spans="2:26" ht="13.5" thickTop="1">
      <c r="B41" s="9"/>
      <c r="C41" s="9"/>
      <c r="D41" s="9"/>
      <c r="E41" s="9"/>
      <c r="F41" s="9"/>
      <c r="R41" s="21"/>
      <c r="S41" s="21"/>
      <c r="T41" s="21"/>
      <c r="U41" s="21"/>
    </row>
    <row r="42" spans="2:26">
      <c r="B42" s="13" t="s">
        <v>0</v>
      </c>
      <c r="C42" s="9"/>
      <c r="D42" s="9"/>
      <c r="E42" s="9"/>
      <c r="F42" s="9"/>
      <c r="R42" s="21"/>
      <c r="S42" s="21"/>
      <c r="T42" s="21"/>
      <c r="U42" s="21"/>
    </row>
    <row r="43" spans="2:26">
      <c r="B43" s="14" t="s">
        <v>36</v>
      </c>
      <c r="C43" s="9">
        <v>2000000</v>
      </c>
      <c r="D43" s="9">
        <v>4302000</v>
      </c>
      <c r="E43" s="9">
        <v>16910500.09</v>
      </c>
      <c r="F43" s="9">
        <v>16910500</v>
      </c>
      <c r="H43" s="22">
        <f>+C43/C$49</f>
        <v>1.5590258740502004E-3</v>
      </c>
      <c r="I43" s="22">
        <f>+D43/D$49</f>
        <v>1.7502358679269494E-3</v>
      </c>
      <c r="J43" s="22">
        <f>+E43/E$49</f>
        <v>4.2603494512225872E-3</v>
      </c>
      <c r="K43" s="22">
        <f>+F43/F$49</f>
        <v>3.0615420181699538E-3</v>
      </c>
      <c r="L43" s="22"/>
      <c r="N43" s="37">
        <f>+D43-C43</f>
        <v>2302000</v>
      </c>
      <c r="O43" s="37">
        <f>+E43-D43</f>
        <v>12608500.09</v>
      </c>
      <c r="P43" s="37">
        <f>+F43-E43</f>
        <v>-8.9999999850988388E-2</v>
      </c>
      <c r="R43" s="21"/>
      <c r="S43" s="21">
        <f>+IFERROR(N43/C43,"NA")</f>
        <v>1.151</v>
      </c>
      <c r="T43" s="21">
        <f>+IFERROR(O43/D43,"NA")</f>
        <v>2.9308461390051139</v>
      </c>
      <c r="U43" s="21">
        <f>+IFERROR(P43/E43,"NA")</f>
        <v>-5.3221370965965557E-9</v>
      </c>
      <c r="W43" s="21">
        <f>IFERROR(C43/$C43,"NA")</f>
        <v>1</v>
      </c>
      <c r="X43" s="21">
        <f>IFERROR(D43/$C43,"NA")</f>
        <v>2.1509999999999998</v>
      </c>
      <c r="Y43" s="21">
        <f>IFERROR(E43/$C43,"NA")</f>
        <v>8.4552500449999997</v>
      </c>
      <c r="Z43" s="21">
        <f>IFERROR(F43/$C43,"NA")</f>
        <v>8.4552499999999995</v>
      </c>
    </row>
    <row r="44" spans="2:26">
      <c r="B44" s="14" t="s">
        <v>37</v>
      </c>
      <c r="C44" s="9">
        <v>0</v>
      </c>
      <c r="D44" s="9">
        <v>545643</v>
      </c>
      <c r="E44" s="9">
        <v>545643.06333000003</v>
      </c>
      <c r="F44" s="9">
        <v>545643</v>
      </c>
      <c r="H44" s="22">
        <f>+C44/C$49</f>
        <v>0</v>
      </c>
      <c r="I44" s="22">
        <f>+D44/D$49</f>
        <v>2.2199069030294386E-4</v>
      </c>
      <c r="J44" s="22">
        <f>+E44/E$49</f>
        <v>1.3746666940950159E-4</v>
      </c>
      <c r="K44" s="22">
        <f>+F44/F$49</f>
        <v>9.87853092114549E-5</v>
      </c>
      <c r="L44" s="22"/>
      <c r="N44" s="37">
        <f>+D44-C44</f>
        <v>545643</v>
      </c>
      <c r="O44" s="37">
        <f>+E44-D44</f>
        <v>6.3330000033602118E-2</v>
      </c>
      <c r="P44" s="37">
        <f>+F44-E44</f>
        <v>-6.3330000033602118E-2</v>
      </c>
      <c r="R44" s="21"/>
      <c r="S44" s="21" t="str">
        <f>+IFERROR(N44/C44,"NA")</f>
        <v>NA</v>
      </c>
      <c r="T44" s="21">
        <f>+IFERROR(O44/D44,"NA")</f>
        <v>1.1606489963877869E-7</v>
      </c>
      <c r="U44" s="21">
        <f>+IFERROR(P44/E44,"NA")</f>
        <v>-1.1606488616771932E-7</v>
      </c>
      <c r="W44" s="21" t="str">
        <f>IFERROR(C44/$C44,"NA")</f>
        <v>NA</v>
      </c>
      <c r="X44" s="21" t="str">
        <f>IFERROR(D44/$C44,"NA")</f>
        <v>NA</v>
      </c>
      <c r="Y44" s="21" t="str">
        <f>IFERROR(E44/$C44,"NA")</f>
        <v>NA</v>
      </c>
      <c r="Z44" s="21" t="str">
        <f>IFERROR(F44/$C44,"NA")</f>
        <v>NA</v>
      </c>
    </row>
    <row r="45" spans="2:26">
      <c r="B45" s="14" t="s">
        <v>38</v>
      </c>
      <c r="C45" s="9">
        <v>1462820</v>
      </c>
      <c r="D45" s="9">
        <v>232508090</v>
      </c>
      <c r="E45" s="9">
        <v>529343803.52322</v>
      </c>
      <c r="F45" s="9">
        <v>791264959</v>
      </c>
      <c r="H45" s="22">
        <f>+C45/C$49</f>
        <v>1.1402871145390571E-3</v>
      </c>
      <c r="I45" s="22">
        <f>+D45/D$49</f>
        <v>9.4594141957505165E-2</v>
      </c>
      <c r="J45" s="22">
        <f>+E45/E$49</f>
        <v>0.13336031287340996</v>
      </c>
      <c r="K45" s="22">
        <f>+F45/F$49</f>
        <v>0.14325365420797884</v>
      </c>
      <c r="L45" s="22"/>
      <c r="N45" s="37">
        <f>+D45-C45</f>
        <v>231045270</v>
      </c>
      <c r="O45" s="37">
        <f>+E45-D45</f>
        <v>296835713.52322</v>
      </c>
      <c r="P45" s="37">
        <f>+F45-E45</f>
        <v>261921155.47678</v>
      </c>
      <c r="R45" s="21"/>
      <c r="S45" s="38">
        <f>+IFERROR(N45/C45,"NA")</f>
        <v>157.94511286419382</v>
      </c>
      <c r="T45" s="21">
        <f>+IFERROR(O45/D45,"NA")</f>
        <v>1.2766683237698095</v>
      </c>
      <c r="U45" s="21">
        <f>+IFERROR(P45/E45,"NA")</f>
        <v>0.49480347882317405</v>
      </c>
      <c r="W45" s="21">
        <f>IFERROR(C45/$C45,"NA")</f>
        <v>1</v>
      </c>
      <c r="X45" s="38">
        <f>IFERROR(D45/$C45,"NA")</f>
        <v>158.94511286419382</v>
      </c>
      <c r="Y45" s="38">
        <f>IFERROR(E45/$C45,"NA")</f>
        <v>361.86530367592729</v>
      </c>
      <c r="Z45" s="38">
        <f>IFERROR(F45/$C45,"NA")</f>
        <v>540.91751480018047</v>
      </c>
    </row>
    <row r="46" spans="2:26">
      <c r="B46" s="14" t="s">
        <v>39</v>
      </c>
      <c r="C46" s="9">
        <v>0</v>
      </c>
      <c r="D46" s="9">
        <v>296842052</v>
      </c>
      <c r="E46" s="9">
        <v>366164425.53200001</v>
      </c>
      <c r="F46" s="9">
        <v>561647030</v>
      </c>
      <c r="H46" s="22">
        <f>+C46/C$49</f>
        <v>0</v>
      </c>
      <c r="I46" s="22">
        <f>+D46/D$49</f>
        <v>0.12076792341223538</v>
      </c>
      <c r="J46" s="22">
        <f>+E46/E$49</f>
        <v>9.224969108364732E-2</v>
      </c>
      <c r="K46" s="22">
        <f>+F46/F$49</f>
        <v>0.10168274041130426</v>
      </c>
      <c r="L46" s="22"/>
      <c r="N46" s="37">
        <f>+D46-C46</f>
        <v>296842052</v>
      </c>
      <c r="O46" s="37">
        <f>+E46-D46</f>
        <v>69322373.532000005</v>
      </c>
      <c r="P46" s="37">
        <f>+F46-E46</f>
        <v>195482604.46799999</v>
      </c>
      <c r="R46" s="21"/>
      <c r="S46" s="21" t="str">
        <f>+IFERROR(N46/C46,"NA")</f>
        <v>NA</v>
      </c>
      <c r="T46" s="21">
        <f>+IFERROR(O46/D46,"NA")</f>
        <v>0.23353286053958422</v>
      </c>
      <c r="U46" s="21">
        <f>+IFERROR(P46/E46,"NA")</f>
        <v>0.53386563750419902</v>
      </c>
      <c r="W46" s="21" t="str">
        <f>IFERROR(C46/$C46,"NA")</f>
        <v>NA</v>
      </c>
      <c r="X46" s="21" t="str">
        <f>IFERROR(D46/$C46,"NA")</f>
        <v>NA</v>
      </c>
      <c r="Y46" s="21" t="str">
        <f>IFERROR(E46/$C46,"NA")</f>
        <v>NA</v>
      </c>
      <c r="Z46" s="21" t="str">
        <f>IFERROR(F46/$C46,"NA")</f>
        <v>NA</v>
      </c>
    </row>
    <row r="47" spans="2:26">
      <c r="B47" s="14" t="s">
        <v>40</v>
      </c>
      <c r="C47" s="9">
        <v>234704596</v>
      </c>
      <c r="D47" s="9">
        <v>3659326</v>
      </c>
      <c r="E47" s="9">
        <v>3665664.1428949796</v>
      </c>
      <c r="F47" s="9">
        <v>3659326</v>
      </c>
      <c r="H47" s="22">
        <f>+C47/C$49</f>
        <v>0.18295526896124958</v>
      </c>
      <c r="I47" s="22">
        <f>+D47/D$49</f>
        <v>1.4887688557967578E-3</v>
      </c>
      <c r="J47" s="22">
        <f>+E47/E$49</f>
        <v>9.2350966183336229E-4</v>
      </c>
      <c r="K47" s="22">
        <f>+F47/F$49</f>
        <v>6.6249846587515364E-4</v>
      </c>
      <c r="L47" s="22"/>
      <c r="N47" s="37">
        <f>+D47-C47</f>
        <v>-231045270</v>
      </c>
      <c r="O47" s="37">
        <f>+E47-D47</f>
        <v>6338.1428949795663</v>
      </c>
      <c r="P47" s="37">
        <f>+F47-E47</f>
        <v>-6338.1428949795663</v>
      </c>
      <c r="R47" s="21"/>
      <c r="S47" s="21">
        <f>+IFERROR(N47/C47,"NA")</f>
        <v>-0.98440880126608177</v>
      </c>
      <c r="T47" s="21">
        <f>+IFERROR(O47/D47,"NA")</f>
        <v>1.7320519939954971E-3</v>
      </c>
      <c r="U47" s="21">
        <f>+IFERROR(P47/E47,"NA")</f>
        <v>-1.7290571770642307E-3</v>
      </c>
      <c r="W47" s="21">
        <f>IFERROR(C47/$C47,"NA")</f>
        <v>1</v>
      </c>
      <c r="X47" s="21">
        <f>IFERROR(D47/$C47,"NA")</f>
        <v>1.5591198733918274E-2</v>
      </c>
      <c r="Y47" s="21">
        <f>IFERROR(E47/$C47,"NA")</f>
        <v>1.5618203500774138E-2</v>
      </c>
      <c r="Z47" s="21">
        <f>IFERROR(F47/$C47,"NA")</f>
        <v>1.5591198733918274E-2</v>
      </c>
    </row>
    <row r="48" spans="2:26" ht="13.5" thickBot="1">
      <c r="B48" s="15" t="s">
        <v>28</v>
      </c>
      <c r="C48" s="12">
        <f>SUM(C43:C47)</f>
        <v>238167416</v>
      </c>
      <c r="D48" s="12">
        <f>SUM(D43:D47)</f>
        <v>537857111</v>
      </c>
      <c r="E48" s="12">
        <f>SUM(E43:E47)</f>
        <v>916630036.35144496</v>
      </c>
      <c r="F48" s="12">
        <f>SUM(F43:F47)</f>
        <v>1374027458</v>
      </c>
      <c r="H48" s="22">
        <f>+C48/C$49</f>
        <v>0.18565458194983883</v>
      </c>
      <c r="I48" s="22">
        <f>+D48/D$49</f>
        <v>0.2188230607837672</v>
      </c>
      <c r="J48" s="22">
        <f>+E48/E$49</f>
        <v>0.23093132973952271</v>
      </c>
      <c r="K48" s="22">
        <f>+F48/F$49</f>
        <v>0.24875922041253964</v>
      </c>
      <c r="L48" s="22"/>
      <c r="N48" s="37">
        <f>+D48-C48</f>
        <v>299689695</v>
      </c>
      <c r="O48" s="37">
        <f>+E48-D48</f>
        <v>378772925.35144496</v>
      </c>
      <c r="P48" s="37">
        <f>+F48-E48</f>
        <v>457397421.64855504</v>
      </c>
      <c r="R48" s="21"/>
      <c r="S48" s="21">
        <f>+IFERROR(N48/C48,"NA")</f>
        <v>1.258315264250925</v>
      </c>
      <c r="T48" s="21">
        <f>+IFERROR(O48/D48,"NA")</f>
        <v>0.7042259321387776</v>
      </c>
      <c r="U48" s="21">
        <f>+IFERROR(P48/E48,"NA")</f>
        <v>0.49899894560424851</v>
      </c>
      <c r="W48" s="21">
        <f>IFERROR(C48/$C48,"NA")</f>
        <v>1</v>
      </c>
      <c r="X48" s="21">
        <f>IFERROR(D48/$C48,"NA")</f>
        <v>2.2583152642509252</v>
      </c>
      <c r="Y48" s="21">
        <f>IFERROR(E48/$C48,"NA")</f>
        <v>3.8486794362812624</v>
      </c>
      <c r="Z48" s="21">
        <f>IFERROR(F48/$C48,"NA")</f>
        <v>5.7691664169543664</v>
      </c>
    </row>
    <row r="49" spans="2:26" ht="14.25" thickTop="1" thickBot="1">
      <c r="B49" s="15" t="s">
        <v>29</v>
      </c>
      <c r="C49" s="16">
        <f>+C40+C48</f>
        <v>1282852346</v>
      </c>
      <c r="D49" s="16">
        <f>+D40+D48</f>
        <v>2457954427.0769997</v>
      </c>
      <c r="E49" s="16">
        <f>+E40+E48</f>
        <v>3969275357.2473297</v>
      </c>
      <c r="F49" s="16">
        <f>+F40+F48</f>
        <v>5523523734</v>
      </c>
      <c r="H49" s="22">
        <f>+C49/C$49</f>
        <v>1</v>
      </c>
      <c r="I49" s="22">
        <f>+D49/D$49</f>
        <v>1</v>
      </c>
      <c r="J49" s="22">
        <f>+E49/E$49</f>
        <v>1</v>
      </c>
      <c r="K49" s="22">
        <f>+F49/F$49</f>
        <v>1</v>
      </c>
      <c r="L49" s="22"/>
      <c r="N49" s="37">
        <f>+D49-C49</f>
        <v>1175102081.0769997</v>
      </c>
      <c r="O49" s="37">
        <f>+E49-D49</f>
        <v>1511320930.17033</v>
      </c>
      <c r="P49" s="37">
        <f>+F49-E49</f>
        <v>1554248376.7526703</v>
      </c>
      <c r="R49" s="21"/>
      <c r="S49" s="21">
        <f>+IFERROR(N49/C49,"NA")</f>
        <v>0.91600727452463937</v>
      </c>
      <c r="T49" s="21">
        <f>+IFERROR(O49/D49,"NA")</f>
        <v>0.61486938631632548</v>
      </c>
      <c r="U49" s="21">
        <f>+IFERROR(P49/E49,"NA")</f>
        <v>0.39156980477931186</v>
      </c>
      <c r="W49" s="21">
        <f>IFERROR(C49/$C49,"NA")</f>
        <v>1</v>
      </c>
      <c r="X49" s="21">
        <f>IFERROR(D49/$C49,"NA")</f>
        <v>1.9160072745246395</v>
      </c>
      <c r="Y49" s="21">
        <f>IFERROR(E49/$C49,"NA")</f>
        <v>3.0941014915892198</v>
      </c>
      <c r="Z49" s="21">
        <f>IFERROR(F49/$C49,"NA")</f>
        <v>4.3056582086181878</v>
      </c>
    </row>
    <row r="50" spans="2:26" ht="13.5" thickTop="1"/>
    <row r="51" spans="2:26">
      <c r="B51" s="17" t="s">
        <v>30</v>
      </c>
      <c r="C51" s="23">
        <f>+C49-C21</f>
        <v>0</v>
      </c>
      <c r="D51" s="23">
        <f>+D49-D21</f>
        <v>0</v>
      </c>
      <c r="E51" s="23">
        <f>+E49-E21</f>
        <v>0</v>
      </c>
      <c r="F51" s="23">
        <f>+F49-F21</f>
        <v>0</v>
      </c>
    </row>
    <row r="54" spans="2:26" ht="13.5" thickBot="1">
      <c r="B54" s="64" t="s">
        <v>64</v>
      </c>
      <c r="C54" s="64"/>
      <c r="D54" s="64"/>
      <c r="E54" s="64"/>
      <c r="F54" s="64"/>
    </row>
    <row r="55" spans="2:26" ht="13.5" thickTop="1"/>
    <row r="56" spans="2:26">
      <c r="B56" s="24" t="s">
        <v>65</v>
      </c>
      <c r="C56" s="25">
        <v>2018</v>
      </c>
      <c r="D56" s="25">
        <v>2019</v>
      </c>
      <c r="E56" s="25">
        <v>2020</v>
      </c>
      <c r="F56" s="25">
        <v>2021</v>
      </c>
    </row>
    <row r="57" spans="2:26">
      <c r="B57" s="26" t="s">
        <v>66</v>
      </c>
      <c r="C57" s="27">
        <f>+C10</f>
        <v>224776719</v>
      </c>
      <c r="D57" s="27">
        <f t="shared" ref="D57:F57" si="1">+D10</f>
        <v>180978131.07699999</v>
      </c>
      <c r="E57" s="27">
        <f t="shared" si="1"/>
        <v>124389408.40916</v>
      </c>
      <c r="F57" s="27">
        <f t="shared" si="1"/>
        <v>214362715</v>
      </c>
    </row>
    <row r="58" spans="2:26">
      <c r="B58" s="26" t="s">
        <v>67</v>
      </c>
      <c r="C58" s="27">
        <f>+C20</f>
        <v>1058075627</v>
      </c>
      <c r="D58" s="27">
        <f t="shared" ref="D58:F58" si="2">+D20</f>
        <v>2276976296</v>
      </c>
      <c r="E58" s="27">
        <f t="shared" si="2"/>
        <v>3844885948.8381701</v>
      </c>
      <c r="F58" s="27">
        <f t="shared" si="2"/>
        <v>5309161019</v>
      </c>
    </row>
    <row r="59" spans="2:26" ht="13.5" thickBot="1">
      <c r="B59" s="28" t="s">
        <v>68</v>
      </c>
      <c r="C59" s="29">
        <f>SUM(C57:C58)</f>
        <v>1282852346</v>
      </c>
      <c r="D59" s="29">
        <f t="shared" ref="D59:F59" si="3">SUM(D57:D58)</f>
        <v>2457954427.0770001</v>
      </c>
      <c r="E59" s="29">
        <f t="shared" si="3"/>
        <v>3969275357.2473302</v>
      </c>
      <c r="F59" s="29">
        <f t="shared" si="3"/>
        <v>5523523734</v>
      </c>
    </row>
    <row r="60" spans="2:26" ht="13.5" thickTop="1">
      <c r="B60" s="24"/>
      <c r="C60" s="30"/>
      <c r="D60" s="30"/>
      <c r="E60" s="30"/>
      <c r="F60" s="30"/>
    </row>
    <row r="61" spans="2:26">
      <c r="B61" s="26" t="s">
        <v>69</v>
      </c>
      <c r="C61" s="27">
        <f>+C32</f>
        <v>166173066</v>
      </c>
      <c r="D61" s="27">
        <f t="shared" ref="D61:F61" si="4">+D32</f>
        <v>143518537</v>
      </c>
      <c r="E61" s="27">
        <f t="shared" si="4"/>
        <v>138496348.97988501</v>
      </c>
      <c r="F61" s="27">
        <f t="shared" si="4"/>
        <v>92913867</v>
      </c>
    </row>
    <row r="62" spans="2:26">
      <c r="B62" s="26" t="s">
        <v>70</v>
      </c>
      <c r="C62" s="27">
        <f>+C39</f>
        <v>878511864</v>
      </c>
      <c r="D62" s="27">
        <f t="shared" ref="D62:F62" si="5">+D39</f>
        <v>1776578779.0769999</v>
      </c>
      <c r="E62" s="27">
        <f t="shared" si="5"/>
        <v>2914148971.9159999</v>
      </c>
      <c r="F62" s="27">
        <f t="shared" si="5"/>
        <v>4056582409</v>
      </c>
    </row>
    <row r="63" spans="2:26">
      <c r="B63" s="31" t="s">
        <v>71</v>
      </c>
      <c r="C63" s="32">
        <f>SUM(C61:C62)</f>
        <v>1044684930</v>
      </c>
      <c r="D63" s="32">
        <f t="shared" ref="D63:F63" si="6">SUM(D61:D62)</f>
        <v>1920097316.0769999</v>
      </c>
      <c r="E63" s="32">
        <f t="shared" si="6"/>
        <v>3052645320.895885</v>
      </c>
      <c r="F63" s="32">
        <f t="shared" si="6"/>
        <v>4149496276</v>
      </c>
    </row>
    <row r="64" spans="2:26" ht="13.5" thickBot="1">
      <c r="B64" s="28" t="s">
        <v>0</v>
      </c>
      <c r="C64" s="29">
        <f>+C48</f>
        <v>238167416</v>
      </c>
      <c r="D64" s="29">
        <f t="shared" ref="D64:F64" si="7">+D48</f>
        <v>537857111</v>
      </c>
      <c r="E64" s="29">
        <f t="shared" si="7"/>
        <v>916630036.35144496</v>
      </c>
      <c r="F64" s="29">
        <f t="shared" si="7"/>
        <v>1374027458</v>
      </c>
    </row>
    <row r="65" spans="1:6" ht="13.5" thickTop="1">
      <c r="A65" s="24"/>
      <c r="B65" s="24"/>
      <c r="C65" s="30"/>
      <c r="D65" s="30"/>
      <c r="E65" s="30"/>
      <c r="F65" s="30"/>
    </row>
    <row r="66" spans="1:6">
      <c r="B66" s="17" t="s">
        <v>72</v>
      </c>
      <c r="C66" s="23">
        <f>+C59-C63-C64</f>
        <v>0</v>
      </c>
      <c r="D66" s="23">
        <f t="shared" ref="D66:F66" si="8">+D59-D63-D64</f>
        <v>0</v>
      </c>
      <c r="E66" s="23">
        <f t="shared" si="8"/>
        <v>0</v>
      </c>
      <c r="F66" s="23">
        <f t="shared" si="8"/>
        <v>0</v>
      </c>
    </row>
    <row r="68" spans="1:6">
      <c r="B68" s="33" t="s">
        <v>74</v>
      </c>
      <c r="C68" s="25">
        <v>2018</v>
      </c>
      <c r="D68" s="25">
        <v>2019</v>
      </c>
      <c r="E68" s="25">
        <v>2020</v>
      </c>
      <c r="F68" s="25">
        <v>2021</v>
      </c>
    </row>
    <row r="69" spans="1:6">
      <c r="B69" s="34" t="s">
        <v>75</v>
      </c>
      <c r="C69" s="35">
        <f>+H10</f>
        <v>0.17521636040255564</v>
      </c>
      <c r="D69" s="35">
        <f t="shared" ref="D69:F69" si="9">+I10</f>
        <v>7.3629571436855001E-2</v>
      </c>
      <c r="E69" s="35">
        <f t="shared" si="9"/>
        <v>3.1338064813780861E-2</v>
      </c>
      <c r="F69" s="35">
        <f t="shared" si="9"/>
        <v>3.8809051128085546E-2</v>
      </c>
    </row>
    <row r="70" spans="1:6">
      <c r="B70" s="34" t="s">
        <v>76</v>
      </c>
      <c r="C70" s="35">
        <f>+H20</f>
        <v>0.82478363959744438</v>
      </c>
      <c r="D70" s="35">
        <f t="shared" ref="D70:F70" si="10">+I20</f>
        <v>0.92637042856314489</v>
      </c>
      <c r="E70" s="35">
        <f t="shared" si="10"/>
        <v>0.96866193518621913</v>
      </c>
      <c r="F70" s="35">
        <f t="shared" si="10"/>
        <v>0.96119094887191447</v>
      </c>
    </row>
    <row r="71" spans="1:6" ht="13.5" thickBot="1">
      <c r="B71" s="28" t="s">
        <v>77</v>
      </c>
      <c r="C71" s="29">
        <f>SUM(C69:C70)</f>
        <v>1</v>
      </c>
      <c r="D71" s="29">
        <f t="shared" ref="D71:F71" si="11">SUM(D69:D70)</f>
        <v>0.99999999999999989</v>
      </c>
      <c r="E71" s="29">
        <f t="shared" si="11"/>
        <v>1</v>
      </c>
      <c r="F71" s="29">
        <f t="shared" si="11"/>
        <v>1</v>
      </c>
    </row>
    <row r="72" spans="1:6" ht="13.5" thickTop="1"/>
    <row r="73" spans="1:6">
      <c r="B73" s="33" t="s">
        <v>78</v>
      </c>
      <c r="C73" s="25">
        <v>2018</v>
      </c>
      <c r="D73" s="25">
        <v>2019</v>
      </c>
      <c r="E73" s="25">
        <v>2020</v>
      </c>
      <c r="F73" s="25">
        <v>2021</v>
      </c>
    </row>
    <row r="74" spans="1:6">
      <c r="B74" s="36" t="s">
        <v>79</v>
      </c>
      <c r="C74" s="35">
        <f>+H40</f>
        <v>0.81434541805016114</v>
      </c>
      <c r="D74" s="35">
        <f t="shared" ref="D74:F74" si="12">+I40</f>
        <v>0.78117693921623288</v>
      </c>
      <c r="E74" s="35">
        <f t="shared" si="12"/>
        <v>0.76906867026047732</v>
      </c>
      <c r="F74" s="35">
        <f t="shared" si="12"/>
        <v>0.75124077958746038</v>
      </c>
    </row>
    <row r="75" spans="1:6">
      <c r="B75" s="36" t="s">
        <v>121</v>
      </c>
      <c r="C75" s="35">
        <f>+H48</f>
        <v>0.18565458194983883</v>
      </c>
      <c r="D75" s="35">
        <f t="shared" ref="D75:F75" si="13">+I48</f>
        <v>0.2188230607837672</v>
      </c>
      <c r="E75" s="35">
        <f t="shared" si="13"/>
        <v>0.23093132973952271</v>
      </c>
      <c r="F75" s="35">
        <f t="shared" si="13"/>
        <v>0.24875922041253964</v>
      </c>
    </row>
    <row r="76" spans="1:6" ht="13.5" thickBot="1">
      <c r="B76" s="28" t="s">
        <v>80</v>
      </c>
      <c r="C76" s="29">
        <f>SUM(C74:C75)</f>
        <v>1</v>
      </c>
      <c r="D76" s="29">
        <f t="shared" ref="D76:F76" si="14">SUM(D74:D75)</f>
        <v>1</v>
      </c>
      <c r="E76" s="29">
        <f t="shared" si="14"/>
        <v>1</v>
      </c>
      <c r="F76" s="29">
        <f t="shared" si="14"/>
        <v>1</v>
      </c>
    </row>
    <row r="77" spans="1:6" ht="13.5" thickTop="1"/>
    <row r="78" spans="1:6">
      <c r="B78" s="33" t="s">
        <v>81</v>
      </c>
      <c r="C78" s="25">
        <v>2018</v>
      </c>
      <c r="D78" s="25">
        <v>2019</v>
      </c>
      <c r="E78" s="25">
        <v>2020</v>
      </c>
      <c r="F78" s="25">
        <v>2021</v>
      </c>
    </row>
    <row r="79" spans="1:6">
      <c r="B79" s="36" t="s">
        <v>82</v>
      </c>
      <c r="C79" s="35">
        <f>+H32</f>
        <v>0.12953405473212581</v>
      </c>
      <c r="D79" s="35">
        <f t="shared" ref="D79:F79" si="15">+I32</f>
        <v>5.838942147136239E-2</v>
      </c>
      <c r="E79" s="35">
        <f t="shared" si="15"/>
        <v>3.4892099064634169E-2</v>
      </c>
      <c r="F79" s="35">
        <f t="shared" si="15"/>
        <v>1.6821484160205475E-2</v>
      </c>
    </row>
    <row r="80" spans="1:6">
      <c r="B80" s="36" t="s">
        <v>83</v>
      </c>
      <c r="C80" s="35">
        <f>+H39+H48</f>
        <v>0.87046594526787424</v>
      </c>
      <c r="D80" s="35">
        <f t="shared" ref="D80:F80" si="16">+I39+I48</f>
        <v>0.94161057852863772</v>
      </c>
      <c r="E80" s="35">
        <f t="shared" si="16"/>
        <v>0.9651079009353658</v>
      </c>
      <c r="F80" s="35">
        <f t="shared" si="16"/>
        <v>0.98317851583979454</v>
      </c>
    </row>
    <row r="81" spans="2:6" ht="13.5" thickBot="1">
      <c r="B81" s="28" t="s">
        <v>80</v>
      </c>
      <c r="C81" s="29">
        <f>SUM(C79:C80)</f>
        <v>1</v>
      </c>
      <c r="D81" s="29">
        <f t="shared" ref="D81:F81" si="17">SUM(D79:D80)</f>
        <v>1</v>
      </c>
      <c r="E81" s="29">
        <f t="shared" si="17"/>
        <v>1</v>
      </c>
      <c r="F81" s="29">
        <f t="shared" si="17"/>
        <v>1</v>
      </c>
    </row>
    <row r="82" spans="2:6" ht="13.5" thickTop="1"/>
    <row r="83" spans="2:6">
      <c r="B83" s="33" t="s">
        <v>84</v>
      </c>
      <c r="C83" s="25">
        <v>2018</v>
      </c>
      <c r="D83" s="25">
        <v>2019</v>
      </c>
      <c r="E83" s="25">
        <v>2020</v>
      </c>
      <c r="F83" s="25">
        <v>2021</v>
      </c>
    </row>
    <row r="84" spans="2:6">
      <c r="B84" s="34" t="s">
        <v>75</v>
      </c>
      <c r="C84" s="35">
        <f>+C69</f>
        <v>0.17521636040255564</v>
      </c>
      <c r="D84" s="35">
        <f t="shared" ref="D84:F84" si="18">+D69</f>
        <v>7.3629571436855001E-2</v>
      </c>
      <c r="E84" s="35">
        <f t="shared" si="18"/>
        <v>3.1338064813780861E-2</v>
      </c>
      <c r="F84" s="35">
        <f t="shared" si="18"/>
        <v>3.8809051128085546E-2</v>
      </c>
    </row>
    <row r="85" spans="2:6">
      <c r="B85" s="34" t="s">
        <v>76</v>
      </c>
      <c r="C85" s="35">
        <f>+C70</f>
        <v>0.82478363959744438</v>
      </c>
      <c r="D85" s="35">
        <f t="shared" ref="D85:F85" si="19">+D70</f>
        <v>0.92637042856314489</v>
      </c>
      <c r="E85" s="35">
        <f t="shared" si="19"/>
        <v>0.96866193518621913</v>
      </c>
      <c r="F85" s="35">
        <f t="shared" si="19"/>
        <v>0.96119094887191447</v>
      </c>
    </row>
    <row r="86" spans="2:6">
      <c r="B86" s="36" t="s">
        <v>82</v>
      </c>
      <c r="C86" s="35">
        <f>+C79</f>
        <v>0.12953405473212581</v>
      </c>
      <c r="D86" s="35">
        <f t="shared" ref="D86:F86" si="20">+D79</f>
        <v>5.838942147136239E-2</v>
      </c>
      <c r="E86" s="35">
        <f t="shared" si="20"/>
        <v>3.4892099064634169E-2</v>
      </c>
      <c r="F86" s="35">
        <f t="shared" si="20"/>
        <v>1.6821484160205475E-2</v>
      </c>
    </row>
    <row r="87" spans="2:6">
      <c r="B87" s="36" t="s">
        <v>83</v>
      </c>
      <c r="C87" s="35">
        <f>+C80</f>
        <v>0.87046594526787424</v>
      </c>
      <c r="D87" s="35">
        <f t="shared" ref="D87:F87" si="21">+D80</f>
        <v>0.94161057852863772</v>
      </c>
      <c r="E87" s="35">
        <f t="shared" si="21"/>
        <v>0.9651079009353658</v>
      </c>
      <c r="F87" s="35">
        <f t="shared" si="21"/>
        <v>0.98317851583979454</v>
      </c>
    </row>
    <row r="89" spans="2:6">
      <c r="B89" s="33" t="s">
        <v>85</v>
      </c>
      <c r="C89" s="25">
        <v>2018</v>
      </c>
      <c r="D89" s="25">
        <v>2019</v>
      </c>
      <c r="E89" s="25">
        <v>2020</v>
      </c>
      <c r="F89" s="25">
        <v>2021</v>
      </c>
    </row>
    <row r="90" spans="2:6">
      <c r="B90" s="18" t="s">
        <v>3</v>
      </c>
      <c r="C90" s="35">
        <f>+C4/C$10</f>
        <v>0.85641259404627224</v>
      </c>
      <c r="D90" s="35">
        <f t="shared" ref="D90:F90" si="22">+D4/D$10</f>
        <v>0.57090265760364434</v>
      </c>
      <c r="E90" s="35">
        <f t="shared" si="22"/>
        <v>0.55908745524573755</v>
      </c>
      <c r="F90" s="35">
        <f t="shared" si="22"/>
        <v>0.33869191757531153</v>
      </c>
    </row>
    <row r="91" spans="2:6">
      <c r="B91" s="18" t="s">
        <v>4</v>
      </c>
      <c r="C91" s="35">
        <f t="shared" ref="C91:F95" si="23">+C5/C$10</f>
        <v>0.11319230529385919</v>
      </c>
      <c r="D91" s="35">
        <f t="shared" si="23"/>
        <v>0.35293568686939281</v>
      </c>
      <c r="E91" s="35">
        <f t="shared" si="23"/>
        <v>0.22896336886109586</v>
      </c>
      <c r="F91" s="35">
        <f t="shared" si="23"/>
        <v>0.37418445180636939</v>
      </c>
    </row>
    <row r="92" spans="2:6">
      <c r="B92" s="18" t="s">
        <v>5</v>
      </c>
      <c r="C92" s="35">
        <f t="shared" si="23"/>
        <v>2.4423285580567621E-2</v>
      </c>
      <c r="D92" s="35">
        <f t="shared" si="23"/>
        <v>7.0947377307908288E-2</v>
      </c>
      <c r="E92" s="35">
        <f t="shared" si="23"/>
        <v>0.20367596124956189</v>
      </c>
      <c r="F92" s="35">
        <f t="shared" si="23"/>
        <v>0.2172704614232937</v>
      </c>
    </row>
    <row r="93" spans="2:6">
      <c r="B93" s="18" t="s">
        <v>41</v>
      </c>
      <c r="C93" s="35">
        <f t="shared" si="23"/>
        <v>0</v>
      </c>
      <c r="D93" s="35">
        <f t="shared" si="23"/>
        <v>0</v>
      </c>
      <c r="E93" s="35">
        <f t="shared" si="23"/>
        <v>0</v>
      </c>
      <c r="F93" s="35">
        <f t="shared" si="23"/>
        <v>6.4837376220020351E-2</v>
      </c>
    </row>
    <row r="94" spans="2:6">
      <c r="B94" s="18" t="s">
        <v>6</v>
      </c>
      <c r="C94" s="35">
        <f t="shared" si="23"/>
        <v>1.4932462823251727E-3</v>
      </c>
      <c r="D94" s="35">
        <f t="shared" si="23"/>
        <v>5.0106966493878554E-3</v>
      </c>
      <c r="E94" s="35">
        <f t="shared" si="23"/>
        <v>7.7709716555643482E-3</v>
      </c>
      <c r="F94" s="35">
        <f t="shared" si="23"/>
        <v>4.5761129681530675E-3</v>
      </c>
    </row>
    <row r="95" spans="2:6">
      <c r="B95" s="18" t="s">
        <v>7</v>
      </c>
      <c r="C95" s="35">
        <f t="shared" si="23"/>
        <v>4.4785687969758113E-3</v>
      </c>
      <c r="D95" s="35">
        <f t="shared" si="23"/>
        <v>2.0358156966669203E-4</v>
      </c>
      <c r="E95" s="35">
        <f t="shared" si="23"/>
        <v>5.0224298804044673E-4</v>
      </c>
      <c r="F95" s="35">
        <f t="shared" si="23"/>
        <v>4.3968000685193787E-4</v>
      </c>
    </row>
    <row r="96" spans="2:6" ht="13.5" thickBot="1">
      <c r="B96" s="28" t="s">
        <v>86</v>
      </c>
      <c r="C96" s="29">
        <f>SUM(C90:C95)</f>
        <v>1</v>
      </c>
      <c r="D96" s="29">
        <f>SUM(D90:D95)</f>
        <v>1</v>
      </c>
      <c r="E96" s="29">
        <f>SUM(E90:E95)</f>
        <v>1</v>
      </c>
      <c r="F96" s="29">
        <f>SUM(F90:F95)</f>
        <v>0.99999999999999989</v>
      </c>
    </row>
    <row r="97" spans="2:6" ht="13.5" thickTop="1"/>
    <row r="98" spans="2:6">
      <c r="B98" s="33" t="s">
        <v>87</v>
      </c>
      <c r="C98" s="25">
        <v>2018</v>
      </c>
      <c r="D98" s="25">
        <v>2019</v>
      </c>
      <c r="E98" s="25">
        <v>2020</v>
      </c>
      <c r="F98" s="25">
        <v>2021</v>
      </c>
    </row>
    <row r="99" spans="2:6">
      <c r="B99" s="34" t="s">
        <v>88</v>
      </c>
      <c r="C99" s="35">
        <f>+C32/C40</f>
        <v>0.15906524659066346</v>
      </c>
      <c r="D99" s="35">
        <f t="shared" ref="D99:F99" si="24">+D32/D40</f>
        <v>7.4745449513583195E-2</v>
      </c>
      <c r="E99" s="35">
        <f t="shared" si="24"/>
        <v>4.5369289393646081E-2</v>
      </c>
      <c r="F99" s="35">
        <f t="shared" si="24"/>
        <v>2.2391601490860093E-2</v>
      </c>
    </row>
    <row r="100" spans="2:6">
      <c r="B100" s="34" t="s">
        <v>89</v>
      </c>
      <c r="C100" s="35">
        <f>+C39/C40</f>
        <v>0.84093475340933654</v>
      </c>
      <c r="D100" s="35">
        <f t="shared" ref="D100:F100" si="25">+D39/D40</f>
        <v>0.9252545504864168</v>
      </c>
      <c r="E100" s="35">
        <f t="shared" si="25"/>
        <v>0.95463071060635385</v>
      </c>
      <c r="F100" s="35">
        <f t="shared" si="25"/>
        <v>0.97760839850913994</v>
      </c>
    </row>
    <row r="101" spans="2:6" ht="13.5" thickBot="1">
      <c r="B101" s="28" t="s">
        <v>90</v>
      </c>
      <c r="C101" s="29">
        <f>SUM(C99:C100)</f>
        <v>1</v>
      </c>
      <c r="D101" s="29">
        <f t="shared" ref="D101:F101" si="26">SUM(D99:D100)</f>
        <v>1</v>
      </c>
      <c r="E101" s="29">
        <f t="shared" si="26"/>
        <v>0.99999999999999989</v>
      </c>
      <c r="F101" s="29">
        <f t="shared" si="26"/>
        <v>1</v>
      </c>
    </row>
    <row r="102" spans="2:6" ht="13.5" thickTop="1"/>
  </sheetData>
  <mergeCells count="5">
    <mergeCell ref="R2:U2"/>
    <mergeCell ref="W2:Z2"/>
    <mergeCell ref="H2:K2"/>
    <mergeCell ref="B54:F54"/>
    <mergeCell ref="M2:P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zoomScale="110" zoomScaleNormal="110" workbookViewId="0">
      <selection activeCell="G13" sqref="G13"/>
    </sheetView>
  </sheetViews>
  <sheetFormatPr defaultColWidth="11.42578125" defaultRowHeight="15" outlineLevelCol="1"/>
  <cols>
    <col min="1" max="1" width="2.28515625" style="1" customWidth="1"/>
    <col min="2" max="2" width="40.42578125" bestFit="1" customWidth="1"/>
    <col min="3" max="3" width="19" customWidth="1"/>
    <col min="4" max="4" width="14.28515625" customWidth="1"/>
    <col min="5" max="6" width="14.140625" style="4" bestFit="1" customWidth="1"/>
    <col min="12" max="12" width="1.7109375" customWidth="1"/>
    <col min="13" max="13" width="5.85546875" hidden="1" customWidth="1" outlineLevel="1"/>
    <col min="14" max="16" width="12" hidden="1" customWidth="1" outlineLevel="1"/>
    <col min="17" max="17" width="2.42578125" hidden="1" customWidth="1" outlineLevel="1"/>
    <col min="18" max="18" width="4.85546875" customWidth="1" collapsed="1"/>
    <col min="22" max="22" width="3.7109375" customWidth="1"/>
    <col min="23" max="23" width="9.28515625" customWidth="1"/>
  </cols>
  <sheetData>
    <row r="1" spans="2:26" s="1" customFormat="1">
      <c r="E1" s="4"/>
      <c r="F1" s="4"/>
    </row>
    <row r="2" spans="2:26" s="1" customFormat="1">
      <c r="E2" s="4"/>
      <c r="F2" s="4"/>
      <c r="H2" s="63" t="s">
        <v>94</v>
      </c>
      <c r="I2" s="63"/>
      <c r="J2" s="63"/>
      <c r="K2" s="63"/>
      <c r="M2" s="62" t="s">
        <v>91</v>
      </c>
      <c r="N2" s="62"/>
      <c r="O2" s="62"/>
      <c r="P2" s="62"/>
      <c r="R2" s="62" t="s">
        <v>92</v>
      </c>
      <c r="S2" s="62"/>
      <c r="T2" s="62"/>
      <c r="U2" s="62"/>
      <c r="W2" s="62" t="s">
        <v>93</v>
      </c>
      <c r="X2" s="62"/>
      <c r="Y2" s="62"/>
      <c r="Z2" s="62"/>
    </row>
    <row r="3" spans="2:26">
      <c r="C3" s="2">
        <v>2018</v>
      </c>
      <c r="D3" s="2">
        <v>2019</v>
      </c>
      <c r="E3" s="2">
        <v>2020</v>
      </c>
      <c r="F3" s="2">
        <v>2021</v>
      </c>
      <c r="H3" s="20">
        <v>2018</v>
      </c>
      <c r="I3" s="20">
        <v>2019</v>
      </c>
      <c r="J3" s="20">
        <v>2020</v>
      </c>
      <c r="K3" s="20">
        <v>2021</v>
      </c>
      <c r="M3" s="20">
        <v>2018</v>
      </c>
      <c r="N3" s="20">
        <v>2019</v>
      </c>
      <c r="O3" s="20">
        <v>2020</v>
      </c>
      <c r="P3" s="20">
        <v>2021</v>
      </c>
      <c r="R3" s="20">
        <v>2018</v>
      </c>
      <c r="S3" s="20">
        <v>2019</v>
      </c>
      <c r="T3" s="20">
        <v>2020</v>
      </c>
      <c r="U3" s="20">
        <v>2021</v>
      </c>
      <c r="W3" s="20">
        <v>2018</v>
      </c>
      <c r="X3" s="20">
        <v>2019</v>
      </c>
      <c r="Y3" s="20">
        <v>2020</v>
      </c>
      <c r="Z3" s="20">
        <v>2021</v>
      </c>
    </row>
    <row r="4" spans="2:26">
      <c r="B4" t="s">
        <v>43</v>
      </c>
      <c r="C4" s="4">
        <v>579445583.52900004</v>
      </c>
      <c r="D4" s="4">
        <v>886648279.84300005</v>
      </c>
      <c r="E4" s="4">
        <v>1176701820</v>
      </c>
      <c r="F4" s="4">
        <v>1306579839</v>
      </c>
      <c r="H4" s="21">
        <f>+C4/C$4</f>
        <v>1</v>
      </c>
      <c r="I4" s="21">
        <f>+D4/D$4</f>
        <v>1</v>
      </c>
      <c r="J4" s="21">
        <f>+E4/E$4</f>
        <v>1</v>
      </c>
      <c r="K4" s="21">
        <f>+F4/F$4</f>
        <v>1</v>
      </c>
      <c r="M4" s="19"/>
      <c r="N4" s="37">
        <f>+D4-C4</f>
        <v>307202696.31400001</v>
      </c>
      <c r="O4" s="37">
        <f>+E4-D4</f>
        <v>290053540.15699995</v>
      </c>
      <c r="P4" s="37">
        <f>+F4-E4</f>
        <v>129878019</v>
      </c>
      <c r="S4" s="21">
        <f>+IFERROR(N4/C4,"NA")</f>
        <v>0.53016660243234925</v>
      </c>
      <c r="T4" s="21">
        <f>+IFERROR(O4/D4,"NA")</f>
        <v>0.32713483661002546</v>
      </c>
      <c r="U4" s="21">
        <f>+IFERROR(P4/E4,"NA")</f>
        <v>0.11037462234910116</v>
      </c>
      <c r="W4" s="21">
        <f>IFERROR(C4/$C4,"NA")</f>
        <v>1</v>
      </c>
      <c r="X4" s="21">
        <f>IFERROR(D4/$C4,"NA")</f>
        <v>1.5301666024323493</v>
      </c>
      <c r="Y4" s="21">
        <f>IFERROR(E4/$C4,"NA")</f>
        <v>2.0307374039051735</v>
      </c>
      <c r="Z4" s="21">
        <f>IFERROR(F4/$C4,"NA")</f>
        <v>2.2548792779514013</v>
      </c>
    </row>
    <row r="5" spans="2:26">
      <c r="B5" t="s">
        <v>44</v>
      </c>
      <c r="C5" s="4">
        <v>-247240209.24599999</v>
      </c>
      <c r="D5" s="4">
        <v>-487205748.50999999</v>
      </c>
      <c r="E5" s="4">
        <v>-658987225</v>
      </c>
      <c r="F5" s="4">
        <v>-632296388</v>
      </c>
      <c r="H5" s="21">
        <f>+C5/C$4</f>
        <v>-0.42668408608834646</v>
      </c>
      <c r="I5" s="21">
        <f>+D5/D$4</f>
        <v>-0.5494915623095441</v>
      </c>
      <c r="J5" s="21">
        <f>+E5/E$4</f>
        <v>-0.56002906921653273</v>
      </c>
      <c r="K5" s="21">
        <f>+F5/F$4</f>
        <v>-0.48393245412690011</v>
      </c>
      <c r="N5" s="37">
        <f>+D5-C5</f>
        <v>-239965539.264</v>
      </c>
      <c r="O5" s="37">
        <f>+E5-D5</f>
        <v>-171781476.49000001</v>
      </c>
      <c r="P5" s="37">
        <f>+F5-E5</f>
        <v>26690837</v>
      </c>
      <c r="S5" s="21">
        <f>+IFERROR(N5/C5,"NA")</f>
        <v>0.97057650936235129</v>
      </c>
      <c r="T5" s="21">
        <f>+IFERROR(O5/D5,"NA")</f>
        <v>0.35258507728070076</v>
      </c>
      <c r="U5" s="21">
        <f>+IFERROR(P5/E5,"NA")</f>
        <v>-4.0502813996128678E-2</v>
      </c>
      <c r="W5" s="21">
        <f>IFERROR(C5/$C5,"NA")</f>
        <v>1</v>
      </c>
      <c r="X5" s="21">
        <f>IFERROR(D5/$C5,"NA")</f>
        <v>1.9705765093623513</v>
      </c>
      <c r="Y5" s="21">
        <f>IFERROR(E5/$C5,"NA")</f>
        <v>2.6653723802034093</v>
      </c>
      <c r="Z5" s="21">
        <f>IFERROR(F5/$C5,"NA")</f>
        <v>2.557417298457612</v>
      </c>
    </row>
    <row r="6" spans="2:26" ht="15.75" thickBot="1">
      <c r="B6" s="3" t="s">
        <v>45</v>
      </c>
      <c r="C6" s="6">
        <f>+C4+C5</f>
        <v>332205374.28300005</v>
      </c>
      <c r="D6" s="6">
        <f>+D4+D5</f>
        <v>399442531.33300006</v>
      </c>
      <c r="E6" s="6">
        <f>+E4+E5</f>
        <v>517714595</v>
      </c>
      <c r="F6" s="6">
        <f>+F4+F5</f>
        <v>674283451</v>
      </c>
      <c r="H6" s="21">
        <f>+C6/C$4</f>
        <v>0.5733159139116536</v>
      </c>
      <c r="I6" s="21">
        <f>+D6/D$4</f>
        <v>0.45050843769045584</v>
      </c>
      <c r="J6" s="21">
        <f>+E6/E$4</f>
        <v>0.43997093078346733</v>
      </c>
      <c r="K6" s="21">
        <f>+F6/F$4</f>
        <v>0.51606754587309989</v>
      </c>
      <c r="N6" s="37">
        <f>+D6-C6</f>
        <v>67237157.050000012</v>
      </c>
      <c r="O6" s="37">
        <f>+E6-D6</f>
        <v>118272063.66699994</v>
      </c>
      <c r="P6" s="37">
        <f>+F6-E6</f>
        <v>156568856</v>
      </c>
      <c r="S6" s="21">
        <f>+IFERROR(N6/C6,"NA")</f>
        <v>0.20239635555300148</v>
      </c>
      <c r="T6" s="21">
        <f>+IFERROR(O6/D6,"NA")</f>
        <v>0.29609281533518272</v>
      </c>
      <c r="U6" s="21">
        <f>+IFERROR(P6/E6,"NA")</f>
        <v>0.30242310630628444</v>
      </c>
      <c r="W6" s="21">
        <f>IFERROR(C6/$C6,"NA")</f>
        <v>1</v>
      </c>
      <c r="X6" s="21">
        <f>IFERROR(D6/$C6,"NA")</f>
        <v>1.2023963555530015</v>
      </c>
      <c r="Y6" s="21">
        <f>IFERROR(E6/$C6,"NA")</f>
        <v>1.5584172776174532</v>
      </c>
      <c r="Z6" s="21">
        <f>IFERROR(F6/$C6,"NA")</f>
        <v>2.0297186716359064</v>
      </c>
    </row>
    <row r="7" spans="2:26" ht="15.75" thickTop="1">
      <c r="I7" s="1"/>
      <c r="J7" s="1"/>
      <c r="K7" s="1"/>
    </row>
    <row r="8" spans="2:26">
      <c r="B8" t="s">
        <v>46</v>
      </c>
      <c r="C8" s="4">
        <v>0</v>
      </c>
      <c r="D8" s="4">
        <v>-587544.78200000001</v>
      </c>
      <c r="E8" s="4">
        <v>-235239</v>
      </c>
      <c r="F8" s="4">
        <v>-32553</v>
      </c>
      <c r="H8" s="21">
        <f>+C8/C$4</f>
        <v>0</v>
      </c>
      <c r="I8" s="21">
        <f>+D8/D$4</f>
        <v>-6.6265823253391671E-4</v>
      </c>
      <c r="J8" s="21">
        <f>+E8/E$4</f>
        <v>-1.9991385753104384E-4</v>
      </c>
      <c r="K8" s="21">
        <f>+F8/F$4</f>
        <v>-2.4914665777266751E-5</v>
      </c>
      <c r="N8" s="37">
        <f>+D8-C8</f>
        <v>-587544.78200000001</v>
      </c>
      <c r="O8" s="37">
        <f>+E8-D8</f>
        <v>352305.78200000001</v>
      </c>
      <c r="P8" s="37">
        <f>+F8-E8</f>
        <v>202686</v>
      </c>
      <c r="S8" s="21" t="str">
        <f>+IFERROR(N8/C8,"NA")</f>
        <v>NA</v>
      </c>
      <c r="T8" s="21">
        <f>+IFERROR(O8/D8,"NA")</f>
        <v>-0.59962371004428394</v>
      </c>
      <c r="U8" s="21">
        <f>+IFERROR(P8/E8,"NA")</f>
        <v>-0.8616173338604568</v>
      </c>
      <c r="W8" s="21" t="str">
        <f>IFERROR(C8/$C8,"NA")</f>
        <v>NA</v>
      </c>
      <c r="X8" s="21">
        <f>IFERROR(D8/$D8,"NA")</f>
        <v>1</v>
      </c>
      <c r="Y8" s="21">
        <f>IFERROR(E8/$D8,"NA")</f>
        <v>0.40037628995571611</v>
      </c>
      <c r="Z8" s="21">
        <f>IFERROR(F8/$D8,"NA")</f>
        <v>5.5405138463130797E-2</v>
      </c>
    </row>
    <row r="9" spans="2:26">
      <c r="B9" t="s">
        <v>47</v>
      </c>
      <c r="C9" s="4">
        <v>11806823.827</v>
      </c>
      <c r="D9" s="4">
        <v>2775448.9219999998</v>
      </c>
      <c r="E9" s="4">
        <v>85725</v>
      </c>
      <c r="F9" s="4">
        <v>178255</v>
      </c>
      <c r="H9" s="21">
        <f>+C9/C$4</f>
        <v>2.0376070096337344E-2</v>
      </c>
      <c r="I9" s="21">
        <f>+D9/D$4</f>
        <v>3.1302704636064394E-3</v>
      </c>
      <c r="J9" s="21">
        <f>+E9/E$4</f>
        <v>7.2851931171484034E-5</v>
      </c>
      <c r="K9" s="21">
        <f>+F9/F$4</f>
        <v>1.3642870851002012E-4</v>
      </c>
      <c r="N9" s="37">
        <f>+D9-C9</f>
        <v>-9031374.9049999993</v>
      </c>
      <c r="O9" s="37">
        <f>+E9-D9</f>
        <v>-2689723.9219999998</v>
      </c>
      <c r="P9" s="37">
        <f>+F9-E9</f>
        <v>92530</v>
      </c>
      <c r="S9" s="21">
        <f>+IFERROR(N9/C9,"NA")</f>
        <v>-0.764928403890209</v>
      </c>
      <c r="T9" s="21">
        <f>+IFERROR(O9/D9,"NA")</f>
        <v>-0.96911310479523216</v>
      </c>
      <c r="U9" s="21">
        <f>+IFERROR(P9/E9,"NA")</f>
        <v>1.079381743948673</v>
      </c>
      <c r="W9" s="21">
        <f>IFERROR(C9/$C9,"NA")</f>
        <v>1</v>
      </c>
      <c r="X9" s="21">
        <f>IFERROR(D9/$C9,"NA")</f>
        <v>0.23507159610979092</v>
      </c>
      <c r="Y9" s="21">
        <f>IFERROR(E9/$C9,"NA")</f>
        <v>7.2606317546606352E-3</v>
      </c>
      <c r="Z9" s="21">
        <f>IFERROR(F9/$C9,"NA")</f>
        <v>1.5097625120175345E-2</v>
      </c>
    </row>
    <row r="10" spans="2:26">
      <c r="B10" t="s">
        <v>48</v>
      </c>
      <c r="C10" s="4">
        <v>0</v>
      </c>
      <c r="D10" s="4">
        <v>0</v>
      </c>
      <c r="E10" s="4">
        <v>0</v>
      </c>
      <c r="F10" s="4">
        <v>-6281489</v>
      </c>
      <c r="H10" s="21">
        <f>+C10/C$4</f>
        <v>0</v>
      </c>
      <c r="I10" s="21">
        <f>+D10/D$4</f>
        <v>0</v>
      </c>
      <c r="J10" s="21">
        <f>+E10/E$4</f>
        <v>0</v>
      </c>
      <c r="K10" s="21">
        <f>+F10/F$4</f>
        <v>-4.8075814523570034E-3</v>
      </c>
      <c r="N10" s="37">
        <f>+D10-C10</f>
        <v>0</v>
      </c>
      <c r="O10" s="37">
        <f>+E10-D10</f>
        <v>0</v>
      </c>
      <c r="P10" s="37">
        <f>+F10-E10</f>
        <v>-6281489</v>
      </c>
      <c r="S10" s="21" t="str">
        <f>+IFERROR(N10/C10,"NA")</f>
        <v>NA</v>
      </c>
      <c r="T10" s="21" t="str">
        <f>+IFERROR(O10/D10,"NA")</f>
        <v>NA</v>
      </c>
      <c r="U10" s="21" t="str">
        <f>+IFERROR(P10/E10,"NA")</f>
        <v>NA</v>
      </c>
      <c r="W10" s="21" t="str">
        <f>IFERROR(C10/$C10,"NA")</f>
        <v>NA</v>
      </c>
      <c r="X10" s="21" t="str">
        <f>IFERROR(D10/$C10,"NA")</f>
        <v>NA</v>
      </c>
      <c r="Y10" s="21" t="str">
        <f>IFERROR(E10/$C10,"NA")</f>
        <v>NA</v>
      </c>
      <c r="Z10" s="21" t="str">
        <f>IFERROR(F10/$C10,"NA")</f>
        <v>NA</v>
      </c>
    </row>
    <row r="11" spans="2:26">
      <c r="B11" t="s">
        <v>49</v>
      </c>
      <c r="C11" s="4">
        <v>-27092</v>
      </c>
      <c r="D11" s="4">
        <v>-753567.647</v>
      </c>
      <c r="E11" s="4">
        <v>-908747</v>
      </c>
      <c r="F11" s="4">
        <v>-1423280</v>
      </c>
      <c r="H11" s="21">
        <f>+C11/C$4</f>
        <v>-4.6755037522249233E-5</v>
      </c>
      <c r="I11" s="21">
        <f>+D11/D$4</f>
        <v>-8.4990594820015346E-4</v>
      </c>
      <c r="J11" s="21">
        <f>+E11/E$4</f>
        <v>-7.7228316006173938E-4</v>
      </c>
      <c r="K11" s="21">
        <f>+F11/F$4</f>
        <v>-1.0893172828147397E-3</v>
      </c>
      <c r="N11" s="37">
        <f>+D11-C11</f>
        <v>-726475.647</v>
      </c>
      <c r="O11" s="37">
        <f>+E11-D11</f>
        <v>-155179.353</v>
      </c>
      <c r="P11" s="37">
        <f>+F11-E11</f>
        <v>-514533</v>
      </c>
      <c r="S11" s="21">
        <f>+IFERROR(N11/C11,"NA")</f>
        <v>26.815135353609922</v>
      </c>
      <c r="T11" s="21">
        <f>+IFERROR(O11/D11,"NA")</f>
        <v>0.20592624115138</v>
      </c>
      <c r="U11" s="21">
        <f>+IFERROR(P11/E11,"NA")</f>
        <v>0.56620049364674652</v>
      </c>
      <c r="W11" s="21">
        <f>IFERROR(C11/$C11,"NA")</f>
        <v>1</v>
      </c>
      <c r="X11" s="21">
        <f>IFERROR(D11/$C11,"NA")</f>
        <v>27.815135353609922</v>
      </c>
      <c r="Y11" s="21">
        <f>IFERROR(E11/$C11,"NA")</f>
        <v>33.543001624095673</v>
      </c>
      <c r="Z11" s="21">
        <f>IFERROR(F11/$C11,"NA")</f>
        <v>52.535065702052265</v>
      </c>
    </row>
    <row r="12" spans="2:26">
      <c r="B12" s="3" t="s">
        <v>50</v>
      </c>
      <c r="C12" s="5">
        <f>SUM(C8:C11)</f>
        <v>11779731.827</v>
      </c>
      <c r="D12" s="5">
        <f>SUM(D8:D11)</f>
        <v>1434336.4929999998</v>
      </c>
      <c r="E12" s="5">
        <f>SUM(E8:E11)</f>
        <v>-1058261</v>
      </c>
      <c r="F12" s="5">
        <f>SUM(F8:F11)</f>
        <v>-7559067</v>
      </c>
      <c r="H12" s="21">
        <f>+C12/C$4</f>
        <v>2.0329315058815092E-2</v>
      </c>
      <c r="I12" s="21">
        <f>+D12/D$4</f>
        <v>1.6177062828723692E-3</v>
      </c>
      <c r="J12" s="21">
        <f>+E12/E$4</f>
        <v>-8.9934508642129912E-4</v>
      </c>
      <c r="K12" s="21">
        <f>+F12/F$4</f>
        <v>-5.78538469243899E-3</v>
      </c>
      <c r="N12" s="37">
        <f>+D12-C12</f>
        <v>-10345395.333999999</v>
      </c>
      <c r="O12" s="37">
        <f>+E12-D12</f>
        <v>-2492597.4929999998</v>
      </c>
      <c r="P12" s="37">
        <f>+F12-E12</f>
        <v>-6500806</v>
      </c>
      <c r="S12" s="21">
        <f>+IFERROR(N12/C12,"NA")</f>
        <v>-0.87823691455246911</v>
      </c>
      <c r="T12" s="21">
        <f>+IFERROR(O12/D12,"NA")</f>
        <v>-1.7378052536239836</v>
      </c>
      <c r="U12" s="21">
        <f>+IFERROR(P12/E12,"NA")</f>
        <v>6.1429137046531999</v>
      </c>
      <c r="W12" s="21">
        <f>IFERROR(C12/$C12,"NA")</f>
        <v>1</v>
      </c>
      <c r="X12" s="21">
        <f>IFERROR(D12/$C12,"NA")</f>
        <v>0.12176308544753087</v>
      </c>
      <c r="Y12" s="21">
        <f>IFERROR(E12/$C12,"NA")</f>
        <v>-8.9837444140654296E-2</v>
      </c>
      <c r="Z12" s="21">
        <f>IFERROR(F12/$C12,"NA")</f>
        <v>-0.64170111094329585</v>
      </c>
    </row>
    <row r="13" spans="2:26" ht="15.75" thickBot="1">
      <c r="B13" s="3" t="s">
        <v>51</v>
      </c>
      <c r="C13" s="59">
        <f t="shared" ref="C13:E13" si="0">+C12+C6</f>
        <v>343985106.11000007</v>
      </c>
      <c r="D13" s="59">
        <f t="shared" si="0"/>
        <v>400876867.82600003</v>
      </c>
      <c r="E13" s="59">
        <f t="shared" si="0"/>
        <v>516656334</v>
      </c>
      <c r="F13" s="59">
        <f>+F12+F6</f>
        <v>666724384</v>
      </c>
      <c r="H13" s="21">
        <f>+C13/C$4</f>
        <v>0.59364522897046867</v>
      </c>
      <c r="I13" s="21">
        <f>+D13/D$4</f>
        <v>0.45212614397332818</v>
      </c>
      <c r="J13" s="21">
        <f>+E13/E$4</f>
        <v>0.43907158569704602</v>
      </c>
      <c r="K13" s="21">
        <f>+F13/F$4</f>
        <v>0.51028216118066094</v>
      </c>
      <c r="N13" s="37">
        <f>+D13-C13</f>
        <v>56891761.715999961</v>
      </c>
      <c r="O13" s="37">
        <f>+E13-D13</f>
        <v>115779466.17399997</v>
      </c>
      <c r="P13" s="37">
        <f>+F13-E13</f>
        <v>150068050</v>
      </c>
      <c r="S13" s="21">
        <f>+IFERROR(N13/C13,"NA")</f>
        <v>0.16539018900954108</v>
      </c>
      <c r="T13" s="21">
        <f>+IFERROR(O13/D13,"NA")</f>
        <v>0.28881553281406563</v>
      </c>
      <c r="U13" s="21">
        <f>+IFERROR(P13/E13,"NA")</f>
        <v>0.29046009914977644</v>
      </c>
      <c r="W13" s="21">
        <f>IFERROR(C13/$C13,"NA")</f>
        <v>1</v>
      </c>
      <c r="X13" s="21">
        <f>IFERROR(D13/$C13,"NA")</f>
        <v>1.1653901890095411</v>
      </c>
      <c r="Y13" s="21">
        <f>IFERROR(E13/$C13,"NA")</f>
        <v>1.5019729773846164</v>
      </c>
      <c r="Z13" s="21">
        <f>IFERROR(F13/$C13,"NA")</f>
        <v>1.9382361973160369</v>
      </c>
    </row>
    <row r="14" spans="2:26" s="1" customFormat="1" ht="15.75" thickTop="1">
      <c r="B14" s="3"/>
      <c r="C14" s="57"/>
      <c r="D14" s="58">
        <f>+(D13-C13)/C13</f>
        <v>0.16539018900954108</v>
      </c>
      <c r="E14" s="58">
        <f t="shared" ref="E14:F14" si="1">+(E13-D13)/D13</f>
        <v>0.28881553281406563</v>
      </c>
      <c r="F14" s="58">
        <f t="shared" si="1"/>
        <v>0.29046009914977644</v>
      </c>
      <c r="H14" s="21"/>
      <c r="I14" s="21">
        <f>+D14/D$4</f>
        <v>1.8653415651900542E-10</v>
      </c>
      <c r="J14" s="21"/>
      <c r="K14" s="21"/>
      <c r="N14" s="37"/>
      <c r="O14" s="37"/>
      <c r="P14" s="37"/>
      <c r="S14" s="21"/>
      <c r="T14" s="21"/>
      <c r="U14" s="21"/>
      <c r="W14" s="21"/>
      <c r="X14" s="21"/>
      <c r="Y14" s="21"/>
      <c r="Z14" s="21"/>
    </row>
    <row r="15" spans="2:26" s="1" customFormat="1">
      <c r="B15" s="3"/>
      <c r="C15" s="2">
        <v>2018</v>
      </c>
      <c r="D15" s="2">
        <v>2019</v>
      </c>
      <c r="E15" s="2">
        <v>2020</v>
      </c>
      <c r="F15" s="2">
        <v>2021</v>
      </c>
      <c r="H15" s="21"/>
      <c r="I15" s="21"/>
      <c r="J15" s="21"/>
      <c r="K15" s="21"/>
      <c r="N15" s="37"/>
      <c r="O15" s="37"/>
      <c r="P15" s="37"/>
      <c r="S15" s="21"/>
      <c r="T15" s="21"/>
      <c r="U15" s="21"/>
      <c r="W15" s="21"/>
      <c r="X15" s="21"/>
      <c r="Y15" s="21"/>
      <c r="Z15" s="21"/>
    </row>
    <row r="16" spans="2:26">
      <c r="B16" s="61"/>
      <c r="C16" s="60"/>
      <c r="D16" s="60"/>
      <c r="E16" s="60"/>
      <c r="F16" s="60"/>
      <c r="I16" s="1"/>
      <c r="J16" s="1"/>
      <c r="K16" s="1"/>
      <c r="W16" s="21"/>
      <c r="X16" s="21"/>
      <c r="Y16" s="21"/>
      <c r="Z16" s="21"/>
    </row>
    <row r="17" spans="2:26">
      <c r="B17" t="s">
        <v>52</v>
      </c>
      <c r="C17" s="4">
        <v>23461473.436999999</v>
      </c>
      <c r="D17" s="4">
        <v>96591273.285999998</v>
      </c>
      <c r="E17" s="4">
        <v>128071659</v>
      </c>
      <c r="F17" s="4">
        <v>397873307</v>
      </c>
      <c r="H17" s="21">
        <f>+C17/C$4</f>
        <v>4.0489519816705621E-2</v>
      </c>
      <c r="I17" s="21">
        <f>+D17/D$4</f>
        <v>0.10893978534882348</v>
      </c>
      <c r="J17" s="21">
        <f>+E17/E$4</f>
        <v>0.10883951806924204</v>
      </c>
      <c r="K17" s="21">
        <f>+F17/F$4</f>
        <v>0.30451511275768278</v>
      </c>
      <c r="N17" s="37">
        <f>+D17-C17</f>
        <v>73129799.849000007</v>
      </c>
      <c r="O17" s="37">
        <f>+E17-D17</f>
        <v>31480385.714000002</v>
      </c>
      <c r="P17" s="37">
        <f>+F17-E17</f>
        <v>269801648</v>
      </c>
      <c r="S17" s="21">
        <f>+IFERROR(N17/C17,"NA")</f>
        <v>3.1170165013451543</v>
      </c>
      <c r="T17" s="21">
        <f>+IFERROR(O17/D17,"NA")</f>
        <v>0.32591335265649501</v>
      </c>
      <c r="U17" s="21">
        <f>+IFERROR(P17/E17,"NA")</f>
        <v>2.1066459988622461</v>
      </c>
      <c r="W17" s="21">
        <f>IFERROR(C17/$C17,"NA")</f>
        <v>1</v>
      </c>
      <c r="X17" s="21">
        <f>IFERROR(D17/$C17,"NA")</f>
        <v>4.1170165013451543</v>
      </c>
      <c r="Y17" s="21">
        <f>IFERROR(E17/$C17,"NA")</f>
        <v>5.4588071522406665</v>
      </c>
      <c r="Z17" s="21">
        <f>IFERROR(F17/$C17,"NA")</f>
        <v>16.958581398069079</v>
      </c>
    </row>
    <row r="18" spans="2:26">
      <c r="B18" s="3" t="s">
        <v>53</v>
      </c>
      <c r="C18" s="5">
        <v>-37029928.332000002</v>
      </c>
      <c r="D18" s="5">
        <v>-73448447.577000007</v>
      </c>
      <c r="E18" s="5">
        <v>-120958788</v>
      </c>
      <c r="F18" s="5">
        <v>-260019521</v>
      </c>
      <c r="H18" s="21">
        <f>+C18/C$4</f>
        <v>-6.3905790957067041E-2</v>
      </c>
      <c r="I18" s="21">
        <f>+D18/D$4</f>
        <v>-8.2838312831335581E-2</v>
      </c>
      <c r="J18" s="21">
        <f>+E18/E$4</f>
        <v>-0.10279476579716687</v>
      </c>
      <c r="K18" s="21">
        <f>+F18/F$4</f>
        <v>-0.19900775539212953</v>
      </c>
      <c r="N18" s="37">
        <f>+D18-C18</f>
        <v>-36418519.245000005</v>
      </c>
      <c r="O18" s="37">
        <f>+E18-D18</f>
        <v>-47510340.422999993</v>
      </c>
      <c r="P18" s="37">
        <f>+F18-E18</f>
        <v>-139060733</v>
      </c>
      <c r="S18" s="21">
        <f>+IFERROR(N18/C18,"NA")</f>
        <v>0.98348878557046415</v>
      </c>
      <c r="T18" s="21">
        <f>+IFERROR(O18/D18,"NA")</f>
        <v>0.64685288784616335</v>
      </c>
      <c r="U18" s="21">
        <f>+IFERROR(P18/E18,"NA")</f>
        <v>1.1496538225895583</v>
      </c>
      <c r="W18" s="21">
        <f>IFERROR(C18/$C18,"NA")</f>
        <v>1</v>
      </c>
      <c r="X18" s="21">
        <f>IFERROR(D18/$C18,"NA")</f>
        <v>1.9834887855704642</v>
      </c>
      <c r="Y18" s="21">
        <f>IFERROR(E18/$C18,"NA")</f>
        <v>3.2665142345271985</v>
      </c>
      <c r="Z18" s="21">
        <f>IFERROR(F18/$C18,"NA")</f>
        <v>7.0218748107945972</v>
      </c>
    </row>
    <row r="19" spans="2:26" ht="15.75" thickBot="1">
      <c r="B19" s="3" t="s">
        <v>54</v>
      </c>
      <c r="C19" s="6">
        <f>+C17+C18</f>
        <v>-13568454.895000003</v>
      </c>
      <c r="D19" s="6">
        <f>+D17+D18</f>
        <v>23142825.708999991</v>
      </c>
      <c r="E19" s="6">
        <f>+E17+E18</f>
        <v>7112871</v>
      </c>
      <c r="F19" s="6">
        <f>+F17+F18</f>
        <v>137853786</v>
      </c>
      <c r="H19" s="21">
        <f>+C19/C$4</f>
        <v>-2.3416271140361416E-2</v>
      </c>
      <c r="I19" s="21">
        <f>+D19/D$4</f>
        <v>2.6101472517487904E-2</v>
      </c>
      <c r="J19" s="21">
        <f>+E19/E$4</f>
        <v>6.0447522720751806E-3</v>
      </c>
      <c r="K19" s="21">
        <f>+F19/F$4</f>
        <v>0.10550735736555322</v>
      </c>
      <c r="N19" s="37">
        <f>+D19-C19</f>
        <v>36711280.603999995</v>
      </c>
      <c r="O19" s="37">
        <f>+E19-D19</f>
        <v>-16029954.708999991</v>
      </c>
      <c r="P19" s="37">
        <f>+F19-E19</f>
        <v>130740915</v>
      </c>
      <c r="S19" s="21">
        <f>+IFERROR(N19/C19,"NA")</f>
        <v>-2.7056345684229792</v>
      </c>
      <c r="T19" s="21">
        <f>+IFERROR(O19/D19,"NA")</f>
        <v>-0.69265330476762466</v>
      </c>
      <c r="U19" s="21">
        <f>+IFERROR(P19/E19,"NA")</f>
        <v>18.380892188259846</v>
      </c>
      <c r="W19" s="21">
        <f>IFERROR(C19/$C19,"NA")</f>
        <v>1</v>
      </c>
      <c r="X19" s="21">
        <f>IFERROR(D19/$C19,"NA")</f>
        <v>-1.7056345684229792</v>
      </c>
      <c r="Y19" s="21">
        <f>IFERROR(E19/$C19,"NA")</f>
        <v>-0.52422114787890139</v>
      </c>
      <c r="Z19" s="21">
        <f>IFERROR(F19/$C19,"NA")</f>
        <v>-10.159873549846809</v>
      </c>
    </row>
    <row r="20" spans="2:26" ht="15.75" thickTop="1">
      <c r="D20" s="58">
        <f>+(D18-C18)/C18</f>
        <v>0.98348878557046415</v>
      </c>
      <c r="E20" s="58">
        <f t="shared" ref="E20:F20" si="2">+(E18-D18)/D18</f>
        <v>0.64685288784616335</v>
      </c>
      <c r="F20" s="58">
        <f t="shared" si="2"/>
        <v>1.1496538225895583</v>
      </c>
      <c r="H20" s="21"/>
      <c r="I20" s="21"/>
      <c r="J20" s="21"/>
      <c r="K20" s="21"/>
    </row>
    <row r="21" spans="2:26">
      <c r="B21" s="3" t="s">
        <v>55</v>
      </c>
      <c r="C21" s="4">
        <f>+C13+C19</f>
        <v>330416651.21500009</v>
      </c>
      <c r="D21" s="4">
        <f>+D13+D19</f>
        <v>424019693.53500003</v>
      </c>
      <c r="E21" s="4">
        <f>+E13+E19</f>
        <v>523769205</v>
      </c>
      <c r="F21" s="4">
        <f>+F13+F19</f>
        <v>804578170</v>
      </c>
      <c r="H21" s="21">
        <f>+C21/C$4</f>
        <v>0.5702289578301073</v>
      </c>
      <c r="I21" s="21">
        <f>+D21/D$4</f>
        <v>0.47822761649081613</v>
      </c>
      <c r="J21" s="21">
        <f>+E21/E$4</f>
        <v>0.4451163379691212</v>
      </c>
      <c r="K21" s="21">
        <f>+F21/F$4</f>
        <v>0.61578951854621411</v>
      </c>
      <c r="N21" s="37">
        <f>+D21-C21</f>
        <v>93603042.319999933</v>
      </c>
      <c r="O21" s="37">
        <f>+E21-D21</f>
        <v>99749511.464999974</v>
      </c>
      <c r="P21" s="37">
        <f>+F21-E21</f>
        <v>280808965</v>
      </c>
      <c r="S21" s="21">
        <f>+IFERROR(N21/C21,"NA")</f>
        <v>0.28328790929816972</v>
      </c>
      <c r="T21" s="21">
        <f>+IFERROR(O21/D21,"NA")</f>
        <v>0.23524735521928372</v>
      </c>
      <c r="U21" s="21">
        <f>+IFERROR(P21/E21,"NA")</f>
        <v>0.53613110950270548</v>
      </c>
      <c r="W21" s="21">
        <f>IFERROR(C21/$C21,"NA")</f>
        <v>1</v>
      </c>
      <c r="X21" s="21">
        <f>IFERROR(D21/$C21,"NA")</f>
        <v>1.2832879092981697</v>
      </c>
      <c r="Y21" s="21">
        <f>IFERROR(E21/$C21,"NA")</f>
        <v>1.5851779959454482</v>
      </c>
      <c r="Z21" s="21">
        <f>IFERROR(F21/$C21,"NA")</f>
        <v>2.4350412336709564</v>
      </c>
    </row>
    <row r="22" spans="2:26">
      <c r="B22" t="s">
        <v>56</v>
      </c>
      <c r="C22" s="4">
        <v>-99371382</v>
      </c>
      <c r="D22" s="4">
        <v>-127177642</v>
      </c>
      <c r="E22" s="4">
        <v>-157604780</v>
      </c>
      <c r="F22" s="4">
        <v>-242931140</v>
      </c>
      <c r="H22" s="21">
        <f>+C22/C$4</f>
        <v>-0.17149389834813827</v>
      </c>
      <c r="I22" s="21">
        <f>+D22/D$4</f>
        <v>-0.14343640527055385</v>
      </c>
      <c r="J22" s="21">
        <f>+E22/E$4</f>
        <v>-0.13393773793942121</v>
      </c>
      <c r="K22" s="21">
        <f>+F22/F$4</f>
        <v>-0.18592904371303406</v>
      </c>
      <c r="N22" s="37">
        <f>+D22-C22</f>
        <v>-27806260</v>
      </c>
      <c r="O22" s="37">
        <f>+E22-D22</f>
        <v>-30427138</v>
      </c>
      <c r="P22" s="37">
        <f>+F22-E22</f>
        <v>-85326360</v>
      </c>
      <c r="S22" s="21">
        <f>+IFERROR(N22/C22,"NA")</f>
        <v>0.2798216090020767</v>
      </c>
      <c r="T22" s="21">
        <f>+IFERROR(O22/D22,"NA")</f>
        <v>0.23924911267029153</v>
      </c>
      <c r="U22" s="21">
        <f>+IFERROR(P22/E22,"NA")</f>
        <v>0.54139449323808575</v>
      </c>
      <c r="W22" s="21">
        <f>IFERROR(C22/$C22,"NA")</f>
        <v>1</v>
      </c>
      <c r="X22" s="21">
        <f>IFERROR(D22/$C22,"NA")</f>
        <v>1.2798216090020766</v>
      </c>
      <c r="Y22" s="21">
        <f>IFERROR(E22/$C22,"NA")</f>
        <v>1.5860177933320883</v>
      </c>
      <c r="Z22" s="21">
        <f>IFERROR(F22/$C22,"NA")</f>
        <v>2.4446790928197015</v>
      </c>
    </row>
    <row r="23" spans="2:26" ht="15.75" thickBot="1">
      <c r="B23" s="3" t="s">
        <v>57</v>
      </c>
      <c r="C23" s="6">
        <f>+C22+C21</f>
        <v>231045269.21500009</v>
      </c>
      <c r="D23" s="6">
        <f>+D22+D21</f>
        <v>296842051.53500003</v>
      </c>
      <c r="E23" s="6">
        <f>+E22+E21</f>
        <v>366164425</v>
      </c>
      <c r="F23" s="6">
        <f>+F22+F21</f>
        <v>561647030</v>
      </c>
      <c r="H23" s="21">
        <f>+C23/C$4</f>
        <v>0.39873505948196902</v>
      </c>
      <c r="I23" s="21">
        <f>+D23/D$4</f>
        <v>0.33479121122026223</v>
      </c>
      <c r="J23" s="21">
        <f>+E23/E$4</f>
        <v>0.31117860002969994</v>
      </c>
      <c r="K23" s="21">
        <f>+F23/F$4</f>
        <v>0.42986047483318007</v>
      </c>
      <c r="N23" s="37">
        <f>+D23-C23</f>
        <v>65796782.319999933</v>
      </c>
      <c r="O23" s="37">
        <f>+E23-D23</f>
        <v>69322373.464999974</v>
      </c>
      <c r="P23" s="37">
        <f>+F23-E23</f>
        <v>195482605</v>
      </c>
      <c r="S23" s="21">
        <f>+IFERROR(N23/C23,"NA")</f>
        <v>0.28477874722798363</v>
      </c>
      <c r="T23" s="21">
        <f>+IFERROR(O23/D23,"NA")</f>
        <v>0.23353286067970164</v>
      </c>
      <c r="U23" s="21">
        <f>+IFERROR(P23/E23,"NA")</f>
        <v>0.53386563973275125</v>
      </c>
      <c r="W23" s="21">
        <f>IFERROR(C23/$C23,"NA")</f>
        <v>1</v>
      </c>
      <c r="X23" s="21">
        <f>IFERROR(D23/$C23,"NA")</f>
        <v>1.2847787472279837</v>
      </c>
      <c r="Y23" s="21">
        <f>IFERROR(E23/$C23,"NA")</f>
        <v>1.5848168034086179</v>
      </c>
      <c r="Z23" s="21">
        <f>IFERROR(F23/$C23,"NA")</f>
        <v>2.4308960400195736</v>
      </c>
    </row>
    <row r="24" spans="2:26" ht="15.75" thickTop="1">
      <c r="C24" s="55">
        <f>+C22/C21</f>
        <v>-0.30074568468203394</v>
      </c>
      <c r="D24" s="55">
        <f t="shared" ref="D24:F24" si="3">+D22/D21</f>
        <v>-0.29993333785922921</v>
      </c>
      <c r="E24" s="55">
        <f t="shared" si="3"/>
        <v>-0.30090501407008075</v>
      </c>
      <c r="F24" s="55">
        <f t="shared" si="3"/>
        <v>-0.30193603189606799</v>
      </c>
    </row>
    <row r="25" spans="2:26">
      <c r="B25" s="39" t="s">
        <v>95</v>
      </c>
      <c r="C25" s="2">
        <v>2018</v>
      </c>
      <c r="D25" s="2">
        <v>2019</v>
      </c>
      <c r="E25" s="2">
        <v>2020</v>
      </c>
      <c r="F25" s="2">
        <v>2021</v>
      </c>
    </row>
    <row r="26" spans="2:26">
      <c r="B26" s="40" t="s">
        <v>96</v>
      </c>
      <c r="C26" s="41">
        <f>+H6</f>
        <v>0.5733159139116536</v>
      </c>
      <c r="D26" s="41">
        <f t="shared" ref="D26:F26" si="4">+I6</f>
        <v>0.45050843769045584</v>
      </c>
      <c r="E26" s="41">
        <f t="shared" si="4"/>
        <v>0.43997093078346733</v>
      </c>
      <c r="F26" s="41">
        <f t="shared" si="4"/>
        <v>0.51606754587309989</v>
      </c>
    </row>
    <row r="27" spans="2:26">
      <c r="B27" s="40" t="s">
        <v>97</v>
      </c>
      <c r="C27" s="41">
        <f>+H13</f>
        <v>0.59364522897046867</v>
      </c>
      <c r="D27" s="41">
        <f t="shared" ref="D27:F27" si="5">+I13</f>
        <v>0.45212614397332818</v>
      </c>
      <c r="E27" s="41">
        <f t="shared" si="5"/>
        <v>0.43907158569704602</v>
      </c>
      <c r="F27" s="41">
        <f t="shared" si="5"/>
        <v>0.51028216118066094</v>
      </c>
    </row>
    <row r="28" spans="2:26">
      <c r="B28" s="40" t="s">
        <v>98</v>
      </c>
      <c r="C28" s="41">
        <f>+H21</f>
        <v>0.5702289578301073</v>
      </c>
      <c r="D28" s="41">
        <f t="shared" ref="D28:F28" si="6">+I21</f>
        <v>0.47822761649081613</v>
      </c>
      <c r="E28" s="41">
        <f t="shared" si="6"/>
        <v>0.4451163379691212</v>
      </c>
      <c r="F28" s="41">
        <f t="shared" si="6"/>
        <v>0.61578951854621411</v>
      </c>
    </row>
    <row r="29" spans="2:26">
      <c r="B29" s="40" t="s">
        <v>99</v>
      </c>
      <c r="C29" s="41">
        <f>+H23</f>
        <v>0.39873505948196902</v>
      </c>
      <c r="D29" s="41">
        <f t="shared" ref="D29:F29" si="7">+I23</f>
        <v>0.33479121122026223</v>
      </c>
      <c r="E29" s="41">
        <f t="shared" si="7"/>
        <v>0.31117860002969994</v>
      </c>
      <c r="F29" s="41">
        <f t="shared" si="7"/>
        <v>0.42986047483318007</v>
      </c>
    </row>
    <row r="31" spans="2:26">
      <c r="B31" s="42" t="s">
        <v>100</v>
      </c>
      <c r="C31" s="2">
        <v>2018</v>
      </c>
      <c r="D31" s="2">
        <v>2019</v>
      </c>
      <c r="E31" s="2">
        <v>2020</v>
      </c>
      <c r="F31" s="2">
        <v>2021</v>
      </c>
    </row>
    <row r="32" spans="2:26">
      <c r="B32" s="40" t="s">
        <v>101</v>
      </c>
      <c r="C32" s="41">
        <f>-H5</f>
        <v>0.42668408608834646</v>
      </c>
      <c r="D32" s="41">
        <f t="shared" ref="D32:F32" si="8">-I5</f>
        <v>0.5494915623095441</v>
      </c>
      <c r="E32" s="41">
        <f t="shared" si="8"/>
        <v>0.56002906921653273</v>
      </c>
      <c r="F32" s="41">
        <f t="shared" si="8"/>
        <v>0.48393245412690011</v>
      </c>
    </row>
    <row r="33" spans="2:6">
      <c r="B33" s="40" t="s">
        <v>102</v>
      </c>
      <c r="C33" s="41">
        <f>-H8</f>
        <v>0</v>
      </c>
      <c r="D33" s="41">
        <f t="shared" ref="D33:F33" si="9">-I8</f>
        <v>6.6265823253391671E-4</v>
      </c>
      <c r="E33" s="41">
        <f t="shared" si="9"/>
        <v>1.9991385753104384E-4</v>
      </c>
      <c r="F33" s="41">
        <f t="shared" si="9"/>
        <v>2.4914665777266751E-5</v>
      </c>
    </row>
    <row r="34" spans="2:6">
      <c r="B34" s="40" t="s">
        <v>103</v>
      </c>
      <c r="C34" s="41">
        <f>-H18</f>
        <v>6.3905790957067041E-2</v>
      </c>
      <c r="D34" s="41">
        <f t="shared" ref="D34:F34" si="10">-I18</f>
        <v>8.2838312831335581E-2</v>
      </c>
      <c r="E34" s="41">
        <f t="shared" si="10"/>
        <v>0.10279476579716687</v>
      </c>
      <c r="F34" s="41">
        <f t="shared" si="10"/>
        <v>0.19900775539212953</v>
      </c>
    </row>
    <row r="35" spans="2:6" ht="30">
      <c r="B35" s="43" t="s">
        <v>104</v>
      </c>
      <c r="C35" s="41">
        <f>-H22</f>
        <v>0.17149389834813827</v>
      </c>
      <c r="D35" s="41">
        <f t="shared" ref="D35:F35" si="11">-I22</f>
        <v>0.14343640527055385</v>
      </c>
      <c r="E35" s="41">
        <f t="shared" si="11"/>
        <v>0.13393773793942121</v>
      </c>
      <c r="F35" s="41">
        <f t="shared" si="11"/>
        <v>0.18592904371303406</v>
      </c>
    </row>
    <row r="37" spans="2:6">
      <c r="B37" s="42" t="s">
        <v>105</v>
      </c>
      <c r="C37" s="2">
        <v>2018</v>
      </c>
      <c r="D37" s="2">
        <v>2019</v>
      </c>
      <c r="E37" s="2">
        <v>2020</v>
      </c>
      <c r="F37" s="2">
        <v>2021</v>
      </c>
    </row>
    <row r="38" spans="2:6">
      <c r="B38" s="7" t="s">
        <v>106</v>
      </c>
      <c r="C38" s="46">
        <f>+C4</f>
        <v>579445583.52900004</v>
      </c>
      <c r="D38" s="46">
        <f t="shared" ref="D38:F38" si="12">+D4</f>
        <v>886648279.84300005</v>
      </c>
      <c r="E38" s="46">
        <f t="shared" si="12"/>
        <v>1176701820</v>
      </c>
      <c r="F38" s="46">
        <f t="shared" si="12"/>
        <v>1306579839</v>
      </c>
    </row>
    <row r="39" spans="2:6">
      <c r="B39" s="7" t="s">
        <v>107</v>
      </c>
      <c r="C39" s="46">
        <f>+C9</f>
        <v>11806823.827</v>
      </c>
      <c r="D39" s="46">
        <f t="shared" ref="D39:F39" si="13">+D9</f>
        <v>2775448.9219999998</v>
      </c>
      <c r="E39" s="46">
        <f t="shared" si="13"/>
        <v>85725</v>
      </c>
      <c r="F39" s="46">
        <f t="shared" si="13"/>
        <v>178255</v>
      </c>
    </row>
    <row r="40" spans="2:6">
      <c r="B40" s="42" t="s">
        <v>108</v>
      </c>
      <c r="C40" s="47">
        <f>+C39+C38</f>
        <v>591252407.35600007</v>
      </c>
      <c r="D40" s="47">
        <f t="shared" ref="D40:F40" si="14">+D39+D38</f>
        <v>889423728.7650001</v>
      </c>
      <c r="E40" s="47">
        <f t="shared" si="14"/>
        <v>1176787545</v>
      </c>
      <c r="F40" s="47">
        <f t="shared" si="14"/>
        <v>1306758094</v>
      </c>
    </row>
    <row r="41" spans="2:6">
      <c r="B41" s="7" t="s">
        <v>62</v>
      </c>
      <c r="C41" s="46">
        <f>+C17</f>
        <v>23461473.436999999</v>
      </c>
      <c r="D41" s="46">
        <f t="shared" ref="D41:F41" si="15">+D17</f>
        <v>96591273.285999998</v>
      </c>
      <c r="E41" s="46">
        <f t="shared" si="15"/>
        <v>128071659</v>
      </c>
      <c r="F41" s="46">
        <f t="shared" si="15"/>
        <v>397873307</v>
      </c>
    </row>
    <row r="42" spans="2:6">
      <c r="B42" s="42" t="s">
        <v>109</v>
      </c>
      <c r="C42" s="47">
        <f>+C41</f>
        <v>23461473.436999999</v>
      </c>
      <c r="D42" s="47">
        <f t="shared" ref="D42:F42" si="16">+D41</f>
        <v>96591273.285999998</v>
      </c>
      <c r="E42" s="47">
        <f t="shared" si="16"/>
        <v>128071659</v>
      </c>
      <c r="F42" s="47">
        <f t="shared" si="16"/>
        <v>397873307</v>
      </c>
    </row>
    <row r="43" spans="2:6" ht="15.75" thickBot="1">
      <c r="B43" s="49" t="s">
        <v>110</v>
      </c>
      <c r="C43" s="50">
        <f>+C42+C40</f>
        <v>614713880.7930001</v>
      </c>
      <c r="D43" s="50">
        <f t="shared" ref="D43:F43" si="17">+D42+D40</f>
        <v>986015002.05100012</v>
      </c>
      <c r="E43" s="50">
        <f t="shared" si="17"/>
        <v>1304859204</v>
      </c>
      <c r="F43" s="50">
        <f t="shared" si="17"/>
        <v>1704631401</v>
      </c>
    </row>
    <row r="44" spans="2:6" ht="15.75" thickTop="1"/>
    <row r="45" spans="2:6">
      <c r="B45" s="42" t="s">
        <v>111</v>
      </c>
      <c r="C45" s="2">
        <v>2018</v>
      </c>
      <c r="D45" s="2">
        <v>2019</v>
      </c>
      <c r="E45" s="2">
        <v>2020</v>
      </c>
      <c r="F45" s="2">
        <v>2021</v>
      </c>
    </row>
    <row r="46" spans="2:6">
      <c r="B46" s="7" t="s">
        <v>106</v>
      </c>
      <c r="C46" s="48">
        <f>+C38/C$43</f>
        <v>0.94262648304199204</v>
      </c>
      <c r="D46" s="48">
        <f t="shared" ref="D46:F46" si="18">+D38/D$43</f>
        <v>0.89922392458399891</v>
      </c>
      <c r="E46" s="48">
        <f t="shared" si="18"/>
        <v>0.90178451161080209</v>
      </c>
      <c r="F46" s="48">
        <f t="shared" si="18"/>
        <v>0.76648819107374877</v>
      </c>
    </row>
    <row r="47" spans="2:6">
      <c r="B47" s="7" t="s">
        <v>107</v>
      </c>
      <c r="C47" s="48">
        <f t="shared" ref="C47:F48" si="19">+C39/C$43</f>
        <v>1.9207023293127574E-2</v>
      </c>
      <c r="D47" s="48">
        <f t="shared" si="19"/>
        <v>2.8148140912935562E-3</v>
      </c>
      <c r="E47" s="48">
        <f t="shared" si="19"/>
        <v>6.5696743171380503E-5</v>
      </c>
      <c r="F47" s="48">
        <f t="shared" si="19"/>
        <v>1.0457099399637305E-4</v>
      </c>
    </row>
    <row r="48" spans="2:6">
      <c r="B48" s="42" t="s">
        <v>108</v>
      </c>
      <c r="C48" s="48">
        <f t="shared" si="19"/>
        <v>0.96183350633511966</v>
      </c>
      <c r="D48" s="48">
        <f t="shared" si="19"/>
        <v>0.9020387386752925</v>
      </c>
      <c r="E48" s="48">
        <f t="shared" si="19"/>
        <v>0.90185020835397345</v>
      </c>
      <c r="F48" s="48">
        <f t="shared" si="19"/>
        <v>0.76659276206774507</v>
      </c>
    </row>
    <row r="49" spans="2:6">
      <c r="B49" s="7" t="s">
        <v>62</v>
      </c>
      <c r="C49" s="48">
        <f t="shared" ref="C49:F49" si="20">+C41/C$43</f>
        <v>3.8166493664880265E-2</v>
      </c>
      <c r="D49" s="48">
        <f t="shared" si="20"/>
        <v>9.7961261324707477E-2</v>
      </c>
      <c r="E49" s="48">
        <f t="shared" si="20"/>
        <v>9.814979164602651E-2</v>
      </c>
      <c r="F49" s="48">
        <f t="shared" si="20"/>
        <v>0.2334072379322549</v>
      </c>
    </row>
    <row r="50" spans="2:6">
      <c r="B50" s="42" t="s">
        <v>109</v>
      </c>
      <c r="C50" s="48">
        <f t="shared" ref="C50:F50" si="21">+C42/C$43</f>
        <v>3.8166493664880265E-2</v>
      </c>
      <c r="D50" s="48">
        <f t="shared" si="21"/>
        <v>9.7961261324707477E-2</v>
      </c>
      <c r="E50" s="48">
        <f t="shared" si="21"/>
        <v>9.814979164602651E-2</v>
      </c>
      <c r="F50" s="48">
        <f t="shared" si="21"/>
        <v>0.2334072379322549</v>
      </c>
    </row>
    <row r="51" spans="2:6" ht="15.75" thickBot="1">
      <c r="B51" s="49" t="s">
        <v>110</v>
      </c>
      <c r="C51" s="52">
        <f t="shared" ref="C51:F51" si="22">+C43/C$43</f>
        <v>1</v>
      </c>
      <c r="D51" s="52">
        <f t="shared" si="22"/>
        <v>1</v>
      </c>
      <c r="E51" s="52">
        <f t="shared" si="22"/>
        <v>1</v>
      </c>
      <c r="F51" s="52">
        <f t="shared" si="22"/>
        <v>1</v>
      </c>
    </row>
    <row r="52" spans="2:6" ht="15.75" thickTop="1"/>
    <row r="53" spans="2:6">
      <c r="B53" s="42" t="s">
        <v>112</v>
      </c>
    </row>
    <row r="54" spans="2:6">
      <c r="B54" s="7" t="s">
        <v>58</v>
      </c>
      <c r="C54" s="44">
        <f>+C5</f>
        <v>-247240209.24599999</v>
      </c>
      <c r="D54" s="44">
        <f t="shared" ref="D54:F54" si="23">+D5</f>
        <v>-487205748.50999999</v>
      </c>
      <c r="E54" s="44">
        <f t="shared" si="23"/>
        <v>-658987225</v>
      </c>
      <c r="F54" s="44">
        <f t="shared" si="23"/>
        <v>-632296388</v>
      </c>
    </row>
    <row r="55" spans="2:6">
      <c r="B55" s="7" t="s">
        <v>59</v>
      </c>
      <c r="C55" s="44">
        <f>+C8</f>
        <v>0</v>
      </c>
      <c r="D55" s="44">
        <f t="shared" ref="D55:F55" si="24">+D8</f>
        <v>-587544.78200000001</v>
      </c>
      <c r="E55" s="44">
        <f t="shared" si="24"/>
        <v>-235239</v>
      </c>
      <c r="F55" s="44">
        <f t="shared" si="24"/>
        <v>-32553</v>
      </c>
    </row>
    <row r="56" spans="2:6" s="1" customFormat="1">
      <c r="B56" s="1" t="s">
        <v>116</v>
      </c>
      <c r="C56" s="44">
        <f>+C10</f>
        <v>0</v>
      </c>
      <c r="D56" s="44">
        <f t="shared" ref="D56:F56" si="25">+D10</f>
        <v>0</v>
      </c>
      <c r="E56" s="44">
        <f t="shared" si="25"/>
        <v>0</v>
      </c>
      <c r="F56" s="44">
        <f t="shared" si="25"/>
        <v>-6281489</v>
      </c>
    </row>
    <row r="57" spans="2:6">
      <c r="B57" s="7" t="s">
        <v>61</v>
      </c>
      <c r="C57" s="44">
        <f>+C11</f>
        <v>-27092</v>
      </c>
      <c r="D57" s="44">
        <f t="shared" ref="D57:F57" si="26">+D11</f>
        <v>-753567.647</v>
      </c>
      <c r="E57" s="44">
        <f t="shared" si="26"/>
        <v>-908747</v>
      </c>
      <c r="F57" s="44">
        <f t="shared" si="26"/>
        <v>-1423280</v>
      </c>
    </row>
    <row r="58" spans="2:6">
      <c r="B58" s="42" t="s">
        <v>113</v>
      </c>
      <c r="C58" s="45">
        <f>+SUM(C54:C57)</f>
        <v>-247267301.24599999</v>
      </c>
      <c r="D58" s="45">
        <f>+SUM(D54:D57)</f>
        <v>-488546860.93900001</v>
      </c>
      <c r="E58" s="45">
        <f>+SUM(E54:E57)</f>
        <v>-660131211</v>
      </c>
      <c r="F58" s="45">
        <f>+SUM(F54:F57)</f>
        <v>-640033710</v>
      </c>
    </row>
    <row r="59" spans="2:6">
      <c r="B59" s="7" t="s">
        <v>63</v>
      </c>
      <c r="C59" s="44">
        <f>+C18</f>
        <v>-37029928.332000002</v>
      </c>
      <c r="D59" s="44">
        <f t="shared" ref="D59:F59" si="27">+D18</f>
        <v>-73448447.577000007</v>
      </c>
      <c r="E59" s="44">
        <f t="shared" si="27"/>
        <v>-120958788</v>
      </c>
      <c r="F59" s="44">
        <f t="shared" si="27"/>
        <v>-260019521</v>
      </c>
    </row>
    <row r="60" spans="2:6">
      <c r="B60" s="42" t="s">
        <v>114</v>
      </c>
      <c r="C60" s="45">
        <f>+C59</f>
        <v>-37029928.332000002</v>
      </c>
      <c r="D60" s="45">
        <f t="shared" ref="D60:F60" si="28">+D59</f>
        <v>-73448447.577000007</v>
      </c>
      <c r="E60" s="45">
        <f t="shared" si="28"/>
        <v>-120958788</v>
      </c>
      <c r="F60" s="45">
        <f t="shared" si="28"/>
        <v>-260019521</v>
      </c>
    </row>
    <row r="61" spans="2:6" ht="15.75" thickBot="1">
      <c r="B61" s="49" t="s">
        <v>115</v>
      </c>
      <c r="C61" s="51">
        <f>+C60+C58</f>
        <v>-284297229.57800001</v>
      </c>
      <c r="D61" s="51">
        <f t="shared" ref="D61:F61" si="29">+D60+D58</f>
        <v>-561995308.51600003</v>
      </c>
      <c r="E61" s="51">
        <f t="shared" si="29"/>
        <v>-781089999</v>
      </c>
      <c r="F61" s="51">
        <f t="shared" si="29"/>
        <v>-900053231</v>
      </c>
    </row>
    <row r="62" spans="2:6" ht="15.75" thickTop="1"/>
    <row r="63" spans="2:6">
      <c r="B63" s="42" t="s">
        <v>117</v>
      </c>
      <c r="C63" s="2">
        <v>2018</v>
      </c>
      <c r="D63" s="2">
        <v>2019</v>
      </c>
      <c r="E63" s="2">
        <v>2020</v>
      </c>
      <c r="F63" s="2">
        <v>2021</v>
      </c>
    </row>
    <row r="64" spans="2:6">
      <c r="B64" s="7" t="s">
        <v>58</v>
      </c>
      <c r="C64" s="53">
        <f>+C54/C$61</f>
        <v>0.86965395200295814</v>
      </c>
      <c r="D64" s="53">
        <f t="shared" ref="D64:F64" si="30">+D54/D$61</f>
        <v>0.86692138017399345</v>
      </c>
      <c r="E64" s="53">
        <f t="shared" si="30"/>
        <v>0.84367643401359182</v>
      </c>
      <c r="F64" s="53">
        <f t="shared" si="30"/>
        <v>0.70250999187846919</v>
      </c>
    </row>
    <row r="65" spans="2:6">
      <c r="B65" s="7" t="s">
        <v>59</v>
      </c>
      <c r="C65" s="53">
        <f t="shared" ref="C65:F65" si="31">+C55/C$61</f>
        <v>0</v>
      </c>
      <c r="D65" s="53">
        <f t="shared" si="31"/>
        <v>1.0454620761007165E-3</v>
      </c>
      <c r="E65" s="53">
        <f t="shared" si="31"/>
        <v>3.0116759950987417E-4</v>
      </c>
      <c r="F65" s="53">
        <f t="shared" si="31"/>
        <v>3.616786083177785E-5</v>
      </c>
    </row>
    <row r="66" spans="2:6">
      <c r="B66" s="1" t="s">
        <v>116</v>
      </c>
      <c r="C66" s="53">
        <f t="shared" ref="C66:F66" si="32">+C56/C$61</f>
        <v>0</v>
      </c>
      <c r="D66" s="53">
        <f t="shared" si="32"/>
        <v>0</v>
      </c>
      <c r="E66" s="53">
        <f t="shared" si="32"/>
        <v>0</v>
      </c>
      <c r="F66" s="53">
        <f t="shared" si="32"/>
        <v>6.9790194442399594E-3</v>
      </c>
    </row>
    <row r="67" spans="2:6">
      <c r="B67" s="7" t="s">
        <v>61</v>
      </c>
      <c r="C67" s="53">
        <f t="shared" ref="C67:F67" si="33">+C57/C$61</f>
        <v>9.5294632452853421E-5</v>
      </c>
      <c r="D67" s="53">
        <f t="shared" si="33"/>
        <v>1.3408788927257492E-3</v>
      </c>
      <c r="E67" s="53">
        <f t="shared" si="33"/>
        <v>1.1634344328610459E-3</v>
      </c>
      <c r="F67" s="53">
        <f t="shared" si="33"/>
        <v>1.5813286936581198E-3</v>
      </c>
    </row>
    <row r="68" spans="2:6">
      <c r="B68" s="42" t="s">
        <v>113</v>
      </c>
      <c r="C68" s="53">
        <f t="shared" ref="C68:F68" si="34">+C58/C$61</f>
        <v>0.86974924663541098</v>
      </c>
      <c r="D68" s="53">
        <f t="shared" si="34"/>
        <v>0.86930772114281996</v>
      </c>
      <c r="E68" s="53">
        <f t="shared" si="34"/>
        <v>0.84514103604596269</v>
      </c>
      <c r="F68" s="53">
        <f t="shared" si="34"/>
        <v>0.71110650787719909</v>
      </c>
    </row>
    <row r="69" spans="2:6">
      <c r="B69" s="7" t="s">
        <v>63</v>
      </c>
      <c r="C69" s="53">
        <f t="shared" ref="C69:F69" si="35">+C59/C$61</f>
        <v>0.13025075336458894</v>
      </c>
      <c r="D69" s="53">
        <f t="shared" si="35"/>
        <v>0.13069227885718004</v>
      </c>
      <c r="E69" s="53">
        <f t="shared" si="35"/>
        <v>0.15485896395403725</v>
      </c>
      <c r="F69" s="53">
        <f t="shared" si="35"/>
        <v>0.28889349212280091</v>
      </c>
    </row>
    <row r="70" spans="2:6">
      <c r="B70" s="42" t="s">
        <v>114</v>
      </c>
      <c r="C70" s="53">
        <f t="shared" ref="C70:C71" si="36">+C60/C$61</f>
        <v>0.13025075336458894</v>
      </c>
      <c r="D70" s="53">
        <f t="shared" ref="D70:F70" si="37">+D60/D$61</f>
        <v>0.13069227885718004</v>
      </c>
      <c r="E70" s="53">
        <f t="shared" si="37"/>
        <v>0.15485896395403725</v>
      </c>
      <c r="F70" s="53">
        <f t="shared" si="37"/>
        <v>0.28889349212280091</v>
      </c>
    </row>
    <row r="71" spans="2:6" ht="15.75" thickBot="1">
      <c r="B71" s="49" t="s">
        <v>115</v>
      </c>
      <c r="C71" s="52">
        <f t="shared" si="36"/>
        <v>1</v>
      </c>
      <c r="D71" s="52">
        <f t="shared" ref="D71:F71" si="38">+D61/D$61</f>
        <v>1</v>
      </c>
      <c r="E71" s="52">
        <f t="shared" si="38"/>
        <v>1</v>
      </c>
      <c r="F71" s="52">
        <f t="shared" si="38"/>
        <v>1</v>
      </c>
    </row>
    <row r="72" spans="2:6" ht="15.75" thickTop="1"/>
    <row r="73" spans="2:6">
      <c r="B73" s="42" t="s">
        <v>118</v>
      </c>
      <c r="C73" s="2">
        <v>2018</v>
      </c>
      <c r="D73" s="2">
        <v>2019</v>
      </c>
      <c r="E73" s="2">
        <v>2020</v>
      </c>
      <c r="F73" s="2">
        <v>2021</v>
      </c>
    </row>
    <row r="74" spans="2:6">
      <c r="B74" s="1" t="s">
        <v>119</v>
      </c>
      <c r="C74" s="41"/>
      <c r="D74" s="41">
        <f>+S4</f>
        <v>0.53016660243234925</v>
      </c>
      <c r="E74" s="41">
        <f t="shared" ref="E74:F74" si="39">+T4</f>
        <v>0.32713483661002546</v>
      </c>
      <c r="F74" s="41">
        <f t="shared" si="39"/>
        <v>0.11037462234910116</v>
      </c>
    </row>
    <row r="75" spans="2:6">
      <c r="B75" s="1" t="s">
        <v>60</v>
      </c>
      <c r="C75" s="40"/>
      <c r="D75" s="41">
        <f>+X9</f>
        <v>0.23507159610979092</v>
      </c>
      <c r="E75" s="41">
        <f t="shared" ref="E75:F75" si="40">+Y9</f>
        <v>7.2606317546606352E-3</v>
      </c>
      <c r="F75" s="41">
        <f t="shared" si="40"/>
        <v>1.5097625120175345E-2</v>
      </c>
    </row>
    <row r="76" spans="2:6">
      <c r="B76" s="7" t="s">
        <v>58</v>
      </c>
      <c r="C76" s="40"/>
      <c r="D76" s="41">
        <f>+X5</f>
        <v>1.9705765093623513</v>
      </c>
      <c r="E76" s="41">
        <f t="shared" ref="E76:F76" si="41">+Y5</f>
        <v>2.6653723802034093</v>
      </c>
      <c r="F76" s="41">
        <f t="shared" si="41"/>
        <v>2.557417298457612</v>
      </c>
    </row>
    <row r="77" spans="2:6">
      <c r="B77" s="7" t="s">
        <v>59</v>
      </c>
      <c r="C77" s="40"/>
      <c r="D77" s="53">
        <v>0</v>
      </c>
      <c r="E77" s="53">
        <f t="shared" ref="E77:F77" si="42">+Y8</f>
        <v>0.40037628995571611</v>
      </c>
      <c r="F77" s="53">
        <f t="shared" si="42"/>
        <v>5.5405138463130797E-2</v>
      </c>
    </row>
    <row r="78" spans="2:6">
      <c r="B78" s="1" t="s">
        <v>116</v>
      </c>
      <c r="C78" s="40"/>
      <c r="D78" s="40"/>
      <c r="E78" s="54"/>
      <c r="F78" s="54"/>
    </row>
    <row r="79" spans="2:6">
      <c r="B79" s="7" t="s">
        <v>61</v>
      </c>
      <c r="C79" s="40"/>
      <c r="D79" s="41">
        <f>+X11</f>
        <v>27.815135353609922</v>
      </c>
      <c r="E79" s="41">
        <f t="shared" ref="E79:F79" si="43">+Y11</f>
        <v>33.543001624095673</v>
      </c>
      <c r="F79" s="41">
        <f t="shared" si="43"/>
        <v>52.535065702052265</v>
      </c>
    </row>
  </sheetData>
  <mergeCells count="4">
    <mergeCell ref="H2:K2"/>
    <mergeCell ref="M2:P2"/>
    <mergeCell ref="R2:U2"/>
    <mergeCell ref="W2:Z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EEFF Historicos</vt:lpstr>
      <vt:lpstr>ER Historicos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Marin Correa</dc:creator>
  <cp:lastModifiedBy>Invitado</cp:lastModifiedBy>
  <dcterms:created xsi:type="dcterms:W3CDTF">2022-02-27T00:55:57Z</dcterms:created>
  <dcterms:modified xsi:type="dcterms:W3CDTF">2022-06-09T20:15:11Z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