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UARIO\Documents\Manuela\Documentos de la u\ARCHIVOS GRADOS\Archivos para repositorio\"/>
    </mc:Choice>
  </mc:AlternateContent>
  <bookViews>
    <workbookView xWindow="0" yWindow="0" windowWidth="20400" windowHeight="7455"/>
  </bookViews>
  <sheets>
    <sheet name="PROGRAMA " sheetId="4" r:id="rId1"/>
    <sheet name="BASE DE DATOS" sheetId="2" state="hidden" r:id="rId2"/>
    <sheet name="PIU" sheetId="8" state="hidden" r:id="rId3"/>
    <sheet name="TINTAS" sheetId="7" state="hidden" r:id="rId4"/>
  </sheets>
  <externalReferences>
    <externalReference r:id="rId5"/>
  </externalReferences>
  <definedNames>
    <definedName name="_xlnm._FilterDatabase" localSheetId="1" hidden="1">'BASE DE DATOS'!$A$1:$J$67</definedName>
    <definedName name="_xlnm._FilterDatabase" localSheetId="2" hidden="1">PIU!$A$1:$E$1</definedName>
    <definedName name="_xlnm._FilterDatabase" localSheetId="3" hidden="1">TINTAS!$A$1:$G$148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2" l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30" i="2"/>
  <c r="J31" i="2"/>
  <c r="J32" i="2"/>
  <c r="J6" i="2"/>
  <c r="G140" i="7" l="1"/>
  <c r="G7" i="7" l="1"/>
  <c r="G8" i="7"/>
  <c r="T14" i="4" l="1"/>
  <c r="N30" i="4" l="1"/>
  <c r="P30" i="4" s="1"/>
  <c r="N28" i="4"/>
  <c r="P28" i="4" s="1"/>
  <c r="N32" i="4"/>
  <c r="P32" i="4" s="1"/>
  <c r="G148" i="7"/>
  <c r="G147" i="7"/>
  <c r="G142" i="7"/>
  <c r="G139" i="7"/>
  <c r="G118" i="7"/>
  <c r="G117" i="7"/>
  <c r="G116" i="7"/>
  <c r="G115" i="7"/>
  <c r="G113" i="7"/>
  <c r="G108" i="7"/>
  <c r="G107" i="7"/>
  <c r="G104" i="7"/>
  <c r="G103" i="7"/>
  <c r="G98" i="7"/>
  <c r="G91" i="7"/>
  <c r="G86" i="7"/>
  <c r="G83" i="7"/>
  <c r="G80" i="7"/>
  <c r="G78" i="7"/>
  <c r="G75" i="7"/>
  <c r="G74" i="7"/>
  <c r="G73" i="7"/>
  <c r="G72" i="7"/>
  <c r="G71" i="7"/>
  <c r="G70" i="7"/>
  <c r="G69" i="7"/>
  <c r="G68" i="7"/>
  <c r="G67" i="7"/>
  <c r="G65" i="7"/>
  <c r="G64" i="7"/>
  <c r="G63" i="7"/>
  <c r="N26" i="4" s="1"/>
  <c r="P26" i="4" s="1"/>
  <c r="G62" i="7"/>
  <c r="G58" i="7"/>
  <c r="G57" i="7"/>
  <c r="G56" i="7"/>
  <c r="G55" i="7"/>
  <c r="G53" i="7"/>
  <c r="G52" i="7"/>
  <c r="G50" i="7"/>
  <c r="G47" i="7"/>
  <c r="G36" i="7"/>
  <c r="G35" i="7"/>
  <c r="G33" i="7"/>
  <c r="G32" i="7"/>
  <c r="G31" i="7"/>
  <c r="G29" i="7"/>
  <c r="G27" i="7"/>
  <c r="G26" i="7"/>
  <c r="G25" i="7"/>
  <c r="N24" i="4" s="1"/>
  <c r="P24" i="4" s="1"/>
  <c r="G16" i="7"/>
  <c r="G15" i="7"/>
  <c r="G14" i="7"/>
  <c r="G11" i="7"/>
  <c r="G10" i="7"/>
  <c r="G9" i="7"/>
  <c r="N22" i="4" l="1"/>
  <c r="P22" i="4" s="1"/>
  <c r="N20" i="4"/>
  <c r="P20" i="4" s="1"/>
  <c r="N16" i="4"/>
  <c r="P16" i="4" s="1"/>
  <c r="N18" i="4"/>
  <c r="P18" i="4" s="1"/>
  <c r="N14" i="4"/>
  <c r="P14" i="4" s="1"/>
  <c r="H32" i="4"/>
  <c r="H30" i="4"/>
  <c r="H28" i="4"/>
  <c r="H26" i="4"/>
  <c r="H24" i="4"/>
  <c r="H22" i="4"/>
  <c r="H20" i="4"/>
  <c r="H18" i="4"/>
  <c r="H16" i="4"/>
  <c r="H14" i="4"/>
  <c r="K14" i="4" s="1"/>
  <c r="D45" i="7"/>
  <c r="D18" i="7"/>
  <c r="K32" i="4" l="1"/>
  <c r="K30" i="4"/>
  <c r="K28" i="4"/>
  <c r="K26" i="4"/>
  <c r="K24" i="4"/>
  <c r="K22" i="4"/>
  <c r="K20" i="4"/>
  <c r="K18" i="4"/>
  <c r="K16" i="4"/>
  <c r="S16" i="4" l="1"/>
  <c r="W16" i="4" s="1"/>
  <c r="S14" i="4" l="1"/>
  <c r="L16" i="4"/>
  <c r="L18" i="4"/>
  <c r="L20" i="4"/>
  <c r="L22" i="4"/>
  <c r="L24" i="4"/>
  <c r="L26" i="4"/>
  <c r="L28" i="4"/>
  <c r="L30" i="4"/>
  <c r="L32" i="4"/>
  <c r="L14" i="4"/>
  <c r="T16" i="4"/>
  <c r="S18" i="4"/>
  <c r="W18" i="4" s="1"/>
  <c r="S20" i="4"/>
  <c r="W20" i="4" s="1"/>
  <c r="S22" i="4"/>
  <c r="W22" i="4" s="1"/>
  <c r="S24" i="4"/>
  <c r="W24" i="4" s="1"/>
  <c r="S26" i="4"/>
  <c r="W26" i="4" s="1"/>
  <c r="S28" i="4"/>
  <c r="W28" i="4" s="1"/>
  <c r="S30" i="4"/>
  <c r="W30" i="4" s="1"/>
  <c r="S32" i="4"/>
  <c r="W32" i="4" s="1"/>
  <c r="T32" i="4"/>
  <c r="T18" i="4"/>
  <c r="T20" i="4"/>
  <c r="T22" i="4"/>
  <c r="T24" i="4"/>
  <c r="T26" i="4"/>
  <c r="T28" i="4"/>
  <c r="T30" i="4"/>
</calcChain>
</file>

<file path=xl/sharedStrings.xml><?xml version="1.0" encoding="utf-8"?>
<sst xmlns="http://schemas.openxmlformats.org/spreadsheetml/2006/main" count="563" uniqueCount="278">
  <si>
    <t>Unidades</t>
  </si>
  <si>
    <t>g</t>
  </si>
  <si>
    <t>Kg</t>
  </si>
  <si>
    <t>%PIG</t>
  </si>
  <si>
    <t>TPB-740 ENT UNIVERSAL NEGRO AMARILLOSO</t>
  </si>
  <si>
    <t>TPB-756 ENT UNIVERSALNEGRO AZULADO</t>
  </si>
  <si>
    <t>TPB-789 ENT UNIVERSAL NEGRO INTENSO</t>
  </si>
  <si>
    <t>TPG-777 ENT UNIVERSAL VERDE ORO</t>
  </si>
  <si>
    <t>TPG-797 ENT UNIVERSAL VERDE PHTALO</t>
  </si>
  <si>
    <t>TPJ-792 ENT UNIVERSAL NARANJA LUMINOSO</t>
  </si>
  <si>
    <t>TPL-741 ENT UNIVERSAL AZUL LUMINOSO</t>
  </si>
  <si>
    <t>TPL-754 ENT UNIVERSAL AZUL VERDOSO</t>
  </si>
  <si>
    <t>TPL-776 ENT UNIVERSAL AZUL INTERMEDIO</t>
  </si>
  <si>
    <t>TPL-795 ENT UNIVERSAL AZUL LIMPIO (Z) L-6700F</t>
  </si>
  <si>
    <t>TPL-977 ENT UNIVERSAL AZUL ROJIZO</t>
  </si>
  <si>
    <t>TPP-746 ENT UNIVERSAL MAGENTA AZULADO</t>
  </si>
  <si>
    <t>TPP-748 ENT UNIVERSAL MARRON CLARO L3920</t>
  </si>
  <si>
    <t>TPP-981 ENT UNIVERSAL VIOLETA RL INTENSO</t>
  </si>
  <si>
    <t>TPR-752 ENT UNIVERSAL ROJO AMARILLOSO</t>
  </si>
  <si>
    <t>TPR-790 ENT UNIVERSAL ROJO OXIDO</t>
  </si>
  <si>
    <t>TPR-991 ENT UNIVERSAL ROJO CLARO</t>
  </si>
  <si>
    <t>TPS-778 ENT UNIVERSAL OCRE</t>
  </si>
  <si>
    <t>TPS-980 ENT UNVERSAL AMARILLO OCRE</t>
  </si>
  <si>
    <t>TPW-753 ENT UNIVERSAL BLANCO</t>
  </si>
  <si>
    <t>TPY-744 ENT UNIVERSAL AMARILLO ESPECIAL</t>
  </si>
  <si>
    <t>TPY-780 ENT UNIVERSAL AMARILLO BRILLANTE</t>
  </si>
  <si>
    <t>TPY-794 ENT UNIVERSAL AMARILLO VERDOSO</t>
  </si>
  <si>
    <t>PI-1000 INTERMEDIO ACRILICO NEGRO 740</t>
  </si>
  <si>
    <t>PI-2008 AZUL VERDOSO</t>
  </si>
  <si>
    <t>PI-1002 INTERMEDIO ACRILICO BLANCO D-753</t>
  </si>
  <si>
    <t>PI-2012 NEGRO</t>
  </si>
  <si>
    <t>PI-1004 INT. ACRILICO NEGRO AZULOSO 756</t>
  </si>
  <si>
    <t>PI-2020 ROJO OXIDO</t>
  </si>
  <si>
    <t>PI-1012 INT. ACRILICO AZUL TRANSPARENTE 754</t>
  </si>
  <si>
    <t>PI-2023 MAGENTA</t>
  </si>
  <si>
    <t>PI-1013 INT. ACRILICO AZUL ROJIZO 977</t>
  </si>
  <si>
    <t>PI-2028 INT. PPG OEM BLANCO</t>
  </si>
  <si>
    <t>PI-1014 INTERMEDIO ACRILICO MAGENTA 746</t>
  </si>
  <si>
    <t>PI-2030 AMARILLO OCRE</t>
  </si>
  <si>
    <t>PI-1022 INT. ACRILICO RUBI 991</t>
  </si>
  <si>
    <t>PI-2035 AZUL INTERMEDIO</t>
  </si>
  <si>
    <t>PI-1023 INT. ACRILICO VERDE 777</t>
  </si>
  <si>
    <t>PI-2036 NEGRO AZULADO</t>
  </si>
  <si>
    <t>PI-1026 INT DELT.BC.VERDE PHTALO D-797</t>
  </si>
  <si>
    <t>PI-2046 NEGRO AMARILLOSO</t>
  </si>
  <si>
    <t>PI-1028 INT DELT.BC.AMARILLO OXIDO D-778</t>
  </si>
  <si>
    <t>PI-2048 AZUL VERDOSO (S) BT-728D</t>
  </si>
  <si>
    <t>PI-1029 INT DELTRON BC NARANJA LUMINOSO D-792</t>
  </si>
  <si>
    <t>PI-2049 AZUL ROJIZO (Z) L-6700F</t>
  </si>
  <si>
    <t>PI-1030 INT VIOLETA INTENSO D-981</t>
  </si>
  <si>
    <t>PI-2051 MAGENTA AZULADO</t>
  </si>
  <si>
    <t>PI-1033 INT DELT.BC.AZUL CLARO D-741</t>
  </si>
  <si>
    <t>PI-2052 MARRON CLARO L3920</t>
  </si>
  <si>
    <t>PI-1035 INT DELT.BC.AMARILLO BRILLANTE D-780</t>
  </si>
  <si>
    <t>PI-2053 ROJO LIMPIO R 6420</t>
  </si>
  <si>
    <t>PI-1046 INT. ACR. ROJO LIMPIO 752 CONC</t>
  </si>
  <si>
    <t>PI-2150 AZUL ROJIZO (2)</t>
  </si>
  <si>
    <t>PI-2155 AMARILLO VERDOSO</t>
  </si>
  <si>
    <t>PI-2162 VIOLETA RL INTENSO</t>
  </si>
  <si>
    <t>PI-1027 INT AZUL SOMBRA ROJIZO D-977</t>
  </si>
  <si>
    <t>PI-1041 INT DELT.BC.MAGENTA D-746</t>
  </si>
  <si>
    <t>PI-1011 INTERMEDIO ACRILICO ROJO LIMPIO 752</t>
  </si>
  <si>
    <t>PI-1065 INT. POLIESTER ACRILICO BLANCO</t>
  </si>
  <si>
    <t>PI-1038 INT DELT.BC.BLANCO PERLA D-751</t>
  </si>
  <si>
    <t>Producto</t>
  </si>
  <si>
    <t>P/L</t>
  </si>
  <si>
    <t>Universal</t>
  </si>
  <si>
    <t>%</t>
  </si>
  <si>
    <t>N/A</t>
  </si>
  <si>
    <t>Tintas</t>
  </si>
  <si>
    <t>Descripción de PI o DELTRON</t>
  </si>
  <si>
    <t>Cantidad de PI o Deltron</t>
  </si>
  <si>
    <t>Descripción de PIU</t>
  </si>
  <si>
    <t>Cantidad de PIU</t>
  </si>
  <si>
    <t>Cantidad de PIG</t>
  </si>
  <si>
    <r>
      <t xml:space="preserve">%PIG </t>
    </r>
    <r>
      <rPr>
        <b/>
        <vertAlign val="subscript"/>
        <sz val="12"/>
        <color theme="1"/>
        <rFont val="Times"/>
        <family val="1"/>
      </rPr>
      <t>PI</t>
    </r>
  </si>
  <si>
    <r>
      <t xml:space="preserve">%PIG </t>
    </r>
    <r>
      <rPr>
        <b/>
        <vertAlign val="subscript"/>
        <sz val="12"/>
        <color theme="1"/>
        <rFont val="Times"/>
        <family val="1"/>
      </rPr>
      <t>PIU</t>
    </r>
  </si>
  <si>
    <t>MIGRACIÓN DE FÓRMULAS CON ENTONADOR UNIVERSAL</t>
  </si>
  <si>
    <t>PIU</t>
  </si>
  <si>
    <t>D-740 MP DELT.BC.NEGRO</t>
  </si>
  <si>
    <t>D-741 MP DELT.DG AZUL CLARO</t>
  </si>
  <si>
    <t>D-744 MP DELT.DG AMARILLO CALIDO</t>
  </si>
  <si>
    <t>D-746 MP MAGENTA</t>
  </si>
  <si>
    <t>D-748 MP DELT.DG  MARRON TRANSPARENTE</t>
  </si>
  <si>
    <t>D-752 MP GLOBAL RED BASECOAT</t>
  </si>
  <si>
    <t>D-776 MP DELT.DG AZUL PHTHALO</t>
  </si>
  <si>
    <t>D-777 MP DELT.DG VERDE TRANSPARENTE</t>
  </si>
  <si>
    <t>D-780 MP BC AMARILLO BRILLANTE</t>
  </si>
  <si>
    <t>D-789 MP DELT. BC TINTER JET BLACK</t>
  </si>
  <si>
    <t>D-790 MP DELT.DG NARANJA TRANSPARENTE</t>
  </si>
  <si>
    <t>D-794 MP DELT.DG AMARILLO VERDOSO</t>
  </si>
  <si>
    <t>D-980 MP DELT.DG DORADO TRANSPARENTE</t>
  </si>
  <si>
    <t>D-981 MP DELT.DG VIOLETA INTENSO</t>
  </si>
  <si>
    <t>D-991 MP RUBINE</t>
  </si>
  <si>
    <t xml:space="preserve">D-795 </t>
  </si>
  <si>
    <t>BICAPA NH1 NEGRO</t>
  </si>
  <si>
    <t>GRANITE BLACK</t>
  </si>
  <si>
    <t>SLEET GREY</t>
  </si>
  <si>
    <t>SNOW WHITE</t>
  </si>
  <si>
    <t>BICAPA BLANCO ROSS</t>
  </si>
  <si>
    <t>BICAPA BLANCO NIEVE 2K</t>
  </si>
  <si>
    <t>BICAPA ROJO SPORT (R321)</t>
  </si>
  <si>
    <t>PEARL AMAZING WHITE (NHNOB63P)</t>
  </si>
  <si>
    <t>FEP WHITE METALLIC 1 2K</t>
  </si>
  <si>
    <t>FEP ROJO ECLIPSE x 5 GL</t>
  </si>
  <si>
    <t>FEP AZUL GP 2K</t>
  </si>
  <si>
    <t>FEM MAGNA RED (RNO201)</t>
  </si>
  <si>
    <t>FEP PEARL CANCER WHITE NHNO495P x 5 GL</t>
  </si>
  <si>
    <t>FEM CYAN METALLIC 6 2K</t>
  </si>
  <si>
    <t>BICAPA BASE BLANCA</t>
  </si>
  <si>
    <t>BICAPA PURPLISH WHITE SOLID 1 2K</t>
  </si>
  <si>
    <t>BICAPA VIVID RED SOLID 5 2K</t>
  </si>
  <si>
    <t>BICAPA VERDE LIMON POLICIA</t>
  </si>
  <si>
    <t>FEP NEGRO NEBULOSA 5 GL</t>
  </si>
  <si>
    <t>FEM CANDY SCINTILLATE RED (RNO356C)</t>
  </si>
  <si>
    <t>FEM METALLIC BLACK (SMX) MS</t>
  </si>
  <si>
    <t>BICAPA APACHE RED</t>
  </si>
  <si>
    <t>BICAPA AMARILLO DL 250 X 5 GAL</t>
  </si>
  <si>
    <t>FEM VIBRANT BLUE MET PBNO374M 2K</t>
  </si>
  <si>
    <t>FEP FLAT GREEN x 5 GAL</t>
  </si>
  <si>
    <t>FEM IMPERIAL RED METALLIC RNO355M</t>
  </si>
  <si>
    <t>BICAPA VIBRANT ORANGE YRNO250 5 GAL</t>
  </si>
  <si>
    <t>FEP DARK FLIP GREEN</t>
  </si>
  <si>
    <t>FEM NEO ORANGE METALLIC (YRNO302M)</t>
  </si>
  <si>
    <t>FEM MIDNIGHT SILVER 2K</t>
  </si>
  <si>
    <t>FEM ROJO LUCY (R264C)</t>
  </si>
  <si>
    <t>FEP PINE TEAL</t>
  </si>
  <si>
    <t>FEM HEAVY GREY METALLIC (NHNO194)</t>
  </si>
  <si>
    <t>FEM TECHNO BLUE METALLIC BLNO002 2K</t>
  </si>
  <si>
    <t>FEP BLUE METALLIC C 2K</t>
  </si>
  <si>
    <t>FEM AZUL FIJI (B202P)</t>
  </si>
  <si>
    <t>FEP AZUL ELECTRICO x 5 GL</t>
  </si>
  <si>
    <t>FEM HEAVY GRAY MET NHNO194MU</t>
  </si>
  <si>
    <t>FEM MAT TITAN 1 2K</t>
  </si>
  <si>
    <t>FEM CANDY PROMINENCE RED (RNO342C)</t>
  </si>
  <si>
    <t>FEM SILVER 3 2K</t>
  </si>
  <si>
    <t>FEM PLATA SPACE (NHNOB06M)</t>
  </si>
  <si>
    <t>FEM VIVID RED COCKTAIL 7 2K</t>
  </si>
  <si>
    <t>FEP AZUL DL 250 X 5 GAL</t>
  </si>
  <si>
    <t>FEM LEAF GREEN METALLIC 6 NO 2K</t>
  </si>
  <si>
    <t>FEM SILVER COSMIC METALLIC (A19M)</t>
  </si>
  <si>
    <t>FEM ONIX BLUE METALLIC (PBNO327M)</t>
  </si>
  <si>
    <t>BICAPA YAMAHA BLACK 1K</t>
  </si>
  <si>
    <t>DESCRIPCIÓN</t>
  </si>
  <si>
    <t>% PIGMENTO</t>
  </si>
  <si>
    <t>D-759 MP FLATTENER</t>
  </si>
  <si>
    <t>D-770 MP BC ALUMINIO FINO</t>
  </si>
  <si>
    <t>PI-2085 SS 5852 EL. EXTRAFINO</t>
  </si>
  <si>
    <t>PI-2039 ALUM. LENTICULAR EXTRAFINO</t>
  </si>
  <si>
    <t>PI-2084 ALPASTE 7670 NS</t>
  </si>
  <si>
    <t>PI-2086 SSP 353 AL. LENTICULAR FINO</t>
  </si>
  <si>
    <t>D-944 MP DELT.BC.ALUMINIO DORADO MEDIO</t>
  </si>
  <si>
    <t>D-769 MP DELT.BC.BASICO PLATA EXTRAFINA</t>
  </si>
  <si>
    <t>PI-2004 ALUMINIO MEDIO</t>
  </si>
  <si>
    <t>PI-2089 ALUMINIO SATINADO FINO</t>
  </si>
  <si>
    <t>PI-2083 ALPASTE 7640 NS</t>
  </si>
  <si>
    <t>PI-2082 ALUMINIO DORADO</t>
  </si>
  <si>
    <t>D-946 MP DELT.DG ALUMINIO LENTICULAR</t>
  </si>
  <si>
    <t>D-771 MP MEDIUM SILVER</t>
  </si>
  <si>
    <t>D-983 MP DELT. BC. ORANGE ALUMINIO</t>
  </si>
  <si>
    <t>PI-2005 ALUMNIO FINO</t>
  </si>
  <si>
    <t>D-772 MP BC PLATA GRUESO</t>
  </si>
  <si>
    <t>D-953 MP COARSE LENTICULAR ALUMINU</t>
  </si>
  <si>
    <t>PI-1009 INT. ACRIL. ALUMINIO LENT. GRUESO 953</t>
  </si>
  <si>
    <t>PI-2087 7601NP ALUMINIO LENTICULAR GRUES</t>
  </si>
  <si>
    <t>D768 MP MEDIUM SATIN ALIMINUM</t>
  </si>
  <si>
    <t>PI-2034 ALUMINIO SATINADO MEDIO</t>
  </si>
  <si>
    <t>PI-2080 ALUMINIO MEDIO-2</t>
  </si>
  <si>
    <t>PI-2042 ALUMINIO FINO-2</t>
  </si>
  <si>
    <t>D-952 MP FINE LENTICULAR ALUMINUM</t>
  </si>
  <si>
    <t>D-767 MP DELT.BC.ALUMINIO SATINADO FINO</t>
  </si>
  <si>
    <t>PI-2006 ALUMINIO EXTRAGRUESO</t>
  </si>
  <si>
    <t xml:space="preserve">D-756 MP </t>
  </si>
  <si>
    <t>PI-2172 NEGRO ESPECIAL</t>
  </si>
  <si>
    <t>D-797 MP DELT.DG VERDE AFTALO</t>
  </si>
  <si>
    <t>PI-2158 NARANJA SJ1C</t>
  </si>
  <si>
    <t>D-710 MP DELTRON DG NARANJA L</t>
  </si>
  <si>
    <t>D-792 MP</t>
  </si>
  <si>
    <t>PI-2060 AZUL MONOLITE 3RX</t>
  </si>
  <si>
    <t xml:space="preserve">D-754 MP </t>
  </si>
  <si>
    <t xml:space="preserve">D-977 MP </t>
  </si>
  <si>
    <t>PI-2146 AZUL LUMINOSO</t>
  </si>
  <si>
    <t>PI-1042 INT DELT.BC.ROJO OXIDO D-779</t>
  </si>
  <si>
    <t>PI-2027 VIOLETA</t>
  </si>
  <si>
    <t>D-785 MP DELT.DG.BURDEOS</t>
  </si>
  <si>
    <t>PI-2043 ROJO OXIDO CLARO</t>
  </si>
  <si>
    <t>D-779 MP DELTBCROJO OXIDO</t>
  </si>
  <si>
    <t>D-978 MP DELT.DG ESCARLATA</t>
  </si>
  <si>
    <t>PI-1062 INT. BICAPA POLIESTER ROJO LIMPI</t>
  </si>
  <si>
    <t>PI-2056 ROJO AMARILLOSO</t>
  </si>
  <si>
    <t>PI-2169 ROJO TRANSPARENTE</t>
  </si>
  <si>
    <t>PI-2021 ROJO CLARO</t>
  </si>
  <si>
    <t>D-717 MP DELT.DG.ROJO VIVO</t>
  </si>
  <si>
    <t>D-732 MP DG ROJO PERMANENTE</t>
  </si>
  <si>
    <t>PI-2137 ROJO MARRON L-3885</t>
  </si>
  <si>
    <t>PI-2026 ROJO LIMPIO</t>
  </si>
  <si>
    <t>D-757 MP DELT.DG ROJO TRANSPARENTE -RUBI</t>
  </si>
  <si>
    <t>PI-1057 INT. BICAPA POLIESTER OCRE</t>
  </si>
  <si>
    <t xml:space="preserve">D-778 MP </t>
  </si>
  <si>
    <t>PI-2202 S RINE 48 LF BASE L 0710</t>
  </si>
  <si>
    <t>PI-2204 S VIKOTE 56 BASE L 0710</t>
  </si>
  <si>
    <t>D-959 MP DELT.DG BLANCO ULTRA FINO</t>
  </si>
  <si>
    <t>D-749 MP DELT. BC PARDO</t>
  </si>
  <si>
    <t>PI-1039 INT DELT.BC.PARDO D-749</t>
  </si>
  <si>
    <t>PI-2054 MARRON BROWN</t>
  </si>
  <si>
    <t>PI-2140 AMRILLO LIMON L 1145</t>
  </si>
  <si>
    <t>PI-1045 INT. AMARILLO VERDOSO</t>
  </si>
  <si>
    <t>D-964 MP</t>
  </si>
  <si>
    <t>D-718 MP DELT.DG.AMARILLO BRILLANTE</t>
  </si>
  <si>
    <t>PI-2033 AMARILLO ORO</t>
  </si>
  <si>
    <t>D-750 MP DELT.DG VERDE OLIVA</t>
  </si>
  <si>
    <t>PI-2144 VERDE OLIVO 5GLT</t>
  </si>
  <si>
    <t>PI-2143 AMARILLO BRILLANTE</t>
  </si>
  <si>
    <t>PI-2134 AMARILLO ESPECIAL 2 RLT</t>
  </si>
  <si>
    <t>D-965 MP BC ORANGE PEARL</t>
  </si>
  <si>
    <t>PI-2016 PERLADO AZUL FINO</t>
  </si>
  <si>
    <t>PI-2013 PERLADO ROJO</t>
  </si>
  <si>
    <t>D-793 MP DELT.DG PERLA ROJIZO</t>
  </si>
  <si>
    <t>PI-2061 PERLA DORADA</t>
  </si>
  <si>
    <t>D-954 MP DELT.BC.PERLA BLANCA EXTRAFINA</t>
  </si>
  <si>
    <t>PI-1016 INTERMEDIO ACRILICO PERLA BLANCA 751</t>
  </si>
  <si>
    <t>PI-2015 PERLADO BLANCO</t>
  </si>
  <si>
    <t>PI-2047 PERLADO COBRE</t>
  </si>
  <si>
    <t>PI-1036 INT DELT.BC.PERLA AMARILLA D-956</t>
  </si>
  <si>
    <t>PI-2038 PERLA AMARILLA</t>
  </si>
  <si>
    <t>D-958 MP VIOLET PEARL</t>
  </si>
  <si>
    <t>PI-1010 INT. ACRILICO PERLA VIOLETA 958</t>
  </si>
  <si>
    <t>PI-2017 PERLADO VIOLETA</t>
  </si>
  <si>
    <t>D-945 MP BC PERLA DORADA</t>
  </si>
  <si>
    <t>PI-1005 INT. ACRILICO PERLA AZUL 763</t>
  </si>
  <si>
    <t>PI-2014 PERLADO AZUL</t>
  </si>
  <si>
    <t>PI-1037 INT DELT.BC.PERLA VERDE D-957</t>
  </si>
  <si>
    <t>PI-2018 PERLADO VERDE</t>
  </si>
  <si>
    <t>PI-2063 PERLA ROJA SATINADA PP-122 25%</t>
  </si>
  <si>
    <t>D-957 MP DELT.DG PERLA VERDE</t>
  </si>
  <si>
    <t>D-956 MP DELT.DG PERLA AMARILLA</t>
  </si>
  <si>
    <t>D-976 MP MAGENTA LIMPIO</t>
  </si>
  <si>
    <t>D-753 MP BC BLANCO</t>
  </si>
  <si>
    <t>Resultados</t>
  </si>
  <si>
    <t>Cantidad de pig</t>
  </si>
  <si>
    <t xml:space="preserve"> TPR-757 ENT UNIVERSAL ROJO RUBI</t>
  </si>
  <si>
    <t>TPY-750 ENT UNIVERSAL VERDE OLIVO</t>
  </si>
  <si>
    <t>TPP-976 ENT UNIVERSAL MAGENTA LIMPIO</t>
  </si>
  <si>
    <t>TPR-978 ENT UNIVERSAL ROJO SALMÓN</t>
  </si>
  <si>
    <t>TPR-757 ROJO RUBI</t>
  </si>
  <si>
    <t>TPR-978 ROJO SALMÓN</t>
  </si>
  <si>
    <t>TPP-976 MAGENTA LIMPIO</t>
  </si>
  <si>
    <t>TPY-750 VERDE OLIVO</t>
  </si>
  <si>
    <t>TPB-740</t>
  </si>
  <si>
    <t>TPB-756</t>
  </si>
  <si>
    <t>TPB-789</t>
  </si>
  <si>
    <t>TPG-777</t>
  </si>
  <si>
    <t>TPG-797</t>
  </si>
  <si>
    <t>TPJ-792</t>
  </si>
  <si>
    <t>TPL-741</t>
  </si>
  <si>
    <t>TPL-754</t>
  </si>
  <si>
    <t>TPL-776</t>
  </si>
  <si>
    <t>TPL-977</t>
  </si>
  <si>
    <t>TPP-746</t>
  </si>
  <si>
    <t>TPP-981</t>
  </si>
  <si>
    <t>TPR-752</t>
  </si>
  <si>
    <t>TPR-790</t>
  </si>
  <si>
    <t>TPL-795</t>
  </si>
  <si>
    <t>TPP-748</t>
  </si>
  <si>
    <t>TPR-991</t>
  </si>
  <si>
    <t>TPS-778</t>
  </si>
  <si>
    <t>TPS-980</t>
  </si>
  <si>
    <t>TPW-753</t>
  </si>
  <si>
    <t>TPY-744</t>
  </si>
  <si>
    <t>TPY-780</t>
  </si>
  <si>
    <t>TPY-794</t>
  </si>
  <si>
    <t>TPP-976</t>
  </si>
  <si>
    <t>TPY-750</t>
  </si>
  <si>
    <t>TPR-757</t>
  </si>
  <si>
    <t>TPP-978</t>
  </si>
  <si>
    <t>CAIR CERRADO</t>
  </si>
  <si>
    <t>FABRICACIÓN</t>
  </si>
  <si>
    <t>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</si>
</sst>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b/>
      <vertAlign val="subscript"/>
      <sz val="12"/>
      <color theme="1"/>
      <name val="Times"/>
      <family val="1"/>
    </font>
    <font>
      <sz val="11"/>
      <color theme="0"/>
      <name val="Calibri"/>
      <family val="2"/>
      <scheme val="minor"/>
    </font>
    <font>
      <sz val="12"/>
      <color theme="0"/>
      <name val="Times"/>
      <family val="1"/>
    </font>
    <font>
      <sz val="11"/>
      <color rgb="FFFF0000"/>
      <name val="Calibri"/>
      <family val="2"/>
      <scheme val="minor"/>
    </font>
    <font>
      <sz val="12"/>
      <color rgb="FFFF0000"/>
      <name val="Times"/>
      <family val="1"/>
    </font>
    <font>
      <b/>
      <sz val="12"/>
      <color theme="0"/>
      <name val="Times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2" fontId="2" fillId="4" borderId="6" xfId="0" applyNumberFormat="1" applyFont="1" applyFill="1" applyBorder="1" applyAlignment="1" applyProtection="1">
      <alignment horizontal="center" vertical="center"/>
      <protection hidden="1"/>
    </xf>
    <xf numFmtId="2" fontId="2" fillId="4" borderId="1" xfId="0" applyNumberFormat="1" applyFont="1" applyFill="1" applyBorder="1" applyAlignment="1" applyProtection="1">
      <alignment horizontal="center" vertical="center"/>
      <protection hidden="1"/>
    </xf>
    <xf numFmtId="2" fontId="2" fillId="4" borderId="8" xfId="0" applyNumberFormat="1" applyFont="1" applyFill="1" applyBorder="1" applyAlignment="1" applyProtection="1">
      <alignment horizontal="center" vertical="center"/>
      <protection hidden="1"/>
    </xf>
    <xf numFmtId="165" fontId="2" fillId="4" borderId="0" xfId="0" applyNumberFormat="1" applyFont="1" applyFill="1" applyBorder="1" applyAlignment="1" applyProtection="1">
      <alignment horizontal="center" vertical="center"/>
      <protection hidden="1"/>
    </xf>
    <xf numFmtId="2" fontId="2" fillId="4" borderId="5" xfId="0" applyNumberFormat="1" applyFont="1" applyFill="1" applyBorder="1" applyAlignment="1" applyProtection="1">
      <alignment horizontal="center" vertical="center"/>
      <protection hidden="1"/>
    </xf>
    <xf numFmtId="1" fontId="3" fillId="4" borderId="5" xfId="0" applyNumberFormat="1" applyFont="1" applyFill="1" applyBorder="1" applyAlignment="1" applyProtection="1">
      <alignment horizontal="right" vertical="center"/>
      <protection hidden="1"/>
    </xf>
    <xf numFmtId="2" fontId="2" fillId="4" borderId="7" xfId="0" applyNumberFormat="1" applyFont="1" applyFill="1" applyBorder="1" applyAlignment="1" applyProtection="1">
      <alignment horizontal="center" vertical="center"/>
      <protection hidden="1"/>
    </xf>
    <xf numFmtId="2" fontId="2" fillId="4" borderId="0" xfId="0" applyNumberFormat="1" applyFont="1" applyFill="1" applyBorder="1" applyAlignment="1" applyProtection="1">
      <alignment horizontal="center" vertical="center"/>
      <protection locked="0" hidden="1"/>
    </xf>
    <xf numFmtId="2" fontId="2" fillId="4" borderId="0" xfId="0" applyNumberFormat="1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Protection="1">
      <protection hidden="1"/>
    </xf>
    <xf numFmtId="0" fontId="0" fillId="2" borderId="0" xfId="0" applyFont="1" applyFill="1" applyProtection="1">
      <protection hidden="1"/>
    </xf>
    <xf numFmtId="0" fontId="6" fillId="2" borderId="0" xfId="0" applyFont="1" applyFill="1" applyProtection="1">
      <protection hidden="1"/>
    </xf>
    <xf numFmtId="2" fontId="2" fillId="2" borderId="0" xfId="0" applyNumberFormat="1" applyFont="1" applyFill="1" applyProtection="1"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2" fontId="6" fillId="2" borderId="0" xfId="0" applyNumberFormat="1" applyFont="1" applyFill="1" applyAlignment="1" applyProtection="1">
      <alignment horizontal="center" vertical="center"/>
      <protection hidden="1"/>
    </xf>
    <xf numFmtId="2" fontId="6" fillId="2" borderId="0" xfId="0" applyNumberFormat="1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locked="0" hidden="1"/>
    </xf>
    <xf numFmtId="2" fontId="2" fillId="4" borderId="0" xfId="0" applyNumberFormat="1" applyFont="1" applyFill="1" applyBorder="1" applyAlignment="1" applyProtection="1">
      <alignment horizontal="center" vertical="center"/>
      <protection locked="0" hidden="1"/>
    </xf>
    <xf numFmtId="0" fontId="7" fillId="2" borderId="0" xfId="0" applyFont="1" applyFill="1" applyProtection="1">
      <protection hidden="1"/>
    </xf>
    <xf numFmtId="0" fontId="8" fillId="2" borderId="0" xfId="0" applyFont="1" applyFill="1" applyProtection="1">
      <protection hidden="1"/>
    </xf>
    <xf numFmtId="0" fontId="7" fillId="2" borderId="0" xfId="0" applyFont="1" applyFill="1" applyBorder="1" applyProtection="1">
      <protection hidden="1"/>
    </xf>
    <xf numFmtId="0" fontId="5" fillId="2" borderId="0" xfId="0" applyFont="1" applyFill="1" applyProtection="1">
      <protection hidden="1"/>
    </xf>
    <xf numFmtId="2" fontId="2" fillId="4" borderId="0" xfId="0" applyNumberFormat="1" applyFont="1" applyFill="1" applyBorder="1" applyAlignment="1" applyProtection="1">
      <alignment horizontal="center" vertical="center"/>
      <protection hidden="1"/>
    </xf>
    <xf numFmtId="0" fontId="6" fillId="2" borderId="0" xfId="0" applyFont="1" applyFill="1"/>
    <xf numFmtId="0" fontId="9" fillId="2" borderId="0" xfId="0" applyFont="1" applyFill="1" applyProtection="1"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left"/>
      <protection hidden="1"/>
    </xf>
    <xf numFmtId="10" fontId="9" fillId="2" borderId="0" xfId="1" applyNumberFormat="1" applyFont="1" applyFill="1" applyAlignment="1" applyProtection="1">
      <alignment horizontal="center"/>
      <protection hidden="1"/>
    </xf>
    <xf numFmtId="10" fontId="9" fillId="2" borderId="0" xfId="1" applyNumberFormat="1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left"/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>
      <alignment horizontal="left"/>
    </xf>
    <xf numFmtId="164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 applyAlignment="1" applyProtection="1">
      <alignment horizontal="center" vertical="center"/>
      <protection hidden="1"/>
    </xf>
    <xf numFmtId="0" fontId="6" fillId="2" borderId="0" xfId="0" applyFont="1" applyFill="1" applyAlignment="1">
      <alignment horizontal="center" vertical="center"/>
    </xf>
    <xf numFmtId="164" fontId="6" fillId="2" borderId="0" xfId="1" applyNumberFormat="1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164" fontId="6" fillId="2" borderId="0" xfId="1" applyNumberFormat="1" applyFont="1" applyFill="1" applyAlignment="1" applyProtection="1">
      <alignment horizontal="center"/>
      <protection hidden="1"/>
    </xf>
    <xf numFmtId="164" fontId="6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64" fontId="6" fillId="2" borderId="0" xfId="0" applyNumberFormat="1" applyFont="1" applyFill="1" applyAlignment="1" applyProtection="1">
      <alignment horizontal="center"/>
      <protection hidden="1"/>
    </xf>
    <xf numFmtId="164" fontId="6" fillId="2" borderId="0" xfId="0" applyNumberFormat="1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Protection="1">
      <protection hidden="1"/>
    </xf>
    <xf numFmtId="0" fontId="10" fillId="2" borderId="0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center" vertical="center"/>
    </xf>
    <xf numFmtId="0" fontId="5" fillId="2" borderId="0" xfId="0" applyFont="1" applyFill="1"/>
    <xf numFmtId="0" fontId="10" fillId="2" borderId="5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10" fontId="10" fillId="2" borderId="0" xfId="1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10" fontId="10" fillId="2" borderId="1" xfId="1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center" vertical="center"/>
    </xf>
    <xf numFmtId="10" fontId="10" fillId="2" borderId="10" xfId="1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</cellXfs>
  <cellStyles count="2">
    <cellStyle name="Normal" xfId="0" builtinId="0"/>
    <cellStyle name="Porcentaje" xfId="1" builtinId="5"/>
  </cellStyles>
  <dxfs count="3">
    <dxf>
      <fill>
        <patternFill>
          <bgColor theme="8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4</xdr:row>
      <xdr:rowOff>78441</xdr:rowOff>
    </xdr:from>
    <xdr:to>
      <xdr:col>14</xdr:col>
      <xdr:colOff>40821</xdr:colOff>
      <xdr:row>10</xdr:row>
      <xdr:rowOff>68036</xdr:rowOff>
    </xdr:to>
    <xdr:pic>
      <xdr:nvPicPr>
        <xdr:cNvPr id="2" name="Picture 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180" y="894870"/>
          <a:ext cx="9851570" cy="1214237"/>
        </a:xfrm>
        <a:prstGeom prst="rect">
          <a:avLst/>
        </a:prstGeom>
      </xdr:spPr>
    </xdr:pic>
    <xdr:clientData/>
  </xdr:twoCellAnchor>
  <xdr:twoCellAnchor editAs="oneCell">
    <xdr:from>
      <xdr:col>2</xdr:col>
      <xdr:colOff>97366</xdr:colOff>
      <xdr:row>5</xdr:row>
      <xdr:rowOff>6354</xdr:rowOff>
    </xdr:from>
    <xdr:to>
      <xdr:col>2</xdr:col>
      <xdr:colOff>1161908</xdr:colOff>
      <xdr:row>9</xdr:row>
      <xdr:rowOff>11205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9545" y="1026890"/>
          <a:ext cx="1064542" cy="821279"/>
        </a:xfrm>
        <a:prstGeom prst="rect">
          <a:avLst/>
        </a:prstGeom>
      </xdr:spPr>
    </xdr:pic>
    <xdr:clientData/>
  </xdr:twoCellAnchor>
  <xdr:twoCellAnchor>
    <xdr:from>
      <xdr:col>2</xdr:col>
      <xdr:colOff>1235526</xdr:colOff>
      <xdr:row>7</xdr:row>
      <xdr:rowOff>114468</xdr:rowOff>
    </xdr:from>
    <xdr:to>
      <xdr:col>13</xdr:col>
      <xdr:colOff>2401</xdr:colOff>
      <xdr:row>9</xdr:row>
      <xdr:rowOff>27650</xdr:rowOff>
    </xdr:to>
    <xdr:sp macro="" textlink="">
      <xdr:nvSpPr>
        <xdr:cNvPr id="4" name="CuadroTexto 3"/>
        <xdr:cNvSpPr txBox="1"/>
      </xdr:nvSpPr>
      <xdr:spPr>
        <a:xfrm>
          <a:off x="2337705" y="1543218"/>
          <a:ext cx="7638732" cy="321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solidFill>
                <a:schemeClr val="bg1"/>
              </a:solidFill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rPr>
            <a:t>PPG Industries Colombia Ltda. </a:t>
          </a:r>
        </a:p>
      </xdr:txBody>
    </xdr:sp>
    <xdr:clientData/>
  </xdr:twoCellAnchor>
  <xdr:twoCellAnchor editAs="oneCell">
    <xdr:from>
      <xdr:col>18</xdr:col>
      <xdr:colOff>557892</xdr:colOff>
      <xdr:row>5</xdr:row>
      <xdr:rowOff>37130</xdr:rowOff>
    </xdr:from>
    <xdr:to>
      <xdr:col>18</xdr:col>
      <xdr:colOff>1040946</xdr:colOff>
      <xdr:row>7</xdr:row>
      <xdr:rowOff>120593</xdr:rowOff>
    </xdr:to>
    <xdr:pic macro="[0]!RESTAURAR">
      <xdr:nvPicPr>
        <xdr:cNvPr id="6" name="Picture 5" descr="See the source imag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0178" y="1057666"/>
          <a:ext cx="483054" cy="49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ivisi&#243;n%20T&#233;cnica\2.%20Technical%20Division%20Colombia\Centro%20de%20color\1-BASE%20COLOR-%20BD-horizonte%202003%20(Autoguard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ETO"/>
      <sheetName val="RESUMEN"/>
      <sheetName val="CONSULTAS SEGUIMIENTO"/>
      <sheetName val="BASE DE DATOS"/>
      <sheetName val="LISTADO POR PI'S"/>
      <sheetName val="LISTADO PI'S COSTEO"/>
      <sheetName val="PI's en otras tecnologías"/>
      <sheetName val="BD DE COLORES"/>
      <sheetName val="BD DE COLORES COSTO"/>
      <sheetName val="COSTOS MAYO"/>
      <sheetName val="COSTOS MARZO"/>
      <sheetName val="PROYECCIÓN"/>
      <sheetName val="PROYECCIÓN MAY"/>
      <sheetName val="Hoja1"/>
    </sheetNames>
    <sheetDataSet>
      <sheetData sheetId="0"/>
      <sheetData sheetId="1">
        <row r="22">
          <cell r="B22" t="str">
            <v>TPY-794</v>
          </cell>
          <cell r="C22" t="str">
            <v>AMARILLO VERDOSO</v>
          </cell>
          <cell r="D22" t="str">
            <v>CAIR CERRADO</v>
          </cell>
        </row>
        <row r="23">
          <cell r="B23" t="str">
            <v>TPY-744</v>
          </cell>
          <cell r="C23" t="str">
            <v>AMARILLO ESPECIAL</v>
          </cell>
          <cell r="D23" t="str">
            <v>CAIR CERRADO</v>
          </cell>
        </row>
        <row r="24">
          <cell r="B24" t="str">
            <v>TPS-778</v>
          </cell>
          <cell r="C24" t="str">
            <v>OCRE</v>
          </cell>
          <cell r="D24" t="str">
            <v>CAIR CERRADO</v>
          </cell>
        </row>
        <row r="25">
          <cell r="B25" t="str">
            <v>TPP-981</v>
          </cell>
          <cell r="C25" t="str">
            <v>VIOLETA RL INTENSO</v>
          </cell>
          <cell r="D25" t="str">
            <v>CAIR CERRADO</v>
          </cell>
        </row>
        <row r="26">
          <cell r="B26" t="str">
            <v>TPP-978</v>
          </cell>
          <cell r="C26" t="str">
            <v>ROJO SALMÓN</v>
          </cell>
          <cell r="D26" t="str">
            <v>CAIR CERRADO</v>
          </cell>
        </row>
        <row r="27">
          <cell r="B27" t="str">
            <v>TPL-776</v>
          </cell>
          <cell r="C27" t="str">
            <v>AZUL INTERMEDIO</v>
          </cell>
          <cell r="D27" t="str">
            <v>CAIR CERRADO</v>
          </cell>
        </row>
        <row r="28">
          <cell r="B28" t="str">
            <v>TPL-741</v>
          </cell>
          <cell r="C28" t="str">
            <v>AZUL LUMINOSO</v>
          </cell>
          <cell r="D28" t="str">
            <v>CAIR CERRADO</v>
          </cell>
        </row>
        <row r="29">
          <cell r="B29" t="str">
            <v>TPJ-792</v>
          </cell>
          <cell r="C29" t="str">
            <v>NARANJA LUMINOSO</v>
          </cell>
          <cell r="D29" t="str">
            <v>CAIR CERRADO</v>
          </cell>
        </row>
        <row r="30">
          <cell r="B30" t="str">
            <v>TPG-797</v>
          </cell>
          <cell r="C30" t="str">
            <v>VERDE PHTALO</v>
          </cell>
          <cell r="D30" t="str">
            <v>CAIR CERRADO</v>
          </cell>
        </row>
        <row r="31">
          <cell r="B31" t="str">
            <v>TPG-777</v>
          </cell>
          <cell r="C31" t="str">
            <v>VERDE ORO</v>
          </cell>
          <cell r="D31" t="str">
            <v>CAIR CERRADO</v>
          </cell>
        </row>
        <row r="32">
          <cell r="B32" t="str">
            <v>TPB-756</v>
          </cell>
          <cell r="C32" t="str">
            <v>NEGRO AZULADO</v>
          </cell>
          <cell r="D32" t="str">
            <v>CAIR CERRADO</v>
          </cell>
        </row>
        <row r="33">
          <cell r="B33" t="str">
            <v>TPY-780</v>
          </cell>
          <cell r="C33" t="str">
            <v>AMARILLO BRILLANTE</v>
          </cell>
          <cell r="D33" t="str">
            <v>CAIR CERRADO</v>
          </cell>
        </row>
        <row r="34">
          <cell r="B34" t="str">
            <v>TPY-750</v>
          </cell>
          <cell r="C34" t="str">
            <v>VERDE OLIVO</v>
          </cell>
          <cell r="D34" t="str">
            <v>DESARROLLO</v>
          </cell>
        </row>
        <row r="35">
          <cell r="B35" t="str">
            <v>TPS-980</v>
          </cell>
          <cell r="C35" t="str">
            <v>AMARILLO OCRE</v>
          </cell>
          <cell r="D35" t="str">
            <v>DESARROLLO</v>
          </cell>
        </row>
        <row r="36">
          <cell r="B36" t="str">
            <v>TPR-991</v>
          </cell>
          <cell r="C36" t="str">
            <v>ROJO CLARO</v>
          </cell>
          <cell r="D36" t="str">
            <v>DESARROLLO</v>
          </cell>
        </row>
        <row r="37">
          <cell r="B37" t="str">
            <v>TPR-790</v>
          </cell>
          <cell r="C37" t="str">
            <v>ROJO OXIDO</v>
          </cell>
          <cell r="D37" t="str">
            <v>DESARROLLO</v>
          </cell>
        </row>
        <row r="38">
          <cell r="B38" t="str">
            <v>TPR-757</v>
          </cell>
          <cell r="C38" t="str">
            <v>ROJO RUBI</v>
          </cell>
          <cell r="D38" t="str">
            <v>DESARROLLO</v>
          </cell>
        </row>
        <row r="39">
          <cell r="B39" t="str">
            <v>TPP-976</v>
          </cell>
          <cell r="C39" t="str">
            <v>MAGENTA LIMPIO</v>
          </cell>
          <cell r="D39" t="str">
            <v>DESARROLLO</v>
          </cell>
        </row>
        <row r="40">
          <cell r="B40" t="str">
            <v>TPP-748</v>
          </cell>
          <cell r="C40" t="str">
            <v>MARRON CLARO L3920</v>
          </cell>
          <cell r="D40" t="str">
            <v>DESARROLLO</v>
          </cell>
        </row>
        <row r="41">
          <cell r="B41" t="str">
            <v>TPP-746</v>
          </cell>
          <cell r="C41" t="str">
            <v>MAGENTA AZULADO</v>
          </cell>
          <cell r="D41" t="str">
            <v>DESARROLLO</v>
          </cell>
        </row>
        <row r="42">
          <cell r="B42" t="str">
            <v>TPL-795</v>
          </cell>
          <cell r="C42" t="str">
            <v>AZUL LIMPIO</v>
          </cell>
          <cell r="D42" t="str">
            <v>DESARROLLO</v>
          </cell>
        </row>
        <row r="43">
          <cell r="B43" t="str">
            <v>TPL-754</v>
          </cell>
          <cell r="C43" t="str">
            <v>AZUL VERDOSO</v>
          </cell>
          <cell r="D43" t="str">
            <v>DESARROLLO</v>
          </cell>
        </row>
        <row r="44">
          <cell r="B44" t="str">
            <v>TPB-789</v>
          </cell>
          <cell r="C44" t="str">
            <v>NEGRO INTENSO</v>
          </cell>
          <cell r="D44" t="str">
            <v>DESARROLLO</v>
          </cell>
        </row>
        <row r="45">
          <cell r="B45" t="str">
            <v>TPW-753</v>
          </cell>
          <cell r="C45" t="str">
            <v>BLANCO</v>
          </cell>
          <cell r="D45" t="str">
            <v>FABRICACIÓN</v>
          </cell>
        </row>
        <row r="46">
          <cell r="B46" t="str">
            <v>TPR-752</v>
          </cell>
          <cell r="C46" t="str">
            <v>ROJO AMARILLOSO</v>
          </cell>
          <cell r="D46" t="str">
            <v>FABRICACIÓN</v>
          </cell>
        </row>
        <row r="47">
          <cell r="B47" t="str">
            <v>TPL-977</v>
          </cell>
          <cell r="C47" t="str">
            <v>AZUL ROJIZO</v>
          </cell>
          <cell r="D47" t="str">
            <v>FABRICACIÓN</v>
          </cell>
        </row>
        <row r="48">
          <cell r="B48" t="str">
            <v>TPB-740</v>
          </cell>
          <cell r="C48" t="str">
            <v>NEGRO AMARILLOSO</v>
          </cell>
          <cell r="D48" t="str">
            <v>FABRICACIÓN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79998168889431442"/>
  </sheetPr>
  <dimension ref="B2:AB33"/>
  <sheetViews>
    <sheetView tabSelected="1" topLeftCell="A4" zoomScale="70" zoomScaleNormal="70" workbookViewId="0">
      <selection activeCell="C14" sqref="C14"/>
    </sheetView>
  </sheetViews>
  <sheetFormatPr baseColWidth="10" defaultColWidth="11.42578125" defaultRowHeight="15.75" x14ac:dyDescent="0.25"/>
  <cols>
    <col min="1" max="1" width="11.42578125" style="11"/>
    <col min="2" max="2" width="5.140625" style="11" customWidth="1"/>
    <col min="3" max="3" width="58.42578125" style="11" bestFit="1" customWidth="1"/>
    <col min="4" max="4" width="4" style="11" customWidth="1"/>
    <col min="5" max="5" width="22" style="11" customWidth="1"/>
    <col min="6" max="6" width="4.140625" style="11" customWidth="1"/>
    <col min="7" max="7" width="4" style="11" customWidth="1"/>
    <col min="8" max="8" width="6.85546875" style="11" hidden="1" customWidth="1"/>
    <col min="9" max="9" width="3.7109375" style="11" hidden="1" customWidth="1"/>
    <col min="10" max="10" width="4" style="11" hidden="1" customWidth="1"/>
    <col min="11" max="11" width="16.85546875" style="11" hidden="1" customWidth="1"/>
    <col min="12" max="12" width="4.28515625" style="11" hidden="1" customWidth="1"/>
    <col min="13" max="13" width="4.42578125" style="11" hidden="1" customWidth="1"/>
    <col min="14" max="14" width="54.5703125" style="11" bestFit="1" customWidth="1"/>
    <col min="15" max="15" width="4.42578125" style="11" customWidth="1"/>
    <col min="16" max="16" width="6.42578125" style="11" hidden="1" customWidth="1"/>
    <col min="17" max="17" width="5.42578125" style="11" hidden="1" customWidth="1"/>
    <col min="18" max="18" width="4.42578125" style="11" hidden="1" customWidth="1"/>
    <col min="19" max="19" width="19.28515625" style="11" customWidth="1"/>
    <col min="20" max="20" width="6.28515625" style="11" customWidth="1"/>
    <col min="21" max="21" width="4.85546875" style="11" customWidth="1"/>
    <col min="22" max="22" width="11.42578125" style="20"/>
    <col min="23" max="23" width="11.42578125" style="23"/>
    <col min="24" max="24" width="11.42578125" style="20"/>
    <col min="25" max="28" width="11.42578125" style="12"/>
    <col min="29" max="34" width="11.42578125" style="11"/>
    <col min="35" max="35" width="10.7109375" style="11" customWidth="1"/>
    <col min="36" max="36" width="11.140625" style="11" customWidth="1"/>
    <col min="37" max="37" width="17.7109375" style="11" bestFit="1" customWidth="1"/>
    <col min="38" max="38" width="25.42578125" style="11" bestFit="1" customWidth="1"/>
    <col min="39" max="16384" width="11.42578125" style="11"/>
  </cols>
  <sheetData>
    <row r="2" spans="2:28" ht="16.5" thickBot="1" x14ac:dyDescent="0.3"/>
    <row r="3" spans="2:28" x14ac:dyDescent="0.25">
      <c r="B3" s="65" t="s">
        <v>77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7"/>
    </row>
    <row r="4" spans="2:28" x14ac:dyDescent="0.25">
      <c r="B4" s="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"/>
    </row>
    <row r="5" spans="2:28" x14ac:dyDescent="0.25">
      <c r="B5" s="5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"/>
    </row>
    <row r="6" spans="2:28" x14ac:dyDescent="0.25">
      <c r="B6" s="5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24"/>
      <c r="T6" s="24"/>
      <c r="U6" s="1"/>
      <c r="W6" s="13"/>
      <c r="X6" s="21"/>
      <c r="Y6" s="11"/>
      <c r="Z6" s="11"/>
      <c r="AA6" s="11"/>
      <c r="AB6" s="11"/>
    </row>
    <row r="7" spans="2:28" x14ac:dyDescent="0.25">
      <c r="B7" s="5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24"/>
      <c r="T7" s="24"/>
      <c r="U7" s="1"/>
      <c r="W7" s="13"/>
      <c r="X7" s="21"/>
      <c r="Y7" s="11"/>
      <c r="Z7" s="11"/>
      <c r="AA7" s="11"/>
      <c r="AB7" s="11"/>
    </row>
    <row r="8" spans="2:28" x14ac:dyDescent="0.25">
      <c r="B8" s="5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24"/>
      <c r="T8" s="24"/>
      <c r="U8" s="1"/>
      <c r="W8" s="13" t="s">
        <v>68</v>
      </c>
      <c r="X8" s="21"/>
      <c r="Y8" s="11"/>
      <c r="Z8" s="11"/>
      <c r="AA8" s="11"/>
      <c r="AB8" s="11"/>
    </row>
    <row r="9" spans="2:28" x14ac:dyDescent="0.25">
      <c r="B9" s="5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"/>
      <c r="W9" s="13"/>
      <c r="X9" s="21"/>
      <c r="Y9" s="11"/>
      <c r="Z9" s="11"/>
      <c r="AA9" s="11"/>
      <c r="AB9" s="11"/>
    </row>
    <row r="10" spans="2:28" x14ac:dyDescent="0.25">
      <c r="B10" s="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4"/>
      <c r="O10" s="9"/>
      <c r="P10" s="9"/>
      <c r="Q10" s="9"/>
      <c r="R10" s="9"/>
      <c r="S10" s="64" t="s">
        <v>238</v>
      </c>
      <c r="T10" s="64"/>
      <c r="U10" s="1"/>
      <c r="W10" s="13"/>
      <c r="X10" s="21"/>
      <c r="Y10" s="14"/>
      <c r="Z10" s="11"/>
      <c r="AA10" s="11"/>
      <c r="AB10" s="11"/>
    </row>
    <row r="11" spans="2:28" x14ac:dyDescent="0.25">
      <c r="B11" s="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"/>
      <c r="W11" s="13"/>
      <c r="X11" s="21"/>
      <c r="Y11" s="11"/>
      <c r="Z11" s="11"/>
      <c r="AA11" s="11"/>
      <c r="AB11" s="14"/>
    </row>
    <row r="12" spans="2:28" ht="17.25" x14ac:dyDescent="0.3">
      <c r="B12" s="5"/>
      <c r="C12" s="10" t="s">
        <v>70</v>
      </c>
      <c r="D12" s="9"/>
      <c r="E12" s="69" t="s">
        <v>71</v>
      </c>
      <c r="F12" s="69"/>
      <c r="G12" s="9"/>
      <c r="H12" s="69" t="s">
        <v>75</v>
      </c>
      <c r="I12" s="69"/>
      <c r="J12" s="9"/>
      <c r="K12" s="69" t="s">
        <v>74</v>
      </c>
      <c r="L12" s="69"/>
      <c r="M12" s="9"/>
      <c r="N12" s="10" t="s">
        <v>72</v>
      </c>
      <c r="O12" s="9"/>
      <c r="P12" s="64" t="s">
        <v>76</v>
      </c>
      <c r="Q12" s="64"/>
      <c r="R12" s="9"/>
      <c r="S12" s="64" t="s">
        <v>73</v>
      </c>
      <c r="T12" s="64"/>
      <c r="U12" s="1"/>
      <c r="W12" s="15" t="s">
        <v>239</v>
      </c>
      <c r="X12" s="21"/>
      <c r="Y12" s="14"/>
      <c r="Z12" s="11"/>
      <c r="AA12" s="11"/>
      <c r="AB12" s="11"/>
    </row>
    <row r="13" spans="2:28" x14ac:dyDescent="0.25"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"/>
      <c r="W13" s="13"/>
      <c r="X13" s="21"/>
      <c r="Y13" s="68"/>
      <c r="Z13" s="68"/>
      <c r="AA13" s="11"/>
      <c r="AB13" s="11"/>
    </row>
    <row r="14" spans="2:28" x14ac:dyDescent="0.25">
      <c r="B14" s="6">
        <v>1</v>
      </c>
      <c r="C14" s="19" t="s">
        <v>55</v>
      </c>
      <c r="D14" s="9"/>
      <c r="E14" s="19">
        <v>0</v>
      </c>
      <c r="F14" s="18" t="s">
        <v>1</v>
      </c>
      <c r="G14" s="9"/>
      <c r="H14" s="9">
        <f>+VLOOKUP(C14,TINTAS!$A$2:$D$146,4,0)*100</f>
        <v>12.91</v>
      </c>
      <c r="I14" s="10" t="s">
        <v>67</v>
      </c>
      <c r="J14" s="9"/>
      <c r="K14" s="8">
        <f>+E14*H14/100</f>
        <v>0</v>
      </c>
      <c r="L14" s="10" t="str">
        <f>+F14</f>
        <v>g</v>
      </c>
      <c r="M14" s="9"/>
      <c r="N14" s="8" t="str">
        <f>+VLOOKUP(C14,TINTAS!$A$2:$G$148,7,0)</f>
        <v>TPR-752 ENT UNIVERSAL ROJO AMARILLOSO</v>
      </c>
      <c r="O14" s="9"/>
      <c r="P14" s="9">
        <f>+VLOOKUP(N14,'BASE DE DATOS'!$B$5:$C$32,2,0)*100</f>
        <v>29.750000000000004</v>
      </c>
      <c r="Q14" s="10" t="s">
        <v>67</v>
      </c>
      <c r="R14" s="9"/>
      <c r="S14" s="8">
        <f>IF(P14&gt;0,K14/(P14/100),0)</f>
        <v>0</v>
      </c>
      <c r="T14" s="10" t="str">
        <f>+F14</f>
        <v>g</v>
      </c>
      <c r="U14" s="1"/>
      <c r="W14" s="16" t="s">
        <v>68</v>
      </c>
      <c r="X14" s="21"/>
      <c r="Y14" s="14"/>
      <c r="Z14" s="11"/>
      <c r="AA14" s="11"/>
      <c r="AB14" s="11"/>
    </row>
    <row r="15" spans="2:28" x14ac:dyDescent="0.25">
      <c r="B15" s="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"/>
      <c r="V15" s="22"/>
      <c r="W15" s="17"/>
      <c r="X15" s="21"/>
      <c r="Y15" s="14"/>
      <c r="Z15" s="11"/>
      <c r="AA15" s="11"/>
      <c r="AB15" s="11"/>
    </row>
    <row r="16" spans="2:28" x14ac:dyDescent="0.25">
      <c r="B16" s="6">
        <v>2</v>
      </c>
      <c r="C16" s="8" t="s">
        <v>68</v>
      </c>
      <c r="D16" s="9"/>
      <c r="E16" s="19">
        <v>0</v>
      </c>
      <c r="F16" s="18" t="s">
        <v>1</v>
      </c>
      <c r="G16" s="9"/>
      <c r="H16" s="9">
        <f>+VLOOKUP(C16,TINTAS!$A$2:$D$146,4,0)*100</f>
        <v>0</v>
      </c>
      <c r="I16" s="10" t="s">
        <v>67</v>
      </c>
      <c r="J16" s="9"/>
      <c r="K16" s="8">
        <f>+E16*H16/100</f>
        <v>0</v>
      </c>
      <c r="L16" s="10" t="str">
        <f t="shared" ref="L16:L32" si="0">+F16</f>
        <v>g</v>
      </c>
      <c r="M16" s="9"/>
      <c r="N16" s="8" t="str">
        <f>+VLOOKUP(C16,TINTAS!$A$2:$G$148,7,0)</f>
        <v>N/A</v>
      </c>
      <c r="O16" s="9"/>
      <c r="P16" s="24">
        <f>+VLOOKUP(N16,'BASE DE DATOS'!$B$5:$C$32,2,0)*100</f>
        <v>0</v>
      </c>
      <c r="Q16" s="10" t="s">
        <v>67</v>
      </c>
      <c r="R16" s="9"/>
      <c r="S16" s="8">
        <f>IF(P16&gt;0,K16/(P16/100),0)</f>
        <v>0</v>
      </c>
      <c r="T16" s="10" t="str">
        <f>+F16</f>
        <v>g</v>
      </c>
      <c r="U16" s="1"/>
      <c r="V16" s="22"/>
      <c r="W16" s="16">
        <f>+IF(S16&gt;0,S16*P16/100,IF(K16&gt;0,K16,0))</f>
        <v>0</v>
      </c>
      <c r="X16" s="21"/>
      <c r="Y16" s="14"/>
      <c r="Z16" s="11"/>
      <c r="AA16" s="11"/>
      <c r="AB16" s="11"/>
    </row>
    <row r="17" spans="2:28" x14ac:dyDescent="0.25">
      <c r="B17" s="5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1"/>
      <c r="V17" s="22"/>
      <c r="W17" s="17"/>
      <c r="X17" s="21"/>
      <c r="Y17" s="14"/>
      <c r="Z17" s="11"/>
      <c r="AA17" s="11"/>
      <c r="AB17" s="11"/>
    </row>
    <row r="18" spans="2:28" x14ac:dyDescent="0.25">
      <c r="B18" s="6">
        <v>3</v>
      </c>
      <c r="C18" s="8" t="s">
        <v>68</v>
      </c>
      <c r="D18" s="9"/>
      <c r="E18" s="19">
        <v>0</v>
      </c>
      <c r="F18" s="18" t="s">
        <v>1</v>
      </c>
      <c r="G18" s="9"/>
      <c r="H18" s="9">
        <f>+VLOOKUP(C18,TINTAS!$A$2:$D$146,4,0)*100</f>
        <v>0</v>
      </c>
      <c r="I18" s="10" t="s">
        <v>67</v>
      </c>
      <c r="J18" s="9"/>
      <c r="K18" s="8">
        <f>+E18*H18/100</f>
        <v>0</v>
      </c>
      <c r="L18" s="10" t="str">
        <f t="shared" si="0"/>
        <v>g</v>
      </c>
      <c r="M18" s="9"/>
      <c r="N18" s="8" t="str">
        <f>+VLOOKUP(C18,TINTAS!$A$2:$G$148,7,0)</f>
        <v>N/A</v>
      </c>
      <c r="O18" s="9"/>
      <c r="P18" s="24">
        <f>+VLOOKUP(N18,'BASE DE DATOS'!$B$5:$C$32,2,0)*100</f>
        <v>0</v>
      </c>
      <c r="Q18" s="10" t="s">
        <v>67</v>
      </c>
      <c r="R18" s="9"/>
      <c r="S18" s="8">
        <f>IF(P18&gt;0,K18/(P18/100),0)</f>
        <v>0</v>
      </c>
      <c r="T18" s="10" t="str">
        <f>+F18</f>
        <v>g</v>
      </c>
      <c r="U18" s="1"/>
      <c r="V18" s="22"/>
      <c r="W18" s="16">
        <f>+IF(S18&gt;0,S18*P18/100,IF(K18&gt;0,K18,0))</f>
        <v>0</v>
      </c>
      <c r="X18" s="21"/>
      <c r="Y18" s="14"/>
      <c r="Z18" s="11"/>
      <c r="AA18" s="11"/>
      <c r="AB18" s="11"/>
    </row>
    <row r="19" spans="2:28" x14ac:dyDescent="0.25">
      <c r="B19" s="5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1"/>
      <c r="V19" s="22"/>
      <c r="W19" s="17"/>
      <c r="X19" s="21"/>
      <c r="Y19" s="14"/>
      <c r="Z19" s="11"/>
      <c r="AA19" s="11"/>
      <c r="AB19" s="11"/>
    </row>
    <row r="20" spans="2:28" x14ac:dyDescent="0.25">
      <c r="B20" s="6">
        <v>4</v>
      </c>
      <c r="C20" s="8" t="s">
        <v>68</v>
      </c>
      <c r="D20" s="9"/>
      <c r="E20" s="19">
        <v>0</v>
      </c>
      <c r="F20" s="18" t="s">
        <v>1</v>
      </c>
      <c r="G20" s="9"/>
      <c r="H20" s="9">
        <f>+VLOOKUP(C20,TINTAS!$A$2:$D$146,4,0)*100</f>
        <v>0</v>
      </c>
      <c r="I20" s="10" t="s">
        <v>67</v>
      </c>
      <c r="J20" s="9"/>
      <c r="K20" s="8">
        <f>+E20*H20/100</f>
        <v>0</v>
      </c>
      <c r="L20" s="10" t="str">
        <f t="shared" si="0"/>
        <v>g</v>
      </c>
      <c r="M20" s="9"/>
      <c r="N20" s="8" t="str">
        <f>+VLOOKUP(C20,TINTAS!$A$2:$G$148,7,0)</f>
        <v>N/A</v>
      </c>
      <c r="O20" s="9"/>
      <c r="P20" s="24">
        <f>+VLOOKUP(N20,'BASE DE DATOS'!$B$5:$C$32,2,0)*100</f>
        <v>0</v>
      </c>
      <c r="Q20" s="10" t="s">
        <v>67</v>
      </c>
      <c r="R20" s="9"/>
      <c r="S20" s="8">
        <f>IF(P20&gt;0,K20/(P20/100),0)</f>
        <v>0</v>
      </c>
      <c r="T20" s="10" t="str">
        <f>+F20</f>
        <v>g</v>
      </c>
      <c r="U20" s="1"/>
      <c r="V20" s="22"/>
      <c r="W20" s="16">
        <f>+IF(S20&gt;0,S20*P20/100,IF(K20&gt;0,K20,0))</f>
        <v>0</v>
      </c>
      <c r="X20" s="21"/>
      <c r="Y20" s="14"/>
      <c r="Z20" s="11"/>
      <c r="AA20" s="11"/>
      <c r="AB20" s="11"/>
    </row>
    <row r="21" spans="2:28" x14ac:dyDescent="0.25">
      <c r="B21" s="5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1"/>
      <c r="V21" s="22"/>
      <c r="W21" s="17"/>
      <c r="X21" s="21"/>
      <c r="Y21" s="14"/>
      <c r="Z21" s="11"/>
      <c r="AA21" s="11"/>
      <c r="AB21" s="11"/>
    </row>
    <row r="22" spans="2:28" x14ac:dyDescent="0.25">
      <c r="B22" s="6">
        <v>5</v>
      </c>
      <c r="C22" s="8" t="s">
        <v>68</v>
      </c>
      <c r="D22" s="9"/>
      <c r="E22" s="19">
        <v>0</v>
      </c>
      <c r="F22" s="18" t="s">
        <v>1</v>
      </c>
      <c r="G22" s="9"/>
      <c r="H22" s="9">
        <f>+VLOOKUP(C22,TINTAS!$A$2:$D$146,4,0)*100</f>
        <v>0</v>
      </c>
      <c r="I22" s="10" t="s">
        <v>67</v>
      </c>
      <c r="J22" s="9"/>
      <c r="K22" s="8">
        <f>+E22*H22/100</f>
        <v>0</v>
      </c>
      <c r="L22" s="10" t="str">
        <f t="shared" si="0"/>
        <v>g</v>
      </c>
      <c r="M22" s="9"/>
      <c r="N22" s="8" t="str">
        <f>+VLOOKUP(C22,TINTAS!$A$2:$G$148,7,0)</f>
        <v>N/A</v>
      </c>
      <c r="O22" s="9"/>
      <c r="P22" s="24">
        <f>+VLOOKUP(N22,'BASE DE DATOS'!$B$5:$C$32,2,0)*100</f>
        <v>0</v>
      </c>
      <c r="Q22" s="10" t="s">
        <v>67</v>
      </c>
      <c r="R22" s="9"/>
      <c r="S22" s="8">
        <f>IF(P22&gt;0,K22/(P22/100),0)</f>
        <v>0</v>
      </c>
      <c r="T22" s="10" t="str">
        <f>+F22</f>
        <v>g</v>
      </c>
      <c r="U22" s="1"/>
      <c r="V22" s="22"/>
      <c r="W22" s="16">
        <f>+IF(S22&gt;0,S22*P22/100,IF(K22&gt;0,K22,0))</f>
        <v>0</v>
      </c>
      <c r="X22" s="21"/>
      <c r="Y22" s="14"/>
      <c r="Z22" s="11"/>
      <c r="AA22" s="11"/>
      <c r="AB22" s="11"/>
    </row>
    <row r="23" spans="2:28" x14ac:dyDescent="0.25">
      <c r="B23" s="5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1"/>
      <c r="V23" s="22"/>
      <c r="W23" s="17"/>
      <c r="X23" s="21"/>
      <c r="Y23" s="14"/>
      <c r="Z23" s="11"/>
      <c r="AA23" s="11"/>
      <c r="AB23" s="11"/>
    </row>
    <row r="24" spans="2:28" x14ac:dyDescent="0.25">
      <c r="B24" s="6">
        <v>6</v>
      </c>
      <c r="C24" s="8" t="s">
        <v>68</v>
      </c>
      <c r="D24" s="9"/>
      <c r="E24" s="19">
        <v>0</v>
      </c>
      <c r="F24" s="18" t="s">
        <v>1</v>
      </c>
      <c r="G24" s="9"/>
      <c r="H24" s="9">
        <f>+VLOOKUP(C24,TINTAS!$A$2:$D$146,4,0)*100</f>
        <v>0</v>
      </c>
      <c r="I24" s="10" t="s">
        <v>67</v>
      </c>
      <c r="J24" s="9"/>
      <c r="K24" s="8">
        <f>+E24*H24/100</f>
        <v>0</v>
      </c>
      <c r="L24" s="10" t="str">
        <f t="shared" si="0"/>
        <v>g</v>
      </c>
      <c r="M24" s="9"/>
      <c r="N24" s="8" t="str">
        <f>+VLOOKUP(C24,TINTAS!$A$2:$G$148,7,0)</f>
        <v>N/A</v>
      </c>
      <c r="O24" s="9"/>
      <c r="P24" s="24">
        <f>+VLOOKUP(N24,'BASE DE DATOS'!$B$5:$C$32,2,0)*100</f>
        <v>0</v>
      </c>
      <c r="Q24" s="10" t="s">
        <v>67</v>
      </c>
      <c r="R24" s="9"/>
      <c r="S24" s="8">
        <f>IF(P24&gt;0,K24/(P24/100),0)</f>
        <v>0</v>
      </c>
      <c r="T24" s="10" t="str">
        <f>+F24</f>
        <v>g</v>
      </c>
      <c r="U24" s="1"/>
      <c r="V24" s="22"/>
      <c r="W24" s="16">
        <f>+IF(S24&gt;0,S24*P24/100,IF(K24&gt;0,K24,0))</f>
        <v>0</v>
      </c>
      <c r="X24" s="21"/>
      <c r="Y24" s="14"/>
      <c r="Z24" s="11"/>
      <c r="AA24" s="11"/>
      <c r="AB24" s="11"/>
    </row>
    <row r="25" spans="2:28" x14ac:dyDescent="0.25">
      <c r="B25" s="5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1"/>
      <c r="V25" s="22"/>
      <c r="W25" s="17"/>
      <c r="X25" s="21"/>
      <c r="Y25" s="14"/>
      <c r="Z25" s="11"/>
      <c r="AA25" s="11"/>
      <c r="AB25" s="11"/>
    </row>
    <row r="26" spans="2:28" x14ac:dyDescent="0.25">
      <c r="B26" s="6">
        <v>7</v>
      </c>
      <c r="C26" s="8" t="s">
        <v>68</v>
      </c>
      <c r="D26" s="9"/>
      <c r="E26" s="19">
        <v>0</v>
      </c>
      <c r="F26" s="18" t="s">
        <v>1</v>
      </c>
      <c r="G26" s="9"/>
      <c r="H26" s="9">
        <f>+VLOOKUP(C26,TINTAS!$A$2:$D$146,4,0)*100</f>
        <v>0</v>
      </c>
      <c r="I26" s="10" t="s">
        <v>67</v>
      </c>
      <c r="J26" s="9"/>
      <c r="K26" s="8">
        <f>+E26*H26/100</f>
        <v>0</v>
      </c>
      <c r="L26" s="10" t="str">
        <f t="shared" si="0"/>
        <v>g</v>
      </c>
      <c r="M26" s="9"/>
      <c r="N26" s="8" t="str">
        <f>+VLOOKUP(C26,TINTAS!$A$2:$G$148,7,0)</f>
        <v>N/A</v>
      </c>
      <c r="O26" s="9"/>
      <c r="P26" s="24">
        <f>+VLOOKUP(N26,'BASE DE DATOS'!$B$5:$C$32,2,0)*100</f>
        <v>0</v>
      </c>
      <c r="Q26" s="10" t="s">
        <v>67</v>
      </c>
      <c r="R26" s="9"/>
      <c r="S26" s="8">
        <f>IF(P26&gt;0,K26/(P26/100),0)</f>
        <v>0</v>
      </c>
      <c r="T26" s="10" t="str">
        <f>+F26</f>
        <v>g</v>
      </c>
      <c r="U26" s="1"/>
      <c r="V26" s="22"/>
      <c r="W26" s="16">
        <f>+IF(S26&gt;0,S26*P26/100,IF(K26&gt;0,K26,0))</f>
        <v>0</v>
      </c>
      <c r="X26" s="21"/>
      <c r="Y26" s="14"/>
      <c r="Z26" s="11"/>
      <c r="AA26" s="11"/>
      <c r="AB26" s="11"/>
    </row>
    <row r="27" spans="2:28" x14ac:dyDescent="0.25">
      <c r="B27" s="5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1"/>
      <c r="V27" s="22"/>
      <c r="W27" s="17"/>
      <c r="X27" s="21"/>
      <c r="Y27" s="14"/>
      <c r="Z27" s="11"/>
      <c r="AA27" s="11"/>
      <c r="AB27" s="11"/>
    </row>
    <row r="28" spans="2:28" x14ac:dyDescent="0.25">
      <c r="B28" s="6">
        <v>8</v>
      </c>
      <c r="C28" s="8" t="s">
        <v>68</v>
      </c>
      <c r="D28" s="9"/>
      <c r="E28" s="19">
        <v>0</v>
      </c>
      <c r="F28" s="18" t="s">
        <v>1</v>
      </c>
      <c r="G28" s="9"/>
      <c r="H28" s="9">
        <f>+VLOOKUP(C28,TINTAS!$A$2:$D$146,4,0)*100</f>
        <v>0</v>
      </c>
      <c r="I28" s="10" t="s">
        <v>67</v>
      </c>
      <c r="J28" s="9"/>
      <c r="K28" s="8">
        <f>+E28*H28/100</f>
        <v>0</v>
      </c>
      <c r="L28" s="10" t="str">
        <f t="shared" si="0"/>
        <v>g</v>
      </c>
      <c r="M28" s="9"/>
      <c r="N28" s="8" t="str">
        <f>+VLOOKUP(C28,TINTAS!$A$2:$G$148,7,0)</f>
        <v>N/A</v>
      </c>
      <c r="O28" s="9"/>
      <c r="P28" s="24">
        <f>+VLOOKUP(N28,'BASE DE DATOS'!$B$5:$C$32,2,0)*100</f>
        <v>0</v>
      </c>
      <c r="Q28" s="10" t="s">
        <v>67</v>
      </c>
      <c r="R28" s="9"/>
      <c r="S28" s="8">
        <f>IF(P28&gt;0,K28/(P28/100),0)</f>
        <v>0</v>
      </c>
      <c r="T28" s="10" t="str">
        <f>+F28</f>
        <v>g</v>
      </c>
      <c r="U28" s="1"/>
      <c r="V28" s="22"/>
      <c r="W28" s="16">
        <f>+IF(S28&gt;0,S28*P28/100,IF(K28&gt;0,K28,0))</f>
        <v>0</v>
      </c>
      <c r="X28" s="21"/>
      <c r="Y28" s="14"/>
      <c r="Z28" s="11"/>
      <c r="AA28" s="11"/>
      <c r="AB28" s="11"/>
    </row>
    <row r="29" spans="2:28" x14ac:dyDescent="0.25">
      <c r="B29" s="5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1"/>
      <c r="V29" s="22"/>
      <c r="W29" s="17"/>
      <c r="X29" s="21"/>
      <c r="Y29" s="14"/>
      <c r="Z29" s="11"/>
      <c r="AA29" s="11"/>
      <c r="AB29" s="11"/>
    </row>
    <row r="30" spans="2:28" x14ac:dyDescent="0.25">
      <c r="B30" s="6">
        <v>9</v>
      </c>
      <c r="C30" s="8" t="s">
        <v>68</v>
      </c>
      <c r="D30" s="9"/>
      <c r="E30" s="19">
        <v>0</v>
      </c>
      <c r="F30" s="18" t="s">
        <v>1</v>
      </c>
      <c r="G30" s="9"/>
      <c r="H30" s="9">
        <f>+VLOOKUP(C30,TINTAS!$A$2:$D$146,4,0)*100</f>
        <v>0</v>
      </c>
      <c r="I30" s="10" t="s">
        <v>67</v>
      </c>
      <c r="J30" s="9"/>
      <c r="K30" s="8">
        <f>+E30*H30/100</f>
        <v>0</v>
      </c>
      <c r="L30" s="10" t="str">
        <f t="shared" si="0"/>
        <v>g</v>
      </c>
      <c r="M30" s="9"/>
      <c r="N30" s="8" t="str">
        <f>+VLOOKUP(C30,TINTAS!$A$2:$G$148,7,0)</f>
        <v>N/A</v>
      </c>
      <c r="O30" s="9"/>
      <c r="P30" s="24">
        <f>+VLOOKUP(N30,'BASE DE DATOS'!$B$5:$C$32,2,0)*100</f>
        <v>0</v>
      </c>
      <c r="Q30" s="10" t="s">
        <v>67</v>
      </c>
      <c r="R30" s="9"/>
      <c r="S30" s="8">
        <f>IF(P30&gt;0,K30/(P30/100),0)</f>
        <v>0</v>
      </c>
      <c r="T30" s="10" t="str">
        <f>+F30</f>
        <v>g</v>
      </c>
      <c r="U30" s="1"/>
      <c r="V30" s="22"/>
      <c r="W30" s="16">
        <f>+IF(S30&gt;0,S30*P30/100,IF(K30&gt;0,K30,0))</f>
        <v>0</v>
      </c>
      <c r="X30" s="21"/>
      <c r="Y30" s="14"/>
      <c r="Z30" s="11"/>
      <c r="AA30" s="11"/>
      <c r="AB30" s="11"/>
    </row>
    <row r="31" spans="2:28" x14ac:dyDescent="0.25">
      <c r="B31" s="5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1"/>
      <c r="V31" s="22"/>
      <c r="W31" s="17"/>
      <c r="X31" s="21"/>
      <c r="Y31" s="14"/>
      <c r="Z31" s="11"/>
      <c r="AA31" s="11"/>
      <c r="AB31" s="11"/>
    </row>
    <row r="32" spans="2:28" x14ac:dyDescent="0.25">
      <c r="B32" s="6">
        <v>10</v>
      </c>
      <c r="C32" s="8" t="s">
        <v>68</v>
      </c>
      <c r="D32" s="9"/>
      <c r="E32" s="19">
        <v>0</v>
      </c>
      <c r="F32" s="18" t="s">
        <v>1</v>
      </c>
      <c r="G32" s="9"/>
      <c r="H32" s="9">
        <f>+VLOOKUP(C32,TINTAS!$A$2:$D$146,4,0)*100</f>
        <v>0</v>
      </c>
      <c r="I32" s="10" t="s">
        <v>67</v>
      </c>
      <c r="J32" s="9"/>
      <c r="K32" s="8">
        <f>+E32*H32/100</f>
        <v>0</v>
      </c>
      <c r="L32" s="10" t="str">
        <f t="shared" si="0"/>
        <v>g</v>
      </c>
      <c r="M32" s="9"/>
      <c r="N32" s="8" t="str">
        <f>+VLOOKUP(C32,TINTAS!$A$2:$G$148,7,0)</f>
        <v>N/A</v>
      </c>
      <c r="O32" s="9"/>
      <c r="P32" s="24">
        <f>+VLOOKUP(N32,'BASE DE DATOS'!$B$5:$C$32,2,0)*100</f>
        <v>0</v>
      </c>
      <c r="Q32" s="10" t="s">
        <v>67</v>
      </c>
      <c r="R32" s="9"/>
      <c r="S32" s="8">
        <f>IF(P32&gt;0,K32/(P32/100),0)</f>
        <v>0</v>
      </c>
      <c r="T32" s="10" t="str">
        <f>+F32</f>
        <v>g</v>
      </c>
      <c r="U32" s="1"/>
      <c r="V32" s="22"/>
      <c r="W32" s="16">
        <f>+IF(S32&gt;0,S32*P32/100,IF(K32&gt;0,K32,0))</f>
        <v>0</v>
      </c>
      <c r="X32" s="21"/>
      <c r="Y32" s="14"/>
      <c r="Z32" s="11"/>
      <c r="AA32" s="11"/>
      <c r="AB32" s="11"/>
    </row>
    <row r="33" spans="2:28" ht="16.5" thickBot="1" x14ac:dyDescent="0.3">
      <c r="B33" s="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3"/>
      <c r="V33" s="22"/>
      <c r="W33" s="17"/>
      <c r="X33" s="21"/>
      <c r="Y33" s="14"/>
      <c r="Z33" s="11"/>
      <c r="AA33" s="11"/>
      <c r="AB33" s="11"/>
    </row>
  </sheetData>
  <sheetProtection algorithmName="SHA-512" hashValue="ilY4kEePie9szKKm73wApacU1vMxqJxrIzsQoPZZ0xrgmVU77miWYX9ocD7Im5hhiwkMPPbyoMhNQgv6+PWckg==" saltValue="DVOrhvpXISCGm2u9SUH/1Q==" spinCount="100000" sheet="1" objects="1" scenarios="1" selectLockedCells="1"/>
  <mergeCells count="8">
    <mergeCell ref="S10:T10"/>
    <mergeCell ref="B3:U3"/>
    <mergeCell ref="Y13:Z13"/>
    <mergeCell ref="E12:F12"/>
    <mergeCell ref="H12:I12"/>
    <mergeCell ref="S12:T12"/>
    <mergeCell ref="P12:Q12"/>
    <mergeCell ref="K12:L1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'BASE DE DATOS'!$B$2:$B$3</xm:f>
          </x14:formula1>
          <xm:sqref>F14:F32</xm:sqref>
        </x14:dataValidation>
        <x14:dataValidation type="list" allowBlank="1" showInputMessage="1" showErrorMessage="1">
          <x14:formula1>
            <xm:f>'BASE DE DATOS'!$E$5:$E$66</xm:f>
          </x14:formula1>
          <xm:sqref>C15 C17 C19 C21 C23 C25 C27 C29 C31</xm:sqref>
        </x14:dataValidation>
        <x14:dataValidation type="list" allowBlank="1" showInputMessage="1" showErrorMessage="1">
          <x14:formula1>
            <xm:f>'BASE DE DATOS'!$G$5:$G$82</xm:f>
          </x14:formula1>
          <xm:sqref>C7</xm:sqref>
        </x14:dataValidation>
        <x14:dataValidation type="list" allowBlank="1" showInputMessage="1" showErrorMessage="1">
          <x14:formula1>
            <xm:f>TINTAS!$A$2:$A$148</xm:f>
          </x14:formula1>
          <xm:sqref>C14 C16 C18 C20 C22 C24 C26 C28 C30 C32</xm:sqref>
        </x14:dataValidation>
        <x14:dataValidation type="list" allowBlank="1" showInputMessage="1" showErrorMessage="1">
          <x14:formula1>
            <xm:f>'BASE DE DATOS'!$B$5:$B$28</xm:f>
          </x14:formula1>
          <xm:sqref>N14:N32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67"/>
  <sheetViews>
    <sheetView zoomScale="85" zoomScaleNormal="85" workbookViewId="0">
      <selection activeCell="C12" sqref="C12"/>
    </sheetView>
  </sheetViews>
  <sheetFormatPr baseColWidth="10" defaultColWidth="11.42578125" defaultRowHeight="15.75" x14ac:dyDescent="0.25"/>
  <cols>
    <col min="1" max="1" width="11.42578125" style="25"/>
    <col min="2" max="2" width="57.28515625" style="25" bestFit="1" customWidth="1"/>
    <col min="3" max="3" width="10.42578125" style="44" bestFit="1" customWidth="1"/>
    <col min="4" max="4" width="10.85546875" style="13" customWidth="1"/>
    <col min="5" max="5" width="61.140625" style="13" hidden="1" customWidth="1"/>
    <col min="6" max="6" width="13.140625" style="15" hidden="1" customWidth="1"/>
    <col min="7" max="7" width="51.85546875" style="28" hidden="1" customWidth="1"/>
    <col min="8" max="8" width="10" style="13" hidden="1" customWidth="1"/>
    <col min="9" max="9" width="57.85546875" style="13" hidden="1" customWidth="1"/>
    <col min="10" max="10" width="49.42578125" style="13" hidden="1" customWidth="1"/>
    <col min="11" max="16384" width="11.42578125" style="25"/>
  </cols>
  <sheetData>
    <row r="1" spans="1:10" x14ac:dyDescent="0.25">
      <c r="B1" s="26" t="s">
        <v>0</v>
      </c>
      <c r="C1" s="27"/>
    </row>
    <row r="2" spans="1:10" x14ac:dyDescent="0.25">
      <c r="B2" s="13" t="s">
        <v>1</v>
      </c>
      <c r="C2" s="27"/>
    </row>
    <row r="3" spans="1:10" x14ac:dyDescent="0.25">
      <c r="B3" s="13" t="s">
        <v>2</v>
      </c>
      <c r="C3" s="27"/>
    </row>
    <row r="4" spans="1:10" ht="16.5" customHeight="1" x14ac:dyDescent="0.25">
      <c r="B4" s="26" t="s">
        <v>66</v>
      </c>
      <c r="C4" s="29" t="s">
        <v>3</v>
      </c>
      <c r="D4" s="29" t="s">
        <v>65</v>
      </c>
      <c r="E4" s="26" t="s">
        <v>69</v>
      </c>
      <c r="F4" s="30" t="s">
        <v>3</v>
      </c>
      <c r="G4" s="31" t="s">
        <v>64</v>
      </c>
      <c r="H4" s="32" t="s">
        <v>65</v>
      </c>
      <c r="I4" s="29" t="s">
        <v>78</v>
      </c>
      <c r="J4" s="15"/>
    </row>
    <row r="5" spans="1:10" x14ac:dyDescent="0.25">
      <c r="B5" s="33" t="s">
        <v>68</v>
      </c>
      <c r="C5" s="34">
        <v>0</v>
      </c>
      <c r="D5" s="35">
        <v>0</v>
      </c>
      <c r="E5" s="25" t="s">
        <v>68</v>
      </c>
      <c r="F5" s="36">
        <v>0</v>
      </c>
      <c r="G5" s="28" t="s">
        <v>95</v>
      </c>
      <c r="H5" s="37">
        <v>0.105</v>
      </c>
      <c r="I5" s="13" t="s">
        <v>68</v>
      </c>
      <c r="J5" s="15"/>
    </row>
    <row r="6" spans="1:10" x14ac:dyDescent="0.25">
      <c r="A6" s="25" t="s">
        <v>248</v>
      </c>
      <c r="B6" s="38" t="s">
        <v>4</v>
      </c>
      <c r="C6" s="39">
        <v>0.09</v>
      </c>
      <c r="D6" s="40">
        <v>0.25497195308516063</v>
      </c>
      <c r="E6" s="13" t="s">
        <v>27</v>
      </c>
      <c r="F6" s="37">
        <v>3.4200000000000001E-2</v>
      </c>
      <c r="G6" s="38" t="s">
        <v>96</v>
      </c>
      <c r="H6" s="41">
        <v>0.18477328708808777</v>
      </c>
      <c r="I6" s="13" t="s">
        <v>4</v>
      </c>
      <c r="J6" s="15" t="str">
        <f>+VLOOKUP(A6,[1]RESUMEN!$B$22:$D$48,3,FALSE)</f>
        <v>FABRICACIÓN</v>
      </c>
    </row>
    <row r="7" spans="1:10" x14ac:dyDescent="0.25">
      <c r="A7" s="25" t="s">
        <v>249</v>
      </c>
      <c r="B7" s="38" t="s">
        <v>5</v>
      </c>
      <c r="C7" s="39">
        <v>0.13400000000000001</v>
      </c>
      <c r="D7" s="35">
        <v>0.45100816558610862</v>
      </c>
      <c r="E7" s="13" t="s">
        <v>29</v>
      </c>
      <c r="F7" s="37">
        <v>0.36370000000000002</v>
      </c>
      <c r="G7" s="38" t="s">
        <v>97</v>
      </c>
      <c r="H7" s="42">
        <v>2.2041417933712495</v>
      </c>
      <c r="I7" s="13" t="s">
        <v>23</v>
      </c>
      <c r="J7" s="15" t="str">
        <f>+VLOOKUP(A7,[1]RESUMEN!$B$22:$D$48,3,FALSE)</f>
        <v>CAIR CERRADO</v>
      </c>
    </row>
    <row r="8" spans="1:10" x14ac:dyDescent="0.25">
      <c r="A8" s="25" t="s">
        <v>250</v>
      </c>
      <c r="B8" s="38" t="s">
        <v>6</v>
      </c>
      <c r="C8" s="42">
        <v>0.11</v>
      </c>
      <c r="D8" s="35">
        <v>0</v>
      </c>
      <c r="E8" s="13" t="s">
        <v>31</v>
      </c>
      <c r="F8" s="37">
        <v>3.4210000000000004E-2</v>
      </c>
      <c r="G8" s="38" t="s">
        <v>98</v>
      </c>
      <c r="H8" s="42">
        <v>2.8038358367139824</v>
      </c>
      <c r="I8" s="13" t="s">
        <v>5</v>
      </c>
      <c r="J8" s="15" t="str">
        <f>+VLOOKUP(A8,[1]RESUMEN!$B$22:$D$48,3,FALSE)</f>
        <v>DESARROLLO</v>
      </c>
    </row>
    <row r="9" spans="1:10" x14ac:dyDescent="0.25">
      <c r="A9" s="25" t="s">
        <v>251</v>
      </c>
      <c r="B9" s="38" t="s">
        <v>7</v>
      </c>
      <c r="C9" s="39">
        <v>0.21</v>
      </c>
      <c r="D9" s="35">
        <v>0.66455906506033258</v>
      </c>
      <c r="E9" s="13" t="s">
        <v>61</v>
      </c>
      <c r="F9" s="37">
        <v>7.1900000000000006E-2</v>
      </c>
      <c r="G9" s="38" t="s">
        <v>99</v>
      </c>
      <c r="H9" s="35">
        <v>1.5986243731711653</v>
      </c>
      <c r="I9" s="13" t="s">
        <v>18</v>
      </c>
      <c r="J9" s="15" t="str">
        <f>+VLOOKUP(A9,[1]RESUMEN!$B$22:$D$48,3,FALSE)</f>
        <v>CAIR CERRADO</v>
      </c>
    </row>
    <row r="10" spans="1:10" x14ac:dyDescent="0.25">
      <c r="A10" s="25" t="s">
        <v>252</v>
      </c>
      <c r="B10" s="38" t="s">
        <v>8</v>
      </c>
      <c r="C10" s="42">
        <v>0.17</v>
      </c>
      <c r="D10" s="35">
        <v>0.50678193471456257</v>
      </c>
      <c r="E10" s="13" t="s">
        <v>33</v>
      </c>
      <c r="F10" s="37">
        <v>3.2500000000000001E-2</v>
      </c>
      <c r="G10" s="28" t="s">
        <v>100</v>
      </c>
      <c r="H10" s="35">
        <v>2.339961678556</v>
      </c>
      <c r="I10" s="13" t="s">
        <v>11</v>
      </c>
      <c r="J10" s="15" t="str">
        <f>+VLOOKUP(A10,[1]RESUMEN!$B$22:$D$48,3,FALSE)</f>
        <v>CAIR CERRADO</v>
      </c>
    </row>
    <row r="11" spans="1:10" x14ac:dyDescent="0.25">
      <c r="A11" s="25" t="s">
        <v>253</v>
      </c>
      <c r="B11" s="38" t="s">
        <v>9</v>
      </c>
      <c r="C11" s="42">
        <v>0.13</v>
      </c>
      <c r="D11" s="43">
        <v>0.57247286258449492</v>
      </c>
      <c r="E11" s="13" t="s">
        <v>35</v>
      </c>
      <c r="F11" s="37">
        <v>6.5299999999999997E-2</v>
      </c>
      <c r="G11" s="28" t="s">
        <v>101</v>
      </c>
      <c r="H11" s="35">
        <v>0.62544365185135997</v>
      </c>
      <c r="I11" s="13" t="s">
        <v>14</v>
      </c>
      <c r="J11" s="15" t="str">
        <f>+VLOOKUP(A11,[1]RESUMEN!$B$22:$D$48,3,FALSE)</f>
        <v>CAIR CERRADO</v>
      </c>
    </row>
    <row r="12" spans="1:10" x14ac:dyDescent="0.25">
      <c r="A12" s="25" t="s">
        <v>254</v>
      </c>
      <c r="B12" s="38" t="s">
        <v>10</v>
      </c>
      <c r="C12" s="42">
        <v>0.12</v>
      </c>
      <c r="D12" s="43">
        <v>0.35950855180967622</v>
      </c>
      <c r="E12" s="13" t="s">
        <v>37</v>
      </c>
      <c r="F12" s="37">
        <v>8.8200000000000001E-2</v>
      </c>
      <c r="G12" s="28" t="s">
        <v>102</v>
      </c>
      <c r="H12" s="35">
        <v>2.7593504786729919</v>
      </c>
      <c r="I12" s="13" t="s">
        <v>15</v>
      </c>
      <c r="J12" s="15" t="str">
        <f>+VLOOKUP(A12,[1]RESUMEN!$B$22:$D$48,3,FALSE)</f>
        <v>CAIR CERRADO</v>
      </c>
    </row>
    <row r="13" spans="1:10" x14ac:dyDescent="0.25">
      <c r="A13" s="25" t="s">
        <v>255</v>
      </c>
      <c r="B13" s="38" t="s">
        <v>11</v>
      </c>
      <c r="C13" s="39">
        <v>7.5700000000000003E-2</v>
      </c>
      <c r="D13" s="35">
        <v>0.18</v>
      </c>
      <c r="E13" s="13" t="s">
        <v>39</v>
      </c>
      <c r="F13" s="37">
        <v>5.9450000000000003E-2</v>
      </c>
      <c r="G13" s="28" t="s">
        <v>103</v>
      </c>
      <c r="H13" s="35">
        <v>1.541357637468</v>
      </c>
      <c r="I13" s="13" t="s">
        <v>20</v>
      </c>
      <c r="J13" s="15" t="str">
        <f>+VLOOKUP(A13,[1]RESUMEN!$B$22:$D$48,3,FALSE)</f>
        <v>DESARROLLO</v>
      </c>
    </row>
    <row r="14" spans="1:10" x14ac:dyDescent="0.25">
      <c r="A14" s="25" t="s">
        <v>256</v>
      </c>
      <c r="B14" s="38" t="s">
        <v>12</v>
      </c>
      <c r="C14" s="42">
        <v>0.11499885001149988</v>
      </c>
      <c r="D14" s="35">
        <v>0.30896287878177275</v>
      </c>
      <c r="E14" s="13" t="s">
        <v>41</v>
      </c>
      <c r="F14" s="37">
        <v>6.4329999999999998E-2</v>
      </c>
      <c r="G14" s="28" t="s">
        <v>104</v>
      </c>
      <c r="H14" s="35">
        <v>0.60968861249130191</v>
      </c>
      <c r="I14" s="13" t="s">
        <v>7</v>
      </c>
      <c r="J14" s="15" t="str">
        <f>+VLOOKUP(A14,[1]RESUMEN!$B$22:$D$48,3,FALSE)</f>
        <v>CAIR CERRADO</v>
      </c>
    </row>
    <row r="15" spans="1:10" x14ac:dyDescent="0.25">
      <c r="A15" s="25" t="s">
        <v>262</v>
      </c>
      <c r="B15" s="38" t="s">
        <v>13</v>
      </c>
      <c r="C15" s="42">
        <v>0.14280000000000001</v>
      </c>
      <c r="D15" s="35">
        <v>0</v>
      </c>
      <c r="E15" s="13" t="s">
        <v>43</v>
      </c>
      <c r="F15" s="37">
        <v>6.5049999999999997E-2</v>
      </c>
      <c r="G15" s="28" t="s">
        <v>105</v>
      </c>
      <c r="H15" s="35">
        <v>0.48294878848882</v>
      </c>
      <c r="I15" s="13" t="s">
        <v>8</v>
      </c>
      <c r="J15" s="15" t="str">
        <f>+VLOOKUP(A15,[1]RESUMEN!$B$22:$D$48,3,FALSE)</f>
        <v>DESARROLLO</v>
      </c>
    </row>
    <row r="16" spans="1:10" x14ac:dyDescent="0.25">
      <c r="A16" s="25" t="s">
        <v>257</v>
      </c>
      <c r="B16" s="38" t="s">
        <v>14</v>
      </c>
      <c r="C16" s="39">
        <v>0.12</v>
      </c>
      <c r="D16" s="35">
        <v>0.36944675348665379</v>
      </c>
      <c r="E16" s="13" t="s">
        <v>59</v>
      </c>
      <c r="F16" s="37">
        <v>6.5000000000000002E-2</v>
      </c>
      <c r="G16" s="28" t="s">
        <v>106</v>
      </c>
      <c r="H16" s="35">
        <v>0.5630345236389851</v>
      </c>
      <c r="I16" s="13" t="s">
        <v>14</v>
      </c>
      <c r="J16" s="15" t="str">
        <f>+VLOOKUP(A16,[1]RESUMEN!$B$22:$D$48,3,FALSE)</f>
        <v>FABRICACIÓN</v>
      </c>
    </row>
    <row r="17" spans="1:10" x14ac:dyDescent="0.25">
      <c r="A17" s="25" t="s">
        <v>258</v>
      </c>
      <c r="B17" s="38" t="s">
        <v>15</v>
      </c>
      <c r="C17" s="42">
        <v>0.13800000000000001</v>
      </c>
      <c r="D17" s="35">
        <v>0.43</v>
      </c>
      <c r="E17" s="13" t="s">
        <v>45</v>
      </c>
      <c r="F17" s="37">
        <v>0.16928000000000001</v>
      </c>
      <c r="G17" s="28" t="s">
        <v>107</v>
      </c>
      <c r="H17" s="35">
        <v>2.9206109740077499</v>
      </c>
      <c r="I17" s="13" t="s">
        <v>21</v>
      </c>
      <c r="J17" s="15" t="str">
        <f>+VLOOKUP(A17,[1]RESUMEN!$B$22:$D$48,3,FALSE)</f>
        <v>DESARROLLO</v>
      </c>
    </row>
    <row r="18" spans="1:10" x14ac:dyDescent="0.25">
      <c r="A18" s="25" t="s">
        <v>263</v>
      </c>
      <c r="B18" s="38" t="s">
        <v>16</v>
      </c>
      <c r="C18" s="42">
        <v>0.13</v>
      </c>
      <c r="D18" s="35">
        <v>0.19</v>
      </c>
      <c r="E18" s="13" t="s">
        <v>47</v>
      </c>
      <c r="F18" s="37">
        <v>9.3909999999999993E-2</v>
      </c>
      <c r="G18" s="28" t="s">
        <v>108</v>
      </c>
      <c r="H18" s="35">
        <v>0.51577946628539995</v>
      </c>
      <c r="I18" s="13" t="s">
        <v>9</v>
      </c>
      <c r="J18" s="15" t="str">
        <f>+VLOOKUP(A18,[1]RESUMEN!$B$22:$D$48,3,FALSE)</f>
        <v>DESARROLLO</v>
      </c>
    </row>
    <row r="19" spans="1:10" x14ac:dyDescent="0.25">
      <c r="A19" s="25" t="s">
        <v>259</v>
      </c>
      <c r="B19" s="38" t="s">
        <v>17</v>
      </c>
      <c r="C19" s="42">
        <v>7.0000000000000007E-2</v>
      </c>
      <c r="D19" s="35">
        <v>0.19057004946653996</v>
      </c>
      <c r="E19" s="13" t="s">
        <v>49</v>
      </c>
      <c r="F19" s="37">
        <v>1.9600000000000003E-2</v>
      </c>
      <c r="G19" s="28" t="s">
        <v>109</v>
      </c>
      <c r="H19" s="35">
        <v>2.3326367119695872</v>
      </c>
      <c r="I19" s="13" t="s">
        <v>17</v>
      </c>
      <c r="J19" s="15" t="str">
        <f>+VLOOKUP(A19,[1]RESUMEN!$B$22:$D$48,3,FALSE)</f>
        <v>CAIR CERRADO</v>
      </c>
    </row>
    <row r="20" spans="1:10" x14ac:dyDescent="0.25">
      <c r="A20" s="25" t="s">
        <v>260</v>
      </c>
      <c r="B20" s="38" t="s">
        <v>18</v>
      </c>
      <c r="C20" s="39">
        <v>0.29750000000000004</v>
      </c>
      <c r="D20" s="35">
        <v>1.3998023808403519</v>
      </c>
      <c r="E20" s="13" t="s">
        <v>51</v>
      </c>
      <c r="F20" s="37">
        <v>5.3499999999999999E-2</v>
      </c>
      <c r="G20" s="28" t="s">
        <v>110</v>
      </c>
      <c r="H20" s="35">
        <v>2.9187877726659002</v>
      </c>
      <c r="I20" s="13" t="s">
        <v>10</v>
      </c>
      <c r="J20" s="15" t="str">
        <f>+VLOOKUP(A20,[1]RESUMEN!$B$22:$D$48,3,FALSE)</f>
        <v>FABRICACIÓN</v>
      </c>
    </row>
    <row r="21" spans="1:10" x14ac:dyDescent="0.25">
      <c r="A21" s="25" t="s">
        <v>261</v>
      </c>
      <c r="B21" s="38" t="s">
        <v>19</v>
      </c>
      <c r="C21" s="42">
        <v>0.27279999999999999</v>
      </c>
      <c r="D21" s="35">
        <v>0.19</v>
      </c>
      <c r="E21" s="13" t="s">
        <v>53</v>
      </c>
      <c r="F21" s="37">
        <v>0.02</v>
      </c>
      <c r="G21" s="28" t="s">
        <v>111</v>
      </c>
      <c r="H21" s="35">
        <v>2.9238331354168001</v>
      </c>
      <c r="I21" s="13" t="s">
        <v>25</v>
      </c>
      <c r="J21" s="15" t="str">
        <f>+VLOOKUP(A21,[1]RESUMEN!$B$22:$D$48,3,FALSE)</f>
        <v>DESARROLLO</v>
      </c>
    </row>
    <row r="22" spans="1:10" x14ac:dyDescent="0.25">
      <c r="A22" s="25" t="s">
        <v>264</v>
      </c>
      <c r="B22" s="38" t="s">
        <v>20</v>
      </c>
      <c r="C22" s="42">
        <v>0.11</v>
      </c>
      <c r="D22" s="35">
        <v>0.34</v>
      </c>
      <c r="E22" s="13" t="s">
        <v>63</v>
      </c>
      <c r="F22" s="37">
        <v>5.6899999999999999E-2</v>
      </c>
      <c r="G22" s="28" t="s">
        <v>112</v>
      </c>
      <c r="H22" s="35">
        <v>0.66197651251627998</v>
      </c>
      <c r="I22" s="13" t="s">
        <v>12</v>
      </c>
      <c r="J22" s="15" t="str">
        <f>+VLOOKUP(A22,[1]RESUMEN!$B$22:$D$48,3,FALSE)</f>
        <v>DESARROLLO</v>
      </c>
    </row>
    <row r="23" spans="1:10" x14ac:dyDescent="0.25">
      <c r="A23" s="25" t="s">
        <v>265</v>
      </c>
      <c r="B23" s="38" t="s">
        <v>21</v>
      </c>
      <c r="C23" s="42">
        <v>0.28000000000000003</v>
      </c>
      <c r="D23" s="35">
        <v>1.0116666847321434</v>
      </c>
      <c r="E23" s="13" t="s">
        <v>60</v>
      </c>
      <c r="F23" s="37">
        <v>8.2000000000000003E-2</v>
      </c>
      <c r="G23" s="28" t="s">
        <v>113</v>
      </c>
      <c r="H23" s="35">
        <v>0.17774490304009427</v>
      </c>
      <c r="I23" s="13" t="s">
        <v>15</v>
      </c>
      <c r="J23" s="15" t="str">
        <f>+VLOOKUP(A23,[1]RESUMEN!$B$22:$D$48,3,FALSE)</f>
        <v>CAIR CERRADO</v>
      </c>
    </row>
    <row r="24" spans="1:10" x14ac:dyDescent="0.25">
      <c r="A24" s="25" t="s">
        <v>266</v>
      </c>
      <c r="B24" s="38" t="s">
        <v>22</v>
      </c>
      <c r="C24" s="42">
        <v>0.2072</v>
      </c>
      <c r="D24" s="35">
        <v>0.56999999999999995</v>
      </c>
      <c r="E24" s="13" t="s">
        <v>55</v>
      </c>
      <c r="F24" s="37">
        <v>0.12909999999999999</v>
      </c>
      <c r="G24" s="28" t="s">
        <v>114</v>
      </c>
      <c r="H24" s="35">
        <v>0.26420538938689192</v>
      </c>
      <c r="I24" s="13" t="s">
        <v>18</v>
      </c>
      <c r="J24" s="15" t="str">
        <f>+VLOOKUP(A24,[1]RESUMEN!$B$22:$D$48,3,FALSE)</f>
        <v>DESARROLLO</v>
      </c>
    </row>
    <row r="25" spans="1:10" x14ac:dyDescent="0.25">
      <c r="A25" s="25" t="s">
        <v>267</v>
      </c>
      <c r="B25" s="38" t="s">
        <v>23</v>
      </c>
      <c r="C25" s="39">
        <v>0.66800000000000004</v>
      </c>
      <c r="D25" s="35">
        <v>4.3475431174747792</v>
      </c>
      <c r="E25" s="13" t="s">
        <v>62</v>
      </c>
      <c r="F25" s="37">
        <v>0.221</v>
      </c>
      <c r="G25" s="28" t="s">
        <v>115</v>
      </c>
      <c r="H25" s="35">
        <v>0.17939542759730001</v>
      </c>
      <c r="I25" s="13" t="s">
        <v>23</v>
      </c>
      <c r="J25" s="15" t="str">
        <f>+VLOOKUP(A25,[1]RESUMEN!$B$22:$D$48,3,FALSE)</f>
        <v>FABRICACIÓN</v>
      </c>
    </row>
    <row r="26" spans="1:10" x14ac:dyDescent="0.25">
      <c r="A26" s="25" t="s">
        <v>268</v>
      </c>
      <c r="B26" s="38" t="s">
        <v>24</v>
      </c>
      <c r="C26" s="42">
        <v>0.11</v>
      </c>
      <c r="D26" s="35">
        <v>0.30889331947993592</v>
      </c>
      <c r="E26" s="13" t="s">
        <v>28</v>
      </c>
      <c r="F26" s="37">
        <v>0.14000000000000001</v>
      </c>
      <c r="G26" s="28" t="s">
        <v>116</v>
      </c>
      <c r="H26" s="35">
        <v>0.41567222258885</v>
      </c>
      <c r="I26" s="25" t="s">
        <v>68</v>
      </c>
      <c r="J26" s="15" t="str">
        <f>+VLOOKUP(A26,[1]RESUMEN!$B$22:$D$48,3,FALSE)</f>
        <v>CAIR CERRADO</v>
      </c>
    </row>
    <row r="27" spans="1:10" x14ac:dyDescent="0.25">
      <c r="A27" s="25" t="s">
        <v>269</v>
      </c>
      <c r="B27" s="38" t="s">
        <v>25</v>
      </c>
      <c r="C27" s="42">
        <v>0.2</v>
      </c>
      <c r="D27" s="35">
        <v>0.62</v>
      </c>
      <c r="E27" s="13" t="s">
        <v>30</v>
      </c>
      <c r="F27" s="37">
        <v>0.18</v>
      </c>
      <c r="G27" s="28" t="s">
        <v>117</v>
      </c>
      <c r="H27" s="35">
        <v>2.0786122482941427</v>
      </c>
      <c r="I27" s="13" t="s">
        <v>6</v>
      </c>
      <c r="J27" s="15" t="str">
        <f>+VLOOKUP(A27,[1]RESUMEN!$B$22:$D$48,3,FALSE)</f>
        <v>CAIR CERRADO</v>
      </c>
    </row>
    <row r="28" spans="1:10" x14ac:dyDescent="0.25">
      <c r="A28" s="25" t="s">
        <v>270</v>
      </c>
      <c r="B28" s="38" t="s">
        <v>26</v>
      </c>
      <c r="C28" s="39">
        <v>0.42</v>
      </c>
      <c r="D28" s="35">
        <v>2.2215169787369082</v>
      </c>
      <c r="E28" s="13" t="s">
        <v>32</v>
      </c>
      <c r="F28" s="37">
        <v>0.27279999999999999</v>
      </c>
      <c r="G28" s="28" t="s">
        <v>118</v>
      </c>
      <c r="H28" s="35">
        <v>0.46991152167778083</v>
      </c>
      <c r="I28" s="13" t="s">
        <v>19</v>
      </c>
      <c r="J28" s="15" t="str">
        <f>+VLOOKUP(A28,[1]RESUMEN!$B$22:$D$48,3,FALSE)</f>
        <v>CAIR CERRADO</v>
      </c>
    </row>
    <row r="29" spans="1:10" x14ac:dyDescent="0.25">
      <c r="A29" s="25" t="s">
        <v>274</v>
      </c>
      <c r="B29" s="38" t="s">
        <v>243</v>
      </c>
      <c r="C29" s="42">
        <v>0.1003</v>
      </c>
      <c r="D29" s="35">
        <v>0.56000000000000005</v>
      </c>
      <c r="E29" s="13" t="s">
        <v>34</v>
      </c>
      <c r="F29" s="37">
        <v>0.111</v>
      </c>
      <c r="G29" s="38" t="s">
        <v>119</v>
      </c>
      <c r="H29" s="35">
        <v>0.42842286290695053</v>
      </c>
      <c r="I29" s="25" t="s">
        <v>68</v>
      </c>
      <c r="J29" s="15" t="str">
        <f>+VLOOKUP(A29,[1]RESUMEN!$B$22:$D$48,3,FALSE)</f>
        <v>CAIR CERRADO</v>
      </c>
    </row>
    <row r="30" spans="1:10" x14ac:dyDescent="0.25">
      <c r="A30" s="25" t="s">
        <v>271</v>
      </c>
      <c r="B30" s="38" t="s">
        <v>242</v>
      </c>
      <c r="C30" s="39">
        <v>0.11</v>
      </c>
      <c r="D30" s="35">
        <v>0</v>
      </c>
      <c r="E30" s="13" t="s">
        <v>36</v>
      </c>
      <c r="F30" s="37">
        <v>0.67</v>
      </c>
      <c r="G30" s="28" t="s">
        <v>120</v>
      </c>
      <c r="H30" s="35">
        <v>0.82440897697560922</v>
      </c>
      <c r="I30" s="13" t="s">
        <v>23</v>
      </c>
      <c r="J30" s="15" t="str">
        <f>+VLOOKUP(A30,[1]RESUMEN!$B$22:$D$48,3,FALSE)</f>
        <v>DESARROLLO</v>
      </c>
    </row>
    <row r="31" spans="1:10" x14ac:dyDescent="0.25">
      <c r="A31" s="25" t="s">
        <v>272</v>
      </c>
      <c r="B31" s="38" t="s">
        <v>241</v>
      </c>
      <c r="C31" s="42">
        <v>8.3299999999999999E-2</v>
      </c>
      <c r="D31" s="35">
        <v>0</v>
      </c>
      <c r="E31" s="13" t="s">
        <v>38</v>
      </c>
      <c r="F31" s="37">
        <v>0.2848</v>
      </c>
      <c r="G31" s="28" t="s">
        <v>121</v>
      </c>
      <c r="H31" s="35">
        <v>1.4698062004732557</v>
      </c>
      <c r="I31" s="13" t="s">
        <v>22</v>
      </c>
      <c r="J31" s="15" t="str">
        <f>+VLOOKUP(A31,[1]RESUMEN!$B$22:$D$48,3,FALSE)</f>
        <v>DESARROLLO</v>
      </c>
    </row>
    <row r="32" spans="1:10" x14ac:dyDescent="0.25">
      <c r="A32" s="25" t="s">
        <v>273</v>
      </c>
      <c r="B32" s="38" t="s">
        <v>240</v>
      </c>
      <c r="C32" s="44">
        <v>0.06</v>
      </c>
      <c r="D32" s="35">
        <v>0</v>
      </c>
      <c r="E32" s="13" t="s">
        <v>40</v>
      </c>
      <c r="F32" s="37">
        <v>0.14000000000000001</v>
      </c>
      <c r="G32" s="28" t="s">
        <v>122</v>
      </c>
      <c r="H32" s="35">
        <v>0.244873861896867</v>
      </c>
      <c r="I32" s="13" t="s">
        <v>12</v>
      </c>
      <c r="J32" s="15" t="str">
        <f>+VLOOKUP(A32,[1]RESUMEN!$B$22:$D$48,3,FALSE)</f>
        <v>DESARROLLO</v>
      </c>
    </row>
    <row r="33" spans="2:10" x14ac:dyDescent="0.25">
      <c r="E33" s="13" t="s">
        <v>42</v>
      </c>
      <c r="F33" s="37">
        <v>0.16090000000000002</v>
      </c>
      <c r="G33" s="28" t="s">
        <v>123</v>
      </c>
      <c r="H33" s="35">
        <v>0.39547302934811163</v>
      </c>
      <c r="I33" s="13" t="s">
        <v>5</v>
      </c>
      <c r="J33" s="15"/>
    </row>
    <row r="34" spans="2:10" x14ac:dyDescent="0.25">
      <c r="E34" s="13" t="s">
        <v>44</v>
      </c>
      <c r="F34" s="37">
        <v>9.3700000000000006E-2</v>
      </c>
      <c r="G34" s="28" t="s">
        <v>124</v>
      </c>
      <c r="H34" s="35">
        <v>0.49687853488465999</v>
      </c>
      <c r="I34" s="13" t="s">
        <v>4</v>
      </c>
      <c r="J34" s="15"/>
    </row>
    <row r="35" spans="2:10" x14ac:dyDescent="0.25">
      <c r="B35" s="13" t="s">
        <v>276</v>
      </c>
      <c r="E35" s="13" t="s">
        <v>46</v>
      </c>
      <c r="F35" s="37">
        <v>0.1173</v>
      </c>
      <c r="G35" s="28" t="s">
        <v>125</v>
      </c>
      <c r="H35" s="35">
        <v>0.26476686835239999</v>
      </c>
      <c r="I35" s="13" t="s">
        <v>11</v>
      </c>
      <c r="J35" s="15"/>
    </row>
    <row r="36" spans="2:10" x14ac:dyDescent="0.25">
      <c r="B36" s="13" t="s">
        <v>275</v>
      </c>
      <c r="E36" s="13" t="s">
        <v>48</v>
      </c>
      <c r="F36" s="37">
        <v>0.14280000000000001</v>
      </c>
      <c r="G36" s="28" t="s">
        <v>126</v>
      </c>
      <c r="H36" s="35">
        <v>0.263351762313</v>
      </c>
      <c r="I36" s="13" t="s">
        <v>13</v>
      </c>
      <c r="J36" s="15"/>
    </row>
    <row r="37" spans="2:10" x14ac:dyDescent="0.25">
      <c r="B37" s="25" t="s">
        <v>277</v>
      </c>
      <c r="E37" s="13" t="s">
        <v>50</v>
      </c>
      <c r="F37" s="37">
        <v>9.4500000000000001E-2</v>
      </c>
      <c r="G37" s="28" t="s">
        <v>127</v>
      </c>
      <c r="H37" s="35">
        <v>0.32028331971259139</v>
      </c>
      <c r="I37" s="13" t="s">
        <v>15</v>
      </c>
      <c r="J37" s="15"/>
    </row>
    <row r="38" spans="2:10" x14ac:dyDescent="0.25">
      <c r="E38" s="13" t="s">
        <v>52</v>
      </c>
      <c r="F38" s="37">
        <v>0.16500000000000001</v>
      </c>
      <c r="G38" s="28" t="s">
        <v>128</v>
      </c>
      <c r="H38" s="35">
        <v>0.43557403936586891</v>
      </c>
      <c r="I38" s="13" t="s">
        <v>16</v>
      </c>
      <c r="J38" s="15"/>
    </row>
    <row r="39" spans="2:10" x14ac:dyDescent="0.25">
      <c r="E39" s="13" t="s">
        <v>54</v>
      </c>
      <c r="F39" s="35">
        <v>0.14510000000000001</v>
      </c>
      <c r="G39" s="28" t="s">
        <v>129</v>
      </c>
      <c r="H39" s="35">
        <v>0.37866262685458502</v>
      </c>
      <c r="I39" s="25" t="s">
        <v>68</v>
      </c>
      <c r="J39" s="15"/>
    </row>
    <row r="40" spans="2:10" x14ac:dyDescent="0.25">
      <c r="E40" s="13" t="s">
        <v>56</v>
      </c>
      <c r="F40" s="35">
        <v>0.12240000000000001</v>
      </c>
      <c r="G40" s="28" t="s">
        <v>130</v>
      </c>
      <c r="H40" s="35">
        <v>0.46618931223491999</v>
      </c>
      <c r="I40" s="13" t="s">
        <v>14</v>
      </c>
      <c r="J40" s="15"/>
    </row>
    <row r="41" spans="2:10" x14ac:dyDescent="0.25">
      <c r="E41" s="13" t="s">
        <v>57</v>
      </c>
      <c r="F41" s="35">
        <v>0.42</v>
      </c>
      <c r="G41" s="28" t="s">
        <v>131</v>
      </c>
      <c r="H41" s="35">
        <v>0.53249181711106108</v>
      </c>
      <c r="I41" s="13" t="s">
        <v>26</v>
      </c>
      <c r="J41" s="15"/>
    </row>
    <row r="42" spans="2:10" x14ac:dyDescent="0.25">
      <c r="E42" s="13" t="s">
        <v>58</v>
      </c>
      <c r="F42" s="35">
        <v>7.46E-2</v>
      </c>
      <c r="G42" s="28" t="s">
        <v>132</v>
      </c>
      <c r="H42" s="35">
        <v>0.32028331971259139</v>
      </c>
      <c r="I42" s="13" t="s">
        <v>17</v>
      </c>
      <c r="J42" s="15"/>
    </row>
    <row r="43" spans="2:10" x14ac:dyDescent="0.25">
      <c r="E43" s="13" t="s">
        <v>79</v>
      </c>
      <c r="F43" s="37">
        <v>3.9E-2</v>
      </c>
      <c r="G43" s="28" t="s">
        <v>133</v>
      </c>
      <c r="H43" s="35">
        <v>0.44867782357447</v>
      </c>
      <c r="I43" s="13" t="s">
        <v>4</v>
      </c>
      <c r="J43" s="15"/>
    </row>
    <row r="44" spans="2:10" x14ac:dyDescent="0.25">
      <c r="E44" s="13" t="s">
        <v>80</v>
      </c>
      <c r="F44" s="35">
        <v>5.305E-2</v>
      </c>
      <c r="G44" s="28" t="s">
        <v>134</v>
      </c>
      <c r="H44" s="35">
        <v>0.43727793633243339</v>
      </c>
      <c r="I44" s="13" t="s">
        <v>10</v>
      </c>
      <c r="J44" s="15"/>
    </row>
    <row r="45" spans="2:10" x14ac:dyDescent="0.25">
      <c r="E45" s="13" t="s">
        <v>81</v>
      </c>
      <c r="F45" s="35">
        <v>7.8739999999999991E-2</v>
      </c>
      <c r="G45" s="28" t="s">
        <v>135</v>
      </c>
      <c r="H45" s="35">
        <v>0.41595169512661001</v>
      </c>
      <c r="I45" s="13" t="s">
        <v>24</v>
      </c>
      <c r="J45" s="15"/>
    </row>
    <row r="46" spans="2:10" x14ac:dyDescent="0.25">
      <c r="E46" s="13" t="s">
        <v>82</v>
      </c>
      <c r="F46" s="37">
        <v>8.8200000000000001E-2</v>
      </c>
      <c r="G46" s="28" t="s">
        <v>136</v>
      </c>
      <c r="H46" s="35">
        <v>0.25615225819910287</v>
      </c>
      <c r="I46" s="13" t="s">
        <v>15</v>
      </c>
      <c r="J46" s="15"/>
    </row>
    <row r="47" spans="2:10" x14ac:dyDescent="0.25">
      <c r="E47" s="13" t="s">
        <v>83</v>
      </c>
      <c r="F47" s="35">
        <v>6.0400000000000002E-2</v>
      </c>
      <c r="G47" s="28" t="s">
        <v>137</v>
      </c>
      <c r="H47" s="35">
        <v>0.88560793677080174</v>
      </c>
      <c r="I47" s="13" t="s">
        <v>16</v>
      </c>
      <c r="J47" s="15"/>
    </row>
    <row r="48" spans="2:10" x14ac:dyDescent="0.25">
      <c r="E48" s="13" t="s">
        <v>84</v>
      </c>
      <c r="F48" s="37">
        <v>7.1199999999999999E-2</v>
      </c>
      <c r="G48" s="28" t="s">
        <v>138</v>
      </c>
      <c r="H48" s="35">
        <v>0.43819038094796686</v>
      </c>
      <c r="I48" s="13" t="s">
        <v>18</v>
      </c>
      <c r="J48" s="15"/>
    </row>
    <row r="49" spans="5:10" x14ac:dyDescent="0.25">
      <c r="E49" s="45" t="s">
        <v>237</v>
      </c>
      <c r="F49" s="37">
        <v>0.36</v>
      </c>
      <c r="G49" s="28" t="s">
        <v>139</v>
      </c>
      <c r="H49" s="35">
        <v>0.58454024738471466</v>
      </c>
      <c r="I49" s="13" t="s">
        <v>23</v>
      </c>
      <c r="J49" s="15"/>
    </row>
    <row r="50" spans="5:10" x14ac:dyDescent="0.25">
      <c r="E50" s="46" t="s">
        <v>179</v>
      </c>
      <c r="F50" s="37">
        <v>3.5999999999999997E-2</v>
      </c>
      <c r="G50" s="28" t="s">
        <v>140</v>
      </c>
      <c r="H50" s="35">
        <v>0.17575917633745</v>
      </c>
      <c r="I50" s="13" t="s">
        <v>11</v>
      </c>
      <c r="J50" s="15"/>
    </row>
    <row r="51" spans="5:10" x14ac:dyDescent="0.25">
      <c r="E51" s="46" t="s">
        <v>172</v>
      </c>
      <c r="F51" s="37">
        <v>3.2500000000000001E-2</v>
      </c>
      <c r="G51" s="28" t="s">
        <v>141</v>
      </c>
      <c r="H51" s="35">
        <v>0.16122220652720859</v>
      </c>
      <c r="I51" s="13" t="s">
        <v>5</v>
      </c>
      <c r="J51" s="15"/>
    </row>
    <row r="52" spans="5:10" x14ac:dyDescent="0.25">
      <c r="E52" s="45" t="s">
        <v>85</v>
      </c>
      <c r="F52" s="37">
        <v>5.6800000000000003E-2</v>
      </c>
      <c r="G52" s="28" t="s">
        <v>142</v>
      </c>
      <c r="H52" s="35">
        <v>0.16175217614103718</v>
      </c>
      <c r="I52" s="13" t="s">
        <v>12</v>
      </c>
      <c r="J52" s="15"/>
    </row>
    <row r="53" spans="5:10" x14ac:dyDescent="0.25">
      <c r="E53" s="45" t="s">
        <v>86</v>
      </c>
      <c r="F53" s="37">
        <v>6.4329999999999998E-2</v>
      </c>
      <c r="I53" s="13" t="s">
        <v>7</v>
      </c>
      <c r="J53" s="15"/>
    </row>
    <row r="54" spans="5:10" x14ac:dyDescent="0.25">
      <c r="E54" s="46" t="s">
        <v>198</v>
      </c>
      <c r="F54" s="35">
        <v>0.16929</v>
      </c>
      <c r="I54" s="13" t="s">
        <v>21</v>
      </c>
      <c r="J54" s="15"/>
    </row>
    <row r="55" spans="5:10" x14ac:dyDescent="0.25">
      <c r="E55" s="45" t="s">
        <v>87</v>
      </c>
      <c r="F55" s="35">
        <v>0.11616</v>
      </c>
      <c r="I55" s="13" t="s">
        <v>25</v>
      </c>
      <c r="J55" s="15"/>
    </row>
    <row r="56" spans="5:10" x14ac:dyDescent="0.25">
      <c r="E56" s="45" t="s">
        <v>88</v>
      </c>
      <c r="F56" s="35">
        <v>3.04E-2</v>
      </c>
      <c r="I56" s="13" t="s">
        <v>6</v>
      </c>
      <c r="J56" s="15"/>
    </row>
    <row r="57" spans="5:10" x14ac:dyDescent="0.25">
      <c r="E57" s="45" t="s">
        <v>89</v>
      </c>
      <c r="F57" s="35">
        <v>6.6316320000000012E-2</v>
      </c>
      <c r="I57" s="13" t="s">
        <v>19</v>
      </c>
      <c r="J57" s="15"/>
    </row>
    <row r="58" spans="5:10" x14ac:dyDescent="0.25">
      <c r="E58" s="46" t="s">
        <v>177</v>
      </c>
      <c r="F58" s="35">
        <v>0.1079</v>
      </c>
      <c r="I58" s="13" t="s">
        <v>9</v>
      </c>
      <c r="J58" s="15"/>
    </row>
    <row r="59" spans="5:10" x14ac:dyDescent="0.25">
      <c r="E59" s="45" t="s">
        <v>90</v>
      </c>
      <c r="F59" s="37">
        <v>0.34322000000000003</v>
      </c>
      <c r="I59" s="13" t="s">
        <v>26</v>
      </c>
      <c r="J59" s="15"/>
    </row>
    <row r="60" spans="5:10" x14ac:dyDescent="0.25">
      <c r="E60" s="45" t="s">
        <v>94</v>
      </c>
      <c r="F60" s="35">
        <v>0.05</v>
      </c>
      <c r="I60" s="13" t="s">
        <v>13</v>
      </c>
      <c r="J60" s="15"/>
    </row>
    <row r="61" spans="5:10" x14ac:dyDescent="0.25">
      <c r="E61" s="46" t="s">
        <v>174</v>
      </c>
      <c r="F61" s="37">
        <v>6.3839999999999994E-2</v>
      </c>
      <c r="I61" s="13" t="s">
        <v>8</v>
      </c>
      <c r="J61" s="15"/>
    </row>
    <row r="62" spans="5:10" x14ac:dyDescent="0.25">
      <c r="E62" s="46" t="s">
        <v>207</v>
      </c>
      <c r="F62" s="35">
        <v>7.2529999999999997E-2</v>
      </c>
      <c r="I62" s="25" t="s">
        <v>68</v>
      </c>
      <c r="J62" s="15"/>
    </row>
    <row r="63" spans="5:10" x14ac:dyDescent="0.25">
      <c r="E63" s="46" t="s">
        <v>180</v>
      </c>
      <c r="F63" s="37">
        <v>6.5000000000000002E-2</v>
      </c>
      <c r="I63" s="13" t="s">
        <v>14</v>
      </c>
      <c r="J63" s="15"/>
    </row>
    <row r="64" spans="5:10" x14ac:dyDescent="0.25">
      <c r="E64" s="45" t="s">
        <v>91</v>
      </c>
      <c r="F64" s="35">
        <v>6.0060000000000002E-2</v>
      </c>
      <c r="I64" s="13" t="s">
        <v>22</v>
      </c>
      <c r="J64" s="15"/>
    </row>
    <row r="65" spans="5:10" x14ac:dyDescent="0.25">
      <c r="E65" s="45" t="s">
        <v>92</v>
      </c>
      <c r="F65" s="35">
        <v>2.4500000000000001E-2</v>
      </c>
      <c r="I65" s="13" t="s">
        <v>17</v>
      </c>
      <c r="J65" s="15"/>
    </row>
    <row r="66" spans="5:10" x14ac:dyDescent="0.25">
      <c r="E66" s="45" t="s">
        <v>93</v>
      </c>
      <c r="F66" s="37">
        <v>6.837E-2</v>
      </c>
      <c r="I66" s="13" t="s">
        <v>20</v>
      </c>
      <c r="J66" s="15"/>
    </row>
    <row r="67" spans="5:10" x14ac:dyDescent="0.25">
      <c r="E67" s="45" t="s">
        <v>196</v>
      </c>
      <c r="F67" s="15">
        <v>5.2999999999999999E-2</v>
      </c>
      <c r="I67" s="28" t="s">
        <v>240</v>
      </c>
    </row>
  </sheetData>
  <sheetProtection algorithmName="SHA-512" hashValue="0MyXW1rQMw4j3h2Nsj17JUn9gL00HHxnEVTswmJ4bz0mee6BcneP6U3AuMnsHjzT+/9JOCLmo0AcAgT5X+HgyA==" saltValue="on9o8qYGgyHs3dQwTQSm0g==" spinCount="100000" sheet="1" objects="1" scenarios="1" selectLockedCells="1" selectUnlockedCells="1"/>
  <autoFilter ref="A1:J67"/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66C79932-1331-4BD0-84AA-0A5D2C4BDE73}">
            <xm:f>NOT(ISERROR(SEARCH($B$37,J6)))</xm:f>
            <xm:f>$B$37</xm:f>
            <x14:dxf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7DE89B5F-4E8E-4A18-A644-35651D2C2AD1}">
            <xm:f>NOT(ISERROR(SEARCH($B$36,J6)))</xm:f>
            <xm:f>$B$36</xm:f>
            <x14:dxf>
              <fill>
                <patternFill>
                  <bgColor theme="4" tint="0.79998168889431442"/>
                </patternFill>
              </fill>
            </x14:dxf>
          </x14:cfRule>
          <x14:cfRule type="containsText" priority="7" operator="containsText" id="{19524675-9B3E-4F8C-897D-37591F93E0C8}">
            <xm:f>NOT(ISERROR(SEARCH($B$35,J6)))</xm:f>
            <xm:f>$B$35</xm:f>
            <x14:dxf>
              <fill>
                <patternFill>
                  <bgColor theme="8"/>
                </patternFill>
              </fill>
            </x14:dxf>
          </x14:cfRule>
          <xm:sqref>J6:J32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28"/>
  <sheetViews>
    <sheetView workbookViewId="0">
      <selection activeCell="C8" sqref="C8"/>
    </sheetView>
  </sheetViews>
  <sheetFormatPr baseColWidth="10" defaultColWidth="9.140625" defaultRowHeight="15" x14ac:dyDescent="0.25"/>
  <cols>
    <col min="1" max="1" width="55" style="48" bestFit="1" customWidth="1"/>
    <col min="2" max="2" width="16" style="48" bestFit="1" customWidth="1"/>
    <col min="3" max="3" width="46" style="48" bestFit="1" customWidth="1"/>
    <col min="4" max="4" width="16.42578125" style="48" bestFit="1" customWidth="1"/>
    <col min="5" max="5" width="14.140625" style="48" customWidth="1"/>
    <col min="6" max="16384" width="9.140625" style="48"/>
  </cols>
  <sheetData>
    <row r="1" spans="1:5" ht="15.75" x14ac:dyDescent="0.25">
      <c r="A1" s="47" t="s">
        <v>143</v>
      </c>
      <c r="B1" s="47"/>
      <c r="C1" s="47"/>
      <c r="D1" s="47" t="s">
        <v>144</v>
      </c>
      <c r="E1" s="47"/>
    </row>
    <row r="2" spans="1:5" ht="15.75" x14ac:dyDescent="0.25">
      <c r="A2" s="49" t="s">
        <v>16</v>
      </c>
      <c r="B2" s="50"/>
      <c r="C2" s="46"/>
      <c r="D2" s="51">
        <v>0.13</v>
      </c>
      <c r="E2" s="52"/>
    </row>
    <row r="3" spans="1:5" ht="15.75" x14ac:dyDescent="0.25">
      <c r="A3" s="49" t="s">
        <v>26</v>
      </c>
      <c r="B3" s="50"/>
      <c r="C3" s="46"/>
      <c r="D3" s="51">
        <v>0.42</v>
      </c>
      <c r="E3" s="52"/>
    </row>
    <row r="4" spans="1:5" ht="15.75" x14ac:dyDescent="0.25">
      <c r="A4" s="49" t="s">
        <v>6</v>
      </c>
      <c r="B4" s="50"/>
      <c r="C4" s="46"/>
      <c r="D4" s="51">
        <v>0.11</v>
      </c>
      <c r="E4" s="52"/>
    </row>
    <row r="5" spans="1:5" ht="15.75" x14ac:dyDescent="0.25">
      <c r="A5" s="49" t="s">
        <v>8</v>
      </c>
      <c r="B5" s="50"/>
      <c r="C5" s="46"/>
      <c r="D5" s="51">
        <v>0.17</v>
      </c>
      <c r="E5" s="52"/>
    </row>
    <row r="6" spans="1:5" ht="15.75" x14ac:dyDescent="0.25">
      <c r="A6" s="49" t="s">
        <v>7</v>
      </c>
      <c r="B6" s="50"/>
      <c r="C6" s="46"/>
      <c r="D6" s="51">
        <v>0.21</v>
      </c>
      <c r="E6" s="52"/>
    </row>
    <row r="7" spans="1:5" ht="15.75" x14ac:dyDescent="0.25">
      <c r="A7" s="49" t="s">
        <v>19</v>
      </c>
      <c r="B7" s="50"/>
      <c r="C7" s="46"/>
      <c r="D7" s="51">
        <v>0.27279999999999999</v>
      </c>
      <c r="E7" s="52"/>
    </row>
    <row r="8" spans="1:5" ht="15.75" x14ac:dyDescent="0.25">
      <c r="A8" s="49" t="s">
        <v>22</v>
      </c>
      <c r="B8" s="50"/>
      <c r="C8" s="46"/>
      <c r="D8" s="51">
        <v>0.20699999999999999</v>
      </c>
      <c r="E8" s="52"/>
    </row>
    <row r="9" spans="1:5" ht="15.75" x14ac:dyDescent="0.25">
      <c r="A9" s="49" t="s">
        <v>5</v>
      </c>
      <c r="B9" s="50"/>
      <c r="C9" s="46"/>
      <c r="D9" s="51">
        <v>0.13400000000000001</v>
      </c>
      <c r="E9" s="52"/>
    </row>
    <row r="10" spans="1:5" ht="15.75" x14ac:dyDescent="0.25">
      <c r="A10" s="49" t="s">
        <v>9</v>
      </c>
      <c r="B10" s="50"/>
      <c r="C10" s="46"/>
      <c r="D10" s="51">
        <v>0.13</v>
      </c>
      <c r="E10" s="52"/>
    </row>
    <row r="11" spans="1:5" ht="15.75" x14ac:dyDescent="0.25">
      <c r="A11" s="49" t="s">
        <v>10</v>
      </c>
      <c r="B11" s="50"/>
      <c r="C11" s="46"/>
      <c r="D11" s="51">
        <v>0.12</v>
      </c>
      <c r="E11" s="52"/>
    </row>
    <row r="12" spans="1:5" ht="15.75" x14ac:dyDescent="0.25">
      <c r="A12" s="49" t="s">
        <v>17</v>
      </c>
      <c r="B12" s="50"/>
      <c r="C12" s="46"/>
      <c r="D12" s="51">
        <v>7.46E-2</v>
      </c>
      <c r="E12" s="52"/>
    </row>
    <row r="13" spans="1:5" ht="15.75" x14ac:dyDescent="0.25">
      <c r="A13" s="49" t="s">
        <v>20</v>
      </c>
      <c r="B13" s="50"/>
      <c r="C13" s="46"/>
      <c r="D13" s="51">
        <v>0.11</v>
      </c>
      <c r="E13" s="52"/>
    </row>
    <row r="14" spans="1:5" ht="15.75" x14ac:dyDescent="0.25">
      <c r="A14" s="49" t="s">
        <v>21</v>
      </c>
      <c r="B14" s="50"/>
      <c r="C14" s="46"/>
      <c r="D14" s="51">
        <v>0.28000000000000003</v>
      </c>
      <c r="E14" s="52"/>
    </row>
    <row r="15" spans="1:5" ht="15.75" x14ac:dyDescent="0.25">
      <c r="A15" s="49" t="s">
        <v>25</v>
      </c>
      <c r="B15" s="50"/>
      <c r="C15" s="46"/>
      <c r="D15" s="51">
        <v>0.35</v>
      </c>
      <c r="E15" s="52"/>
    </row>
    <row r="16" spans="1:5" ht="15.75" x14ac:dyDescent="0.25">
      <c r="A16" s="49" t="s">
        <v>24</v>
      </c>
      <c r="B16" s="50"/>
      <c r="C16" s="46"/>
      <c r="D16" s="51">
        <v>0.11</v>
      </c>
      <c r="E16" s="52"/>
    </row>
    <row r="17" spans="1:5" ht="15.75" x14ac:dyDescent="0.25">
      <c r="A17" s="49" t="s">
        <v>13</v>
      </c>
      <c r="B17" s="50"/>
      <c r="C17" s="46"/>
      <c r="D17" s="51">
        <v>0.14280000000000001</v>
      </c>
      <c r="E17" s="52"/>
    </row>
    <row r="18" spans="1:5" ht="15.75" x14ac:dyDescent="0.25">
      <c r="A18" s="49" t="s">
        <v>4</v>
      </c>
      <c r="B18" s="50"/>
      <c r="C18" s="46"/>
      <c r="D18" s="51">
        <v>0.09</v>
      </c>
      <c r="E18" s="52"/>
    </row>
    <row r="19" spans="1:5" ht="15.75" x14ac:dyDescent="0.25">
      <c r="A19" s="49" t="s">
        <v>12</v>
      </c>
      <c r="B19" s="50"/>
      <c r="C19" s="46"/>
      <c r="D19" s="51">
        <v>0.14000000000000001</v>
      </c>
      <c r="E19" s="52"/>
    </row>
    <row r="20" spans="1:5" ht="15.75" x14ac:dyDescent="0.25">
      <c r="A20" s="49" t="s">
        <v>11</v>
      </c>
      <c r="B20" s="50"/>
      <c r="C20" s="46"/>
      <c r="D20" s="51">
        <v>0.1157</v>
      </c>
      <c r="E20" s="52"/>
    </row>
    <row r="21" spans="1:5" ht="15.75" x14ac:dyDescent="0.25">
      <c r="A21" s="49" t="s">
        <v>15</v>
      </c>
      <c r="B21" s="50"/>
      <c r="C21" s="46"/>
      <c r="D21" s="51">
        <v>0.13800000000000001</v>
      </c>
      <c r="E21" s="52"/>
    </row>
    <row r="22" spans="1:5" ht="15.75" x14ac:dyDescent="0.25">
      <c r="A22" s="49" t="s">
        <v>14</v>
      </c>
      <c r="B22" s="50"/>
      <c r="C22" s="46"/>
      <c r="D22" s="51">
        <v>0.12</v>
      </c>
      <c r="E22" s="52"/>
    </row>
    <row r="23" spans="1:5" ht="15.75" x14ac:dyDescent="0.25">
      <c r="A23" s="49" t="s">
        <v>18</v>
      </c>
      <c r="B23" s="50"/>
      <c r="C23" s="46"/>
      <c r="D23" s="51">
        <v>0.28749999999999998</v>
      </c>
      <c r="E23" s="52"/>
    </row>
    <row r="24" spans="1:5" ht="15.75" x14ac:dyDescent="0.25">
      <c r="A24" s="49" t="s">
        <v>244</v>
      </c>
      <c r="B24" s="51"/>
      <c r="C24" s="46"/>
      <c r="D24" s="51">
        <v>0.06</v>
      </c>
      <c r="E24" s="52"/>
    </row>
    <row r="25" spans="1:5" ht="15.75" x14ac:dyDescent="0.25">
      <c r="A25" s="49" t="s">
        <v>245</v>
      </c>
      <c r="B25" s="51"/>
      <c r="C25" s="46"/>
      <c r="D25" s="51">
        <v>0.1003</v>
      </c>
      <c r="E25" s="52"/>
    </row>
    <row r="26" spans="1:5" ht="15.75" x14ac:dyDescent="0.25">
      <c r="A26" s="49" t="s">
        <v>246</v>
      </c>
      <c r="B26" s="51"/>
      <c r="C26" s="46"/>
      <c r="D26" s="51">
        <v>0.11</v>
      </c>
      <c r="E26" s="52"/>
    </row>
    <row r="27" spans="1:5" ht="15.75" x14ac:dyDescent="0.25">
      <c r="A27" s="49" t="s">
        <v>247</v>
      </c>
      <c r="B27" s="51"/>
      <c r="C27" s="46"/>
      <c r="D27" s="51">
        <v>8.3299999999999999E-2</v>
      </c>
      <c r="E27" s="52"/>
    </row>
    <row r="28" spans="1:5" ht="16.5" thickBot="1" x14ac:dyDescent="0.3">
      <c r="A28" s="53" t="s">
        <v>23</v>
      </c>
      <c r="B28" s="54"/>
      <c r="C28" s="55"/>
      <c r="D28" s="56">
        <v>0.66800000000000004</v>
      </c>
      <c r="E28" s="57"/>
    </row>
  </sheetData>
  <sheetProtection algorithmName="SHA-512" hashValue="lIkn/nbxyGgjvBFuIN0WS1lkPdrIN8E+Zs8kJSa9ZLIRcSi2QhoEeCGrE9OdA2REypSPdv+dXlJfGC5iodd4Vg==" saltValue="yBRYG9Ld3kjK7QkfbQmodQ==" spinCount="100000" sheet="1" objects="1" scenarios="1" selectLockedCells="1" selectUnlockedCells="1"/>
  <autoFilter ref="A1:E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048414"/>
  <sheetViews>
    <sheetView zoomScale="89" zoomScaleNormal="89" workbookViewId="0">
      <selection activeCell="C7" sqref="C7"/>
    </sheetView>
  </sheetViews>
  <sheetFormatPr baseColWidth="10" defaultColWidth="11.42578125" defaultRowHeight="15.75" x14ac:dyDescent="0.25"/>
  <cols>
    <col min="1" max="1" width="58.42578125" style="58" bestFit="1" customWidth="1"/>
    <col min="2" max="2" width="16.7109375" style="58" bestFit="1" customWidth="1"/>
    <col min="3" max="3" width="72.85546875" style="58" bestFit="1" customWidth="1"/>
    <col min="4" max="4" width="21" style="58" bestFit="1" customWidth="1"/>
    <col min="5" max="5" width="17.7109375" style="58" customWidth="1"/>
    <col min="6" max="6" width="15.5703125" style="58" customWidth="1"/>
    <col min="7" max="7" width="54.5703125" style="62" bestFit="1" customWidth="1"/>
    <col min="8" max="16384" width="11.42578125" style="58"/>
  </cols>
  <sheetData>
    <row r="1" spans="1:7" ht="14.25" customHeight="1" x14ac:dyDescent="0.25">
      <c r="A1" s="47" t="s">
        <v>143</v>
      </c>
      <c r="B1" s="47"/>
      <c r="C1" s="47"/>
      <c r="D1" s="47" t="s">
        <v>144</v>
      </c>
      <c r="E1" s="47"/>
      <c r="F1" s="47"/>
      <c r="G1" s="47" t="s">
        <v>78</v>
      </c>
    </row>
    <row r="2" spans="1:7" x14ac:dyDescent="0.25">
      <c r="A2" s="59" t="s">
        <v>68</v>
      </c>
      <c r="B2" s="60"/>
      <c r="C2" s="59"/>
      <c r="D2" s="61">
        <v>0</v>
      </c>
      <c r="E2" s="60"/>
      <c r="F2" s="60"/>
      <c r="G2" s="59" t="s">
        <v>68</v>
      </c>
    </row>
    <row r="3" spans="1:7" x14ac:dyDescent="0.25">
      <c r="A3" s="59" t="s">
        <v>176</v>
      </c>
      <c r="B3" s="60"/>
      <c r="C3" s="59"/>
      <c r="D3" s="61">
        <v>7.0623599999999995E-2</v>
      </c>
      <c r="E3" s="60"/>
      <c r="F3" s="60"/>
      <c r="G3" s="59" t="s">
        <v>68</v>
      </c>
    </row>
    <row r="4" spans="1:7" x14ac:dyDescent="0.25">
      <c r="A4" s="59" t="s">
        <v>192</v>
      </c>
      <c r="B4" s="60"/>
      <c r="C4" s="59"/>
      <c r="D4" s="61">
        <v>0.10104639999999999</v>
      </c>
      <c r="E4" s="60"/>
      <c r="F4" s="60"/>
      <c r="G4" s="59" t="s">
        <v>68</v>
      </c>
    </row>
    <row r="5" spans="1:7" x14ac:dyDescent="0.25">
      <c r="A5" s="59" t="s">
        <v>208</v>
      </c>
      <c r="B5" s="60"/>
      <c r="C5" s="59"/>
      <c r="D5" s="61">
        <v>0.13601000000000002</v>
      </c>
      <c r="E5" s="60"/>
      <c r="F5" s="60"/>
      <c r="G5" s="59" t="s">
        <v>68</v>
      </c>
    </row>
    <row r="6" spans="1:7" x14ac:dyDescent="0.25">
      <c r="A6" s="59" t="s">
        <v>193</v>
      </c>
      <c r="B6" s="60"/>
      <c r="C6" s="59"/>
      <c r="D6" s="61">
        <v>0.10864000000000001</v>
      </c>
      <c r="E6" s="60"/>
      <c r="F6" s="60"/>
      <c r="G6" s="59" t="s">
        <v>68</v>
      </c>
    </row>
    <row r="7" spans="1:7" x14ac:dyDescent="0.25">
      <c r="A7" s="59" t="s">
        <v>79</v>
      </c>
      <c r="B7" s="60"/>
      <c r="C7" s="59"/>
      <c r="D7" s="61">
        <v>3.9E-2</v>
      </c>
      <c r="E7" s="60"/>
      <c r="F7" s="60"/>
      <c r="G7" s="59" t="str">
        <f>+VLOOKUP(A7,'BASE DE DATOS'!$E$6:$I$66,5,0)</f>
        <v>TPB-740 ENT UNIVERSAL NEGRO AMARILLOSO</v>
      </c>
    </row>
    <row r="8" spans="1:7" x14ac:dyDescent="0.25">
      <c r="A8" s="59" t="s">
        <v>80</v>
      </c>
      <c r="B8" s="60"/>
      <c r="C8" s="59"/>
      <c r="D8" s="61">
        <v>5.305E-2</v>
      </c>
      <c r="E8" s="60"/>
      <c r="F8" s="60"/>
      <c r="G8" s="59" t="str">
        <f>+VLOOKUP(A8,'BASE DE DATOS'!$E$6:$I$66,5,0)</f>
        <v>TPL-741 ENT UNIVERSAL AZUL LUMINOSO</v>
      </c>
    </row>
    <row r="9" spans="1:7" x14ac:dyDescent="0.25">
      <c r="A9" s="59" t="s">
        <v>81</v>
      </c>
      <c r="B9" s="60"/>
      <c r="C9" s="59"/>
      <c r="D9" s="61">
        <v>7.2099999999999997E-2</v>
      </c>
      <c r="E9" s="60"/>
      <c r="F9" s="60"/>
      <c r="G9" s="59" t="str">
        <f>+VLOOKUP(A9,'BASE DE DATOS'!$E$6:$I$66,5,0)</f>
        <v>TPY-744 ENT UNIVERSAL AMARILLO ESPECIAL</v>
      </c>
    </row>
    <row r="10" spans="1:7" x14ac:dyDescent="0.25">
      <c r="A10" s="59" t="s">
        <v>82</v>
      </c>
      <c r="B10" s="60"/>
      <c r="C10" s="59"/>
      <c r="D10" s="61">
        <v>8.8179999999999994E-2</v>
      </c>
      <c r="E10" s="60"/>
      <c r="F10" s="60"/>
      <c r="G10" s="59" t="str">
        <f>+VLOOKUP(A10,'BASE DE DATOS'!$E$6:$I$66,5,0)</f>
        <v>TPP-746 ENT UNIVERSAL MAGENTA AZULADO</v>
      </c>
    </row>
    <row r="11" spans="1:7" x14ac:dyDescent="0.25">
      <c r="A11" s="59" t="s">
        <v>83</v>
      </c>
      <c r="B11" s="60"/>
      <c r="C11" s="59"/>
      <c r="D11" s="61">
        <v>0.06</v>
      </c>
      <c r="E11" s="60"/>
      <c r="F11" s="60"/>
      <c r="G11" s="59" t="str">
        <f>+VLOOKUP(A11,'BASE DE DATOS'!$E$6:$I$66,5,0)</f>
        <v>TPP-748 ENT UNIVERSAL MARRON CLARO L3920</v>
      </c>
    </row>
    <row r="12" spans="1:7" x14ac:dyDescent="0.25">
      <c r="A12" s="59" t="s">
        <v>202</v>
      </c>
      <c r="B12" s="60"/>
      <c r="C12" s="59"/>
      <c r="D12" s="61">
        <v>4.9699999999999994E-2</v>
      </c>
      <c r="E12" s="60"/>
      <c r="F12" s="60"/>
      <c r="G12" s="59" t="s">
        <v>68</v>
      </c>
    </row>
    <row r="13" spans="1:7" x14ac:dyDescent="0.25">
      <c r="A13" s="59" t="s">
        <v>210</v>
      </c>
      <c r="B13" s="60"/>
      <c r="C13" s="59"/>
      <c r="D13" s="61">
        <v>4.2809999999999994E-2</v>
      </c>
      <c r="E13" s="60"/>
      <c r="F13" s="60"/>
      <c r="G13" s="59" t="s">
        <v>241</v>
      </c>
    </row>
    <row r="14" spans="1:7" x14ac:dyDescent="0.25">
      <c r="A14" s="59" t="s">
        <v>84</v>
      </c>
      <c r="B14" s="60"/>
      <c r="C14" s="59"/>
      <c r="D14" s="61">
        <v>7.1230000000000002E-2</v>
      </c>
      <c r="E14" s="60"/>
      <c r="F14" s="60"/>
      <c r="G14" s="59" t="str">
        <f>+VLOOKUP(A14,'BASE DE DATOS'!$E$6:$I$66,5,0)</f>
        <v>TPR-752 ENT UNIVERSAL ROJO AMARILLOSO</v>
      </c>
    </row>
    <row r="15" spans="1:7" x14ac:dyDescent="0.25">
      <c r="A15" s="59" t="s">
        <v>179</v>
      </c>
      <c r="B15" s="60"/>
      <c r="C15" s="59"/>
      <c r="D15" s="61">
        <v>3.5999999999999997E-2</v>
      </c>
      <c r="E15" s="60"/>
      <c r="F15" s="60"/>
      <c r="G15" s="59" t="str">
        <f>+VLOOKUP(A15,'BASE DE DATOS'!$E$6:$I$66,5,0)</f>
        <v>TPL-754 ENT UNIVERSAL AZUL VERDOSO</v>
      </c>
    </row>
    <row r="16" spans="1:7" x14ac:dyDescent="0.25">
      <c r="A16" s="59" t="s">
        <v>172</v>
      </c>
      <c r="B16" s="60"/>
      <c r="C16" s="59"/>
      <c r="D16" s="61">
        <v>3.2500000000000001E-2</v>
      </c>
      <c r="E16" s="60"/>
      <c r="F16" s="60"/>
      <c r="G16" s="59" t="str">
        <f>+VLOOKUP(A16,'BASE DE DATOS'!$E$6:$I$66,5,0)</f>
        <v>TPB-756 ENT UNIVERSALNEGRO AZULADO</v>
      </c>
    </row>
    <row r="17" spans="1:7" x14ac:dyDescent="0.25">
      <c r="A17" s="59" t="s">
        <v>196</v>
      </c>
      <c r="B17" s="60"/>
      <c r="C17" s="59"/>
      <c r="D17" s="61">
        <v>5.2999999999999999E-2</v>
      </c>
      <c r="E17" s="60"/>
      <c r="F17" s="60"/>
      <c r="G17" s="13" t="s">
        <v>240</v>
      </c>
    </row>
    <row r="18" spans="1:7" x14ac:dyDescent="0.25">
      <c r="A18" s="59" t="s">
        <v>145</v>
      </c>
      <c r="B18" s="60"/>
      <c r="C18" s="59"/>
      <c r="D18" s="61">
        <f>74.383/806.754</f>
        <v>9.220034855730494E-2</v>
      </c>
      <c r="E18" s="60"/>
      <c r="F18" s="60"/>
      <c r="G18" s="59" t="s">
        <v>68</v>
      </c>
    </row>
    <row r="19" spans="1:7" x14ac:dyDescent="0.25">
      <c r="A19" s="59" t="s">
        <v>170</v>
      </c>
      <c r="B19" s="60"/>
      <c r="C19" s="59"/>
      <c r="D19" s="61">
        <v>5.5599999999999997E-2</v>
      </c>
      <c r="E19" s="60"/>
      <c r="F19" s="60"/>
      <c r="G19" s="59" t="s">
        <v>68</v>
      </c>
    </row>
    <row r="20" spans="1:7" x14ac:dyDescent="0.25">
      <c r="A20" s="59" t="s">
        <v>165</v>
      </c>
      <c r="B20" s="60"/>
      <c r="C20" s="59"/>
      <c r="D20" s="61">
        <v>5.7119999999999997E-2</v>
      </c>
      <c r="E20" s="60"/>
      <c r="F20" s="60"/>
      <c r="G20" s="59" t="s">
        <v>68</v>
      </c>
    </row>
    <row r="21" spans="1:7" x14ac:dyDescent="0.25">
      <c r="A21" s="59" t="s">
        <v>152</v>
      </c>
      <c r="B21" s="60"/>
      <c r="C21" s="59"/>
      <c r="D21" s="61">
        <v>7.2319999999999995E-2</v>
      </c>
      <c r="E21" s="60"/>
      <c r="F21" s="60"/>
      <c r="G21" s="59" t="s">
        <v>68</v>
      </c>
    </row>
    <row r="22" spans="1:7" x14ac:dyDescent="0.25">
      <c r="A22" s="59" t="s">
        <v>146</v>
      </c>
      <c r="B22" s="60"/>
      <c r="C22" s="59"/>
      <c r="D22" s="61">
        <v>6.6170000000000007E-2</v>
      </c>
      <c r="E22" s="60"/>
      <c r="F22" s="60"/>
      <c r="G22" s="59" t="s">
        <v>68</v>
      </c>
    </row>
    <row r="23" spans="1:7" x14ac:dyDescent="0.25">
      <c r="A23" s="59" t="s">
        <v>158</v>
      </c>
      <c r="B23" s="60"/>
      <c r="C23" s="59"/>
      <c r="D23" s="61">
        <v>7.0849999999999996E-2</v>
      </c>
      <c r="E23" s="60"/>
      <c r="F23" s="60"/>
      <c r="G23" s="59" t="s">
        <v>68</v>
      </c>
    </row>
    <row r="24" spans="1:7" x14ac:dyDescent="0.25">
      <c r="A24" s="59" t="s">
        <v>161</v>
      </c>
      <c r="B24" s="60"/>
      <c r="C24" s="59"/>
      <c r="D24" s="61">
        <v>6.6479999999999997E-2</v>
      </c>
      <c r="E24" s="60"/>
      <c r="F24" s="60"/>
      <c r="G24" s="59" t="s">
        <v>68</v>
      </c>
    </row>
    <row r="25" spans="1:7" x14ac:dyDescent="0.25">
      <c r="A25" s="59" t="s">
        <v>85</v>
      </c>
      <c r="B25" s="60"/>
      <c r="C25" s="59"/>
      <c r="D25" s="61">
        <v>5.6840000000000002E-2</v>
      </c>
      <c r="E25" s="60"/>
      <c r="F25" s="60"/>
      <c r="G25" s="59" t="str">
        <f>+VLOOKUP(A25,'BASE DE DATOS'!$E$6:$I$66,5,0)</f>
        <v>TPL-776 ENT UNIVERSAL AZUL INTERMEDIO</v>
      </c>
    </row>
    <row r="26" spans="1:7" x14ac:dyDescent="0.25">
      <c r="A26" s="59" t="s">
        <v>86</v>
      </c>
      <c r="B26" s="60"/>
      <c r="C26" s="59"/>
      <c r="D26" s="61">
        <v>6.4329999999999998E-2</v>
      </c>
      <c r="E26" s="60"/>
      <c r="F26" s="60"/>
      <c r="G26" s="59" t="str">
        <f>+VLOOKUP(A26,'BASE DE DATOS'!$E$6:$I$66,5,0)</f>
        <v>TPG-777 ENT UNIVERSAL VERDE ORO</v>
      </c>
    </row>
    <row r="27" spans="1:7" x14ac:dyDescent="0.25">
      <c r="A27" s="59" t="s">
        <v>198</v>
      </c>
      <c r="B27" s="60"/>
      <c r="C27" s="59"/>
      <c r="D27" s="61">
        <v>0.16929</v>
      </c>
      <c r="E27" s="60"/>
      <c r="F27" s="60"/>
      <c r="G27" s="59" t="str">
        <f>+VLOOKUP(A27,'BASE DE DATOS'!$E$6:$I$66,5,0)</f>
        <v>TPS-778 ENT UNIVERSAL OCRE</v>
      </c>
    </row>
    <row r="28" spans="1:7" x14ac:dyDescent="0.25">
      <c r="A28" s="59" t="s">
        <v>186</v>
      </c>
      <c r="B28" s="60"/>
      <c r="C28" s="59"/>
      <c r="D28" s="61">
        <v>8.3699999999999997E-2</v>
      </c>
      <c r="E28" s="60"/>
      <c r="F28" s="60"/>
      <c r="G28" s="59" t="s">
        <v>68</v>
      </c>
    </row>
    <row r="29" spans="1:7" x14ac:dyDescent="0.25">
      <c r="A29" s="59" t="s">
        <v>87</v>
      </c>
      <c r="B29" s="60"/>
      <c r="C29" s="59"/>
      <c r="D29" s="61">
        <v>0.11616</v>
      </c>
      <c r="E29" s="60"/>
      <c r="F29" s="60"/>
      <c r="G29" s="59" t="str">
        <f>+VLOOKUP(A29,'BASE DE DATOS'!$E$6:$I$66,5,0)</f>
        <v>TPY-780 ENT UNIVERSAL AMARILLO BRILLANTE</v>
      </c>
    </row>
    <row r="30" spans="1:7" x14ac:dyDescent="0.25">
      <c r="A30" s="59" t="s">
        <v>184</v>
      </c>
      <c r="B30" s="60"/>
      <c r="C30" s="59"/>
      <c r="D30" s="61">
        <v>5.7999999999999996E-2</v>
      </c>
      <c r="E30" s="60"/>
      <c r="F30" s="60"/>
      <c r="G30" s="59" t="s">
        <v>68</v>
      </c>
    </row>
    <row r="31" spans="1:7" x14ac:dyDescent="0.25">
      <c r="A31" s="59" t="s">
        <v>88</v>
      </c>
      <c r="B31" s="60"/>
      <c r="C31" s="59"/>
      <c r="D31" s="61">
        <v>3.04E-2</v>
      </c>
      <c r="E31" s="60"/>
      <c r="F31" s="60"/>
      <c r="G31" s="59" t="str">
        <f>+VLOOKUP(A31,'BASE DE DATOS'!$E$6:$I$66,5,0)</f>
        <v>TPB-789 ENT UNIVERSAL NEGRO INTENSO</v>
      </c>
    </row>
    <row r="32" spans="1:7" x14ac:dyDescent="0.25">
      <c r="A32" s="59" t="s">
        <v>89</v>
      </c>
      <c r="B32" s="60"/>
      <c r="C32" s="59"/>
      <c r="D32" s="61">
        <v>6.6316320000000012E-2</v>
      </c>
      <c r="E32" s="60"/>
      <c r="F32" s="60"/>
      <c r="G32" s="59" t="str">
        <f>+VLOOKUP(A32,'BASE DE DATOS'!$E$6:$I$66,5,0)</f>
        <v>TPR-790 ENT UNIVERSAL ROJO OXIDO</v>
      </c>
    </row>
    <row r="33" spans="1:7" x14ac:dyDescent="0.25">
      <c r="A33" s="59" t="s">
        <v>177</v>
      </c>
      <c r="B33" s="60"/>
      <c r="C33" s="59"/>
      <c r="D33" s="61">
        <v>0.1079</v>
      </c>
      <c r="E33" s="60"/>
      <c r="F33" s="60"/>
      <c r="G33" s="59" t="str">
        <f>+VLOOKUP(A33,'BASE DE DATOS'!$E$6:$I$66,5,0)</f>
        <v>TPJ-792 ENT UNIVERSAL NARANJA LUMINOSO</v>
      </c>
    </row>
    <row r="34" spans="1:7" x14ac:dyDescent="0.25">
      <c r="A34" s="59" t="s">
        <v>217</v>
      </c>
      <c r="B34" s="60"/>
      <c r="C34" s="59"/>
      <c r="D34" s="61">
        <v>7.1620000000000003E-2</v>
      </c>
      <c r="E34" s="60"/>
      <c r="F34" s="60"/>
      <c r="G34" s="59" t="s">
        <v>68</v>
      </c>
    </row>
    <row r="35" spans="1:7" x14ac:dyDescent="0.25">
      <c r="A35" s="59" t="s">
        <v>90</v>
      </c>
      <c r="B35" s="60"/>
      <c r="C35" s="59"/>
      <c r="D35" s="61">
        <v>0.34322000000000003</v>
      </c>
      <c r="E35" s="60"/>
      <c r="F35" s="60"/>
      <c r="G35" s="59" t="str">
        <f>+VLOOKUP(A35,'BASE DE DATOS'!$E$6:$I$66,5,0)</f>
        <v>TPY-794 ENT UNIVERSAL AMARILLO VERDOSO</v>
      </c>
    </row>
    <row r="36" spans="1:7" x14ac:dyDescent="0.25">
      <c r="A36" s="59" t="s">
        <v>174</v>
      </c>
      <c r="B36" s="60"/>
      <c r="C36" s="59"/>
      <c r="D36" s="61">
        <v>6.3839999999999994E-2</v>
      </c>
      <c r="E36" s="60"/>
      <c r="F36" s="60"/>
      <c r="G36" s="59" t="str">
        <f>+VLOOKUP(A36,'BASE DE DATOS'!$E$6:$I$66,5,0)</f>
        <v>TPG-797 ENT UNIVERSAL VERDE PHTALO</v>
      </c>
    </row>
    <row r="37" spans="1:7" x14ac:dyDescent="0.25">
      <c r="A37" s="59" t="s">
        <v>151</v>
      </c>
      <c r="B37" s="60"/>
      <c r="C37" s="59"/>
      <c r="D37" s="61">
        <v>6.9290000000000004E-2</v>
      </c>
      <c r="E37" s="60"/>
      <c r="F37" s="60"/>
      <c r="G37" s="59" t="s">
        <v>68</v>
      </c>
    </row>
    <row r="38" spans="1:7" x14ac:dyDescent="0.25">
      <c r="A38" s="59" t="s">
        <v>228</v>
      </c>
      <c r="B38" s="60"/>
      <c r="C38" s="59"/>
      <c r="D38" s="61">
        <v>7.7030000000000001E-2</v>
      </c>
      <c r="E38" s="60"/>
      <c r="F38" s="60"/>
      <c r="G38" s="59" t="s">
        <v>68</v>
      </c>
    </row>
    <row r="39" spans="1:7" x14ac:dyDescent="0.25">
      <c r="A39" s="59" t="s">
        <v>157</v>
      </c>
      <c r="B39" s="60"/>
      <c r="C39" s="59"/>
      <c r="D39" s="61">
        <v>7.8380000000000005E-2</v>
      </c>
      <c r="E39" s="60"/>
      <c r="F39" s="60"/>
      <c r="G39" s="59" t="s">
        <v>68</v>
      </c>
    </row>
    <row r="40" spans="1:7" x14ac:dyDescent="0.25">
      <c r="A40" s="59" t="s">
        <v>169</v>
      </c>
      <c r="B40" s="60"/>
      <c r="C40" s="59"/>
      <c r="D40" s="61">
        <v>6.2800000000000009E-2</v>
      </c>
      <c r="E40" s="60"/>
      <c r="F40" s="60"/>
      <c r="G40" s="59" t="s">
        <v>68</v>
      </c>
    </row>
    <row r="41" spans="1:7" x14ac:dyDescent="0.25">
      <c r="A41" s="59" t="s">
        <v>162</v>
      </c>
      <c r="B41" s="60"/>
      <c r="C41" s="59"/>
      <c r="D41" s="61">
        <v>7.3579999999999993E-2</v>
      </c>
      <c r="E41" s="60"/>
      <c r="F41" s="60"/>
      <c r="G41" s="59" t="s">
        <v>68</v>
      </c>
    </row>
    <row r="42" spans="1:7" x14ac:dyDescent="0.25">
      <c r="A42" s="59" t="s">
        <v>219</v>
      </c>
      <c r="B42" s="60"/>
      <c r="C42" s="59"/>
      <c r="D42" s="61">
        <v>8.7550000000000003E-2</v>
      </c>
      <c r="E42" s="60"/>
      <c r="F42" s="60"/>
      <c r="G42" s="59" t="s">
        <v>68</v>
      </c>
    </row>
    <row r="43" spans="1:7" x14ac:dyDescent="0.25">
      <c r="A43" s="59" t="s">
        <v>235</v>
      </c>
      <c r="B43" s="60"/>
      <c r="C43" s="59"/>
      <c r="D43" s="61">
        <v>0.09</v>
      </c>
      <c r="E43" s="60"/>
      <c r="F43" s="60"/>
      <c r="G43" s="59" t="s">
        <v>68</v>
      </c>
    </row>
    <row r="44" spans="1:7" x14ac:dyDescent="0.25">
      <c r="A44" s="59" t="s">
        <v>234</v>
      </c>
      <c r="B44" s="60"/>
      <c r="C44" s="59"/>
      <c r="D44" s="61">
        <v>6.0999999999999999E-2</v>
      </c>
      <c r="E44" s="60"/>
      <c r="F44" s="60"/>
      <c r="G44" s="59" t="s">
        <v>68</v>
      </c>
    </row>
    <row r="45" spans="1:7" x14ac:dyDescent="0.25">
      <c r="A45" s="59" t="s">
        <v>225</v>
      </c>
      <c r="B45" s="60"/>
      <c r="C45" s="59"/>
      <c r="D45" s="61">
        <f>44.482/799.285</f>
        <v>5.5652239188774967E-2</v>
      </c>
      <c r="E45" s="60"/>
      <c r="F45" s="60"/>
      <c r="G45" s="59" t="s">
        <v>68</v>
      </c>
    </row>
    <row r="46" spans="1:7" x14ac:dyDescent="0.25">
      <c r="A46" s="59" t="s">
        <v>201</v>
      </c>
      <c r="B46" s="60"/>
      <c r="C46" s="59"/>
      <c r="D46" s="61">
        <v>0.30234</v>
      </c>
      <c r="E46" s="60"/>
      <c r="F46" s="60"/>
      <c r="G46" s="59" t="s">
        <v>68</v>
      </c>
    </row>
    <row r="47" spans="1:7" x14ac:dyDescent="0.25">
      <c r="A47" s="59" t="s">
        <v>207</v>
      </c>
      <c r="B47" s="60"/>
      <c r="C47" s="59"/>
      <c r="D47" s="61">
        <v>5.0999999999999997E-2</v>
      </c>
      <c r="E47" s="60"/>
      <c r="F47" s="60"/>
      <c r="G47" s="59" t="str">
        <f>+VLOOKUP(A47,'BASE DE DATOS'!$E$6:$I$66,5,0)</f>
        <v>N/A</v>
      </c>
    </row>
    <row r="48" spans="1:7" x14ac:dyDescent="0.25">
      <c r="A48" s="59" t="s">
        <v>214</v>
      </c>
      <c r="B48" s="60"/>
      <c r="C48" s="59"/>
      <c r="D48" s="61">
        <v>7.739E-2</v>
      </c>
      <c r="E48" s="60"/>
      <c r="F48" s="60"/>
      <c r="G48" s="59" t="s">
        <v>68</v>
      </c>
    </row>
    <row r="49" spans="1:7" x14ac:dyDescent="0.25">
      <c r="A49" s="59" t="s">
        <v>236</v>
      </c>
      <c r="B49" s="60"/>
      <c r="C49" s="59"/>
      <c r="D49" s="61">
        <v>5.16E-2</v>
      </c>
      <c r="E49" s="60"/>
      <c r="F49" s="60"/>
      <c r="G49" s="59" t="s">
        <v>242</v>
      </c>
    </row>
    <row r="50" spans="1:7" x14ac:dyDescent="0.25">
      <c r="A50" s="59" t="s">
        <v>180</v>
      </c>
      <c r="B50" s="60"/>
      <c r="C50" s="59"/>
      <c r="D50" s="61">
        <v>6.5000000000000002E-2</v>
      </c>
      <c r="E50" s="60"/>
      <c r="F50" s="60"/>
      <c r="G50" s="59" t="str">
        <f>+VLOOKUP(A50,'BASE DE DATOS'!$E$6:$I$66,5,0)</f>
        <v>TPL-977 ENT UNIVERSAL AZUL ROJIZO</v>
      </c>
    </row>
    <row r="51" spans="1:7" x14ac:dyDescent="0.25">
      <c r="A51" s="59" t="s">
        <v>187</v>
      </c>
      <c r="B51" s="60"/>
      <c r="C51" s="59"/>
      <c r="D51" s="61">
        <v>7.3929999999999996E-2</v>
      </c>
      <c r="E51" s="60"/>
      <c r="F51" s="60"/>
      <c r="G51" s="59" t="s">
        <v>243</v>
      </c>
    </row>
    <row r="52" spans="1:7" x14ac:dyDescent="0.25">
      <c r="A52" s="59" t="s">
        <v>91</v>
      </c>
      <c r="B52" s="60"/>
      <c r="C52" s="59"/>
      <c r="D52" s="61">
        <v>6.1400000000000003E-2</v>
      </c>
      <c r="E52" s="60"/>
      <c r="F52" s="60"/>
      <c r="G52" s="59" t="str">
        <f>+VLOOKUP(A52,'BASE DE DATOS'!$E$6:$I$66,5,0)</f>
        <v>TPS-980 ENT UNVERSAL AMARILLO OCRE</v>
      </c>
    </row>
    <row r="53" spans="1:7" x14ac:dyDescent="0.25">
      <c r="A53" s="59" t="s">
        <v>92</v>
      </c>
      <c r="B53" s="60"/>
      <c r="C53" s="59"/>
      <c r="D53" s="61">
        <v>2.4500000000000001E-2</v>
      </c>
      <c r="E53" s="60"/>
      <c r="F53" s="60"/>
      <c r="G53" s="59" t="str">
        <f>+VLOOKUP(A53,'BASE DE DATOS'!$E$6:$I$66,5,0)</f>
        <v>TPP-981 ENT UNIVERSAL VIOLETA RL INTENSO</v>
      </c>
    </row>
    <row r="54" spans="1:7" x14ac:dyDescent="0.25">
      <c r="A54" s="59" t="s">
        <v>159</v>
      </c>
      <c r="B54" s="60"/>
      <c r="C54" s="59"/>
      <c r="D54" s="61">
        <v>6.318E-2</v>
      </c>
      <c r="E54" s="60"/>
      <c r="F54" s="60"/>
      <c r="G54" s="59" t="s">
        <v>68</v>
      </c>
    </row>
    <row r="55" spans="1:7" x14ac:dyDescent="0.25">
      <c r="A55" s="59" t="s">
        <v>93</v>
      </c>
      <c r="B55" s="60"/>
      <c r="C55" s="59"/>
      <c r="D55" s="61">
        <v>7.2700000000000001E-2</v>
      </c>
      <c r="E55" s="60"/>
      <c r="F55" s="60"/>
      <c r="G55" s="59" t="str">
        <f>+VLOOKUP(A55,'BASE DE DATOS'!$E$6:$I$66,5,0)</f>
        <v>TPR-991 ENT UNIVERSAL ROJO CLARO</v>
      </c>
    </row>
    <row r="56" spans="1:7" x14ac:dyDescent="0.25">
      <c r="A56" s="59" t="s">
        <v>27</v>
      </c>
      <c r="B56" s="60"/>
      <c r="C56" s="59"/>
      <c r="D56" s="61">
        <v>3.4200000000000001E-2</v>
      </c>
      <c r="E56" s="60"/>
      <c r="F56" s="60"/>
      <c r="G56" s="59" t="str">
        <f>+VLOOKUP(A56,'BASE DE DATOS'!$E$6:$I$66,5,0)</f>
        <v>TPB-740 ENT UNIVERSAL NEGRO AMARILLOSO</v>
      </c>
    </row>
    <row r="57" spans="1:7" x14ac:dyDescent="0.25">
      <c r="A57" s="59" t="s">
        <v>29</v>
      </c>
      <c r="B57" s="60"/>
      <c r="C57" s="59"/>
      <c r="D57" s="61">
        <v>0.36370000000000002</v>
      </c>
      <c r="E57" s="60"/>
      <c r="F57" s="60"/>
      <c r="G57" s="59" t="str">
        <f>+VLOOKUP(A57,'BASE DE DATOS'!$E$6:$I$66,5,0)</f>
        <v>TPW-753 ENT UNIVERSAL BLANCO</v>
      </c>
    </row>
    <row r="58" spans="1:7" x14ac:dyDescent="0.25">
      <c r="A58" s="59" t="s">
        <v>31</v>
      </c>
      <c r="B58" s="60"/>
      <c r="C58" s="59"/>
      <c r="D58" s="61">
        <v>3.4210000000000004E-2</v>
      </c>
      <c r="E58" s="60"/>
      <c r="F58" s="60"/>
      <c r="G58" s="59" t="str">
        <f>+VLOOKUP(A58,'BASE DE DATOS'!$E$6:$I$66,5,0)</f>
        <v>TPB-756 ENT UNIVERSALNEGRO AZULADO</v>
      </c>
    </row>
    <row r="59" spans="1:7" x14ac:dyDescent="0.25">
      <c r="A59" s="59" t="s">
        <v>229</v>
      </c>
      <c r="B59" s="60"/>
      <c r="C59" s="59"/>
      <c r="D59" s="61">
        <v>7.0000000000000007E-2</v>
      </c>
      <c r="E59" s="60"/>
      <c r="F59" s="60"/>
      <c r="G59" s="59" t="s">
        <v>68</v>
      </c>
    </row>
    <row r="60" spans="1:7" x14ac:dyDescent="0.25">
      <c r="A60" s="59" t="s">
        <v>163</v>
      </c>
      <c r="B60" s="60"/>
      <c r="C60" s="59"/>
      <c r="D60" s="61">
        <v>5.9700000000000003E-2</v>
      </c>
      <c r="E60" s="60"/>
      <c r="F60" s="60"/>
      <c r="G60" s="59" t="s">
        <v>68</v>
      </c>
    </row>
    <row r="61" spans="1:7" x14ac:dyDescent="0.25">
      <c r="A61" s="59" t="s">
        <v>226</v>
      </c>
      <c r="B61" s="60"/>
      <c r="C61" s="59"/>
      <c r="D61" s="61">
        <v>6.8199999999999997E-2</v>
      </c>
      <c r="E61" s="60"/>
      <c r="F61" s="60"/>
      <c r="G61" s="59" t="s">
        <v>68</v>
      </c>
    </row>
    <row r="62" spans="1:7" x14ac:dyDescent="0.25">
      <c r="A62" s="59" t="s">
        <v>61</v>
      </c>
      <c r="B62" s="60"/>
      <c r="C62" s="59"/>
      <c r="D62" s="61">
        <v>7.1900000000000006E-2</v>
      </c>
      <c r="E62" s="60"/>
      <c r="F62" s="60"/>
      <c r="G62" s="59" t="str">
        <f>+VLOOKUP(A62,'BASE DE DATOS'!$E$6:$I$66,5,0)</f>
        <v>TPR-752 ENT UNIVERSAL ROJO AMARILLOSO</v>
      </c>
    </row>
    <row r="63" spans="1:7" x14ac:dyDescent="0.25">
      <c r="A63" s="59" t="s">
        <v>33</v>
      </c>
      <c r="B63" s="60"/>
      <c r="C63" s="59"/>
      <c r="D63" s="61">
        <v>3.2500000000000001E-2</v>
      </c>
      <c r="E63" s="60"/>
      <c r="F63" s="60"/>
      <c r="G63" s="59" t="str">
        <f>+VLOOKUP(A63,'BASE DE DATOS'!$E$6:$I$66,5,0)</f>
        <v>TPL-754 ENT UNIVERSAL AZUL VERDOSO</v>
      </c>
    </row>
    <row r="64" spans="1:7" x14ac:dyDescent="0.25">
      <c r="A64" s="59" t="s">
        <v>35</v>
      </c>
      <c r="B64" s="60"/>
      <c r="C64" s="59"/>
      <c r="D64" s="61">
        <v>6.5299999999999997E-2</v>
      </c>
      <c r="E64" s="60"/>
      <c r="F64" s="60"/>
      <c r="G64" s="59" t="str">
        <f>+VLOOKUP(A64,'BASE DE DATOS'!$E$6:$I$66,5,0)</f>
        <v>TPL-977 ENT UNIVERSAL AZUL ROJIZO</v>
      </c>
    </row>
    <row r="65" spans="1:7" x14ac:dyDescent="0.25">
      <c r="A65" s="59" t="s">
        <v>37</v>
      </c>
      <c r="B65" s="60"/>
      <c r="C65" s="59"/>
      <c r="D65" s="61">
        <v>8.8200000000000001E-2</v>
      </c>
      <c r="E65" s="60"/>
      <c r="F65" s="60"/>
      <c r="G65" s="59" t="str">
        <f>+VLOOKUP(A65,'BASE DE DATOS'!$E$6:$I$66,5,0)</f>
        <v>TPP-746 ENT UNIVERSAL MAGENTA AZULADO</v>
      </c>
    </row>
    <row r="66" spans="1:7" x14ac:dyDescent="0.25">
      <c r="A66" s="59" t="s">
        <v>220</v>
      </c>
      <c r="B66" s="60"/>
      <c r="C66" s="59"/>
      <c r="D66" s="61">
        <v>7.3700000000000002E-2</v>
      </c>
      <c r="E66" s="60"/>
      <c r="F66" s="60"/>
      <c r="G66" s="59" t="s">
        <v>68</v>
      </c>
    </row>
    <row r="67" spans="1:7" x14ac:dyDescent="0.25">
      <c r="A67" s="59" t="s">
        <v>39</v>
      </c>
      <c r="B67" s="60"/>
      <c r="C67" s="59"/>
      <c r="D67" s="61">
        <v>5.9450000000000003E-2</v>
      </c>
      <c r="E67" s="60"/>
      <c r="F67" s="60"/>
      <c r="G67" s="59" t="str">
        <f>+VLOOKUP(A67,'BASE DE DATOS'!$E$6:$I$66,5,0)</f>
        <v>TPR-991 ENT UNIVERSAL ROJO CLARO</v>
      </c>
    </row>
    <row r="68" spans="1:7" x14ac:dyDescent="0.25">
      <c r="A68" s="59" t="s">
        <v>41</v>
      </c>
      <c r="B68" s="60"/>
      <c r="C68" s="59"/>
      <c r="D68" s="61">
        <v>6.4329999999999998E-2</v>
      </c>
      <c r="E68" s="60"/>
      <c r="F68" s="60"/>
      <c r="G68" s="59" t="str">
        <f>+VLOOKUP(A68,'BASE DE DATOS'!$E$6:$I$66,5,0)</f>
        <v>TPG-777 ENT UNIVERSAL VERDE ORO</v>
      </c>
    </row>
    <row r="69" spans="1:7" x14ac:dyDescent="0.25">
      <c r="A69" s="59" t="s">
        <v>43</v>
      </c>
      <c r="B69" s="60"/>
      <c r="C69" s="59"/>
      <c r="D69" s="61">
        <v>6.5049999999999997E-2</v>
      </c>
      <c r="E69" s="60"/>
      <c r="F69" s="60"/>
      <c r="G69" s="59" t="str">
        <f>+VLOOKUP(A69,'BASE DE DATOS'!$E$6:$I$66,5,0)</f>
        <v>TPG-797 ENT UNIVERSAL VERDE PHTALO</v>
      </c>
    </row>
    <row r="70" spans="1:7" x14ac:dyDescent="0.25">
      <c r="A70" s="59" t="s">
        <v>59</v>
      </c>
      <c r="B70" s="60"/>
      <c r="C70" s="59"/>
      <c r="D70" s="61">
        <v>6.5000000000000002E-2</v>
      </c>
      <c r="E70" s="60"/>
      <c r="F70" s="60"/>
      <c r="G70" s="59" t="str">
        <f>+VLOOKUP(A70,'BASE DE DATOS'!$E$6:$I$66,5,0)</f>
        <v>TPL-977 ENT UNIVERSAL AZUL ROJIZO</v>
      </c>
    </row>
    <row r="71" spans="1:7" x14ac:dyDescent="0.25">
      <c r="A71" s="59" t="s">
        <v>45</v>
      </c>
      <c r="B71" s="60"/>
      <c r="C71" s="59"/>
      <c r="D71" s="61">
        <v>0.16928000000000001</v>
      </c>
      <c r="E71" s="60"/>
      <c r="F71" s="60"/>
      <c r="G71" s="59" t="str">
        <f>+VLOOKUP(A71,'BASE DE DATOS'!$E$6:$I$66,5,0)</f>
        <v>TPS-778 ENT UNIVERSAL OCRE</v>
      </c>
    </row>
    <row r="72" spans="1:7" x14ac:dyDescent="0.25">
      <c r="A72" s="59" t="s">
        <v>47</v>
      </c>
      <c r="B72" s="60"/>
      <c r="C72" s="59"/>
      <c r="D72" s="61">
        <v>9.3909999999999993E-2</v>
      </c>
      <c r="E72" s="60"/>
      <c r="F72" s="60"/>
      <c r="G72" s="59" t="str">
        <f>+VLOOKUP(A72,'BASE DE DATOS'!$E$6:$I$66,5,0)</f>
        <v>TPJ-792 ENT UNIVERSAL NARANJA LUMINOSO</v>
      </c>
    </row>
    <row r="73" spans="1:7" x14ac:dyDescent="0.25">
      <c r="A73" s="59" t="s">
        <v>49</v>
      </c>
      <c r="B73" s="60"/>
      <c r="C73" s="59"/>
      <c r="D73" s="61">
        <v>1.9600000000000003E-2</v>
      </c>
      <c r="E73" s="60"/>
      <c r="F73" s="60"/>
      <c r="G73" s="59" t="str">
        <f>+VLOOKUP(A73,'BASE DE DATOS'!$E$6:$I$66,5,0)</f>
        <v>TPP-981 ENT UNIVERSAL VIOLETA RL INTENSO</v>
      </c>
    </row>
    <row r="74" spans="1:7" x14ac:dyDescent="0.25">
      <c r="A74" s="59" t="s">
        <v>51</v>
      </c>
      <c r="B74" s="60"/>
      <c r="C74" s="59"/>
      <c r="D74" s="61">
        <v>5.3499999999999999E-2</v>
      </c>
      <c r="E74" s="60"/>
      <c r="F74" s="60"/>
      <c r="G74" s="59" t="str">
        <f>+VLOOKUP(A74,'BASE DE DATOS'!$E$6:$I$66,5,0)</f>
        <v>TPL-741 ENT UNIVERSAL AZUL LUMINOSO</v>
      </c>
    </row>
    <row r="75" spans="1:7" x14ac:dyDescent="0.25">
      <c r="A75" s="59" t="s">
        <v>53</v>
      </c>
      <c r="B75" s="60"/>
      <c r="C75" s="59"/>
      <c r="D75" s="61">
        <v>0.02</v>
      </c>
      <c r="E75" s="60"/>
      <c r="F75" s="60"/>
      <c r="G75" s="59" t="str">
        <f>+VLOOKUP(A75,'BASE DE DATOS'!$E$6:$I$66,5,0)</f>
        <v>TPY-780 ENT UNIVERSAL AMARILLO BRILLANTE</v>
      </c>
    </row>
    <row r="76" spans="1:7" x14ac:dyDescent="0.25">
      <c r="A76" s="59" t="s">
        <v>223</v>
      </c>
      <c r="B76" s="60"/>
      <c r="C76" s="59"/>
      <c r="D76" s="61">
        <v>0.09</v>
      </c>
      <c r="E76" s="60"/>
      <c r="F76" s="60"/>
      <c r="G76" s="59" t="s">
        <v>68</v>
      </c>
    </row>
    <row r="77" spans="1:7" x14ac:dyDescent="0.25">
      <c r="A77" s="59" t="s">
        <v>231</v>
      </c>
      <c r="B77" s="60"/>
      <c r="C77" s="59"/>
      <c r="D77" s="61">
        <v>6.0999999999999999E-2</v>
      </c>
      <c r="E77" s="60"/>
      <c r="F77" s="60"/>
      <c r="G77" s="59" t="s">
        <v>68</v>
      </c>
    </row>
    <row r="78" spans="1:7" x14ac:dyDescent="0.25">
      <c r="A78" s="59" t="s">
        <v>63</v>
      </c>
      <c r="B78" s="60"/>
      <c r="C78" s="59"/>
      <c r="D78" s="61">
        <v>5.6860000000000001E-2</v>
      </c>
      <c r="E78" s="60"/>
      <c r="F78" s="60"/>
      <c r="G78" s="59" t="str">
        <f>+VLOOKUP(A78,'BASE DE DATOS'!$E$6:$I$66,5,0)</f>
        <v>TPL-776 ENT UNIVERSAL AZUL INTERMEDIO</v>
      </c>
    </row>
    <row r="79" spans="1:7" x14ac:dyDescent="0.25">
      <c r="A79" s="59" t="s">
        <v>203</v>
      </c>
      <c r="B79" s="60"/>
      <c r="C79" s="59"/>
      <c r="D79" s="61">
        <v>4.9700000000000001E-2</v>
      </c>
      <c r="E79" s="60"/>
      <c r="F79" s="60"/>
      <c r="G79" s="59" t="s">
        <v>68</v>
      </c>
    </row>
    <row r="80" spans="1:7" x14ac:dyDescent="0.25">
      <c r="A80" s="59" t="s">
        <v>60</v>
      </c>
      <c r="B80" s="60"/>
      <c r="C80" s="59"/>
      <c r="D80" s="61">
        <v>8.8200000000000001E-2</v>
      </c>
      <c r="E80" s="60"/>
      <c r="F80" s="60"/>
      <c r="G80" s="59" t="str">
        <f>+VLOOKUP(A80,'BASE DE DATOS'!$E$6:$I$66,5,0)</f>
        <v>TPP-746 ENT UNIVERSAL MAGENTA AZULADO</v>
      </c>
    </row>
    <row r="81" spans="1:7" x14ac:dyDescent="0.25">
      <c r="A81" s="59" t="s">
        <v>182</v>
      </c>
      <c r="B81" s="60"/>
      <c r="C81" s="59"/>
      <c r="D81" s="61">
        <v>9.2079999999999995E-2</v>
      </c>
      <c r="E81" s="60"/>
      <c r="F81" s="60"/>
      <c r="G81" s="59" t="s">
        <v>68</v>
      </c>
    </row>
    <row r="82" spans="1:7" x14ac:dyDescent="0.25">
      <c r="A82" s="59" t="s">
        <v>206</v>
      </c>
      <c r="B82" s="60"/>
      <c r="C82" s="59"/>
      <c r="D82" s="61">
        <v>0.34379999999999999</v>
      </c>
      <c r="E82" s="60"/>
      <c r="F82" s="60"/>
      <c r="G82" s="59" t="s">
        <v>68</v>
      </c>
    </row>
    <row r="83" spans="1:7" x14ac:dyDescent="0.25">
      <c r="A83" s="59" t="s">
        <v>55</v>
      </c>
      <c r="B83" s="60"/>
      <c r="C83" s="59"/>
      <c r="D83" s="61">
        <v>0.12909999999999999</v>
      </c>
      <c r="E83" s="60"/>
      <c r="F83" s="60"/>
      <c r="G83" s="59" t="str">
        <f>+VLOOKUP(A83,'BASE DE DATOS'!$E$6:$I$66,5,0)</f>
        <v>TPR-752 ENT UNIVERSAL ROJO AMARILLOSO</v>
      </c>
    </row>
    <row r="84" spans="1:7" x14ac:dyDescent="0.25">
      <c r="A84" s="59" t="s">
        <v>197</v>
      </c>
      <c r="B84" s="60"/>
      <c r="C84" s="59"/>
      <c r="D84" s="61">
        <v>0.13250000000000001</v>
      </c>
      <c r="E84" s="60"/>
      <c r="F84" s="60"/>
      <c r="G84" s="59" t="s">
        <v>68</v>
      </c>
    </row>
    <row r="85" spans="1:7" x14ac:dyDescent="0.25">
      <c r="A85" s="59" t="s">
        <v>188</v>
      </c>
      <c r="B85" s="60"/>
      <c r="C85" s="59"/>
      <c r="D85" s="61">
        <v>7.6200000000000004E-2</v>
      </c>
      <c r="E85" s="60"/>
      <c r="F85" s="60"/>
      <c r="G85" s="59" t="s">
        <v>68</v>
      </c>
    </row>
    <row r="86" spans="1:7" x14ac:dyDescent="0.25">
      <c r="A86" s="59" t="s">
        <v>62</v>
      </c>
      <c r="B86" s="60"/>
      <c r="C86" s="59"/>
      <c r="D86" s="61">
        <v>0.221</v>
      </c>
      <c r="E86" s="60"/>
      <c r="F86" s="60"/>
      <c r="G86" s="59" t="str">
        <f>+VLOOKUP(A86,'BASE DE DATOS'!$E$6:$I$66,5,0)</f>
        <v>TPW-753 ENT UNIVERSAL BLANCO</v>
      </c>
    </row>
    <row r="87" spans="1:7" x14ac:dyDescent="0.25">
      <c r="A87" s="59" t="s">
        <v>153</v>
      </c>
      <c r="B87" s="60"/>
      <c r="C87" s="59"/>
      <c r="D87" s="61">
        <v>0.35</v>
      </c>
      <c r="E87" s="60"/>
      <c r="F87" s="60"/>
      <c r="G87" s="59" t="s">
        <v>68</v>
      </c>
    </row>
    <row r="88" spans="1:7" x14ac:dyDescent="0.25">
      <c r="A88" s="59" t="s">
        <v>160</v>
      </c>
      <c r="B88" s="60"/>
      <c r="C88" s="59"/>
      <c r="D88" s="61">
        <v>0.318</v>
      </c>
      <c r="E88" s="60"/>
      <c r="F88" s="60"/>
      <c r="G88" s="59" t="s">
        <v>68</v>
      </c>
    </row>
    <row r="89" spans="1:7" x14ac:dyDescent="0.25">
      <c r="A89" s="59" t="s">
        <v>171</v>
      </c>
      <c r="B89" s="60"/>
      <c r="C89" s="59"/>
      <c r="D89" s="61">
        <v>0.35</v>
      </c>
      <c r="E89" s="60"/>
      <c r="F89" s="60"/>
      <c r="G89" s="59" t="s">
        <v>68</v>
      </c>
    </row>
    <row r="90" spans="1:7" x14ac:dyDescent="0.25">
      <c r="A90" s="59" t="s">
        <v>28</v>
      </c>
      <c r="B90" s="60"/>
      <c r="C90" s="59"/>
      <c r="D90" s="61">
        <v>0.14000000000000001</v>
      </c>
      <c r="E90" s="60"/>
      <c r="F90" s="60"/>
      <c r="G90" s="59" t="s">
        <v>68</v>
      </c>
    </row>
    <row r="91" spans="1:7" x14ac:dyDescent="0.25">
      <c r="A91" s="59" t="s">
        <v>30</v>
      </c>
      <c r="B91" s="60"/>
      <c r="C91" s="59"/>
      <c r="D91" s="61">
        <v>0.18</v>
      </c>
      <c r="E91" s="60"/>
      <c r="F91" s="60"/>
      <c r="G91" s="59" t="str">
        <f>+VLOOKUP(A91,'BASE DE DATOS'!$E$6:$I$66,5,0)</f>
        <v>TPB-789 ENT UNIVERSAL NEGRO INTENSO</v>
      </c>
    </row>
    <row r="92" spans="1:7" x14ac:dyDescent="0.25">
      <c r="A92" s="59" t="s">
        <v>216</v>
      </c>
      <c r="B92" s="60"/>
      <c r="C92" s="59"/>
      <c r="D92" s="61">
        <v>0.25</v>
      </c>
      <c r="E92" s="60"/>
      <c r="F92" s="60"/>
      <c r="G92" s="59" t="s">
        <v>68</v>
      </c>
    </row>
    <row r="93" spans="1:7" x14ac:dyDescent="0.25">
      <c r="A93" s="59" t="s">
        <v>230</v>
      </c>
      <c r="B93" s="60"/>
      <c r="C93" s="59"/>
      <c r="D93" s="61">
        <v>0.25</v>
      </c>
      <c r="E93" s="60"/>
      <c r="F93" s="60"/>
      <c r="G93" s="59" t="s">
        <v>68</v>
      </c>
    </row>
    <row r="94" spans="1:7" x14ac:dyDescent="0.25">
      <c r="A94" s="59" t="s">
        <v>221</v>
      </c>
      <c r="B94" s="60"/>
      <c r="C94" s="59"/>
      <c r="D94" s="61">
        <v>0.25</v>
      </c>
      <c r="E94" s="60"/>
      <c r="F94" s="60"/>
      <c r="G94" s="59" t="s">
        <v>68</v>
      </c>
    </row>
    <row r="95" spans="1:7" x14ac:dyDescent="0.25">
      <c r="A95" s="59" t="s">
        <v>215</v>
      </c>
      <c r="B95" s="60"/>
      <c r="C95" s="59"/>
      <c r="D95" s="61">
        <v>0.25</v>
      </c>
      <c r="E95" s="60"/>
      <c r="F95" s="60"/>
      <c r="G95" s="59" t="s">
        <v>68</v>
      </c>
    </row>
    <row r="96" spans="1:7" x14ac:dyDescent="0.25">
      <c r="A96" s="59" t="s">
        <v>227</v>
      </c>
      <c r="B96" s="60"/>
      <c r="C96" s="59"/>
      <c r="D96" s="61">
        <v>0.25</v>
      </c>
      <c r="E96" s="60"/>
      <c r="F96" s="60"/>
      <c r="G96" s="59" t="s">
        <v>68</v>
      </c>
    </row>
    <row r="97" spans="1:7" x14ac:dyDescent="0.25">
      <c r="A97" s="59" t="s">
        <v>232</v>
      </c>
      <c r="B97" s="60"/>
      <c r="C97" s="59"/>
      <c r="D97" s="61">
        <v>0.25</v>
      </c>
      <c r="E97" s="60"/>
      <c r="F97" s="60"/>
      <c r="G97" s="59" t="s">
        <v>68</v>
      </c>
    </row>
    <row r="98" spans="1:7" x14ac:dyDescent="0.25">
      <c r="A98" s="59" t="s">
        <v>32</v>
      </c>
      <c r="B98" s="60"/>
      <c r="C98" s="59"/>
      <c r="D98" s="61">
        <v>0.27279999999999999</v>
      </c>
      <c r="E98" s="60"/>
      <c r="F98" s="60"/>
      <c r="G98" s="59" t="str">
        <f>+VLOOKUP(A98,'BASE DE DATOS'!$E$6:$I$66,5,0)</f>
        <v>TPR-790 ENT UNIVERSAL ROJO OXIDO</v>
      </c>
    </row>
    <row r="99" spans="1:7" x14ac:dyDescent="0.25">
      <c r="A99" s="59" t="s">
        <v>191</v>
      </c>
      <c r="B99" s="60"/>
      <c r="C99" s="59"/>
      <c r="D99" s="61">
        <v>0.14000000000000001</v>
      </c>
      <c r="E99" s="60"/>
      <c r="F99" s="60"/>
      <c r="G99" s="59" t="s">
        <v>68</v>
      </c>
    </row>
    <row r="100" spans="1:7" x14ac:dyDescent="0.25">
      <c r="A100" s="59" t="s">
        <v>34</v>
      </c>
      <c r="B100" s="60"/>
      <c r="C100" s="59"/>
      <c r="D100" s="61">
        <v>0.111</v>
      </c>
      <c r="E100" s="60"/>
      <c r="F100" s="60"/>
      <c r="G100" s="59" t="s">
        <v>242</v>
      </c>
    </row>
    <row r="101" spans="1:7" x14ac:dyDescent="0.25">
      <c r="A101" s="59" t="s">
        <v>195</v>
      </c>
      <c r="B101" s="60"/>
      <c r="C101" s="59"/>
      <c r="D101" s="61">
        <v>0.24199999999999999</v>
      </c>
      <c r="E101" s="60"/>
      <c r="F101" s="60"/>
      <c r="G101" s="59" t="s">
        <v>243</v>
      </c>
    </row>
    <row r="102" spans="1:7" x14ac:dyDescent="0.25">
      <c r="A102" s="59" t="s">
        <v>183</v>
      </c>
      <c r="B102" s="60"/>
      <c r="C102" s="59"/>
      <c r="D102" s="61">
        <v>7.0000000000000007E-2</v>
      </c>
      <c r="E102" s="60"/>
      <c r="F102" s="60"/>
      <c r="G102" s="59" t="s">
        <v>68</v>
      </c>
    </row>
    <row r="103" spans="1:7" x14ac:dyDescent="0.25">
      <c r="A103" s="59" t="s">
        <v>36</v>
      </c>
      <c r="B103" s="60"/>
      <c r="C103" s="59"/>
      <c r="D103" s="61">
        <v>0.67</v>
      </c>
      <c r="E103" s="60"/>
      <c r="F103" s="60"/>
      <c r="G103" s="59" t="str">
        <f>+VLOOKUP(A103,'BASE DE DATOS'!$E$6:$I$66,5,0)</f>
        <v>TPW-753 ENT UNIVERSAL BLANCO</v>
      </c>
    </row>
    <row r="104" spans="1:7" x14ac:dyDescent="0.25">
      <c r="A104" s="59" t="s">
        <v>38</v>
      </c>
      <c r="B104" s="60"/>
      <c r="C104" s="59"/>
      <c r="D104" s="61">
        <v>0.2848</v>
      </c>
      <c r="E104" s="60"/>
      <c r="F104" s="60"/>
      <c r="G104" s="59" t="str">
        <f>+VLOOKUP(A104,'BASE DE DATOS'!$E$6:$I$66,5,0)</f>
        <v>TPS-980 ENT UNVERSAL AMARILLO OCRE</v>
      </c>
    </row>
    <row r="105" spans="1:7" x14ac:dyDescent="0.25">
      <c r="A105" s="59" t="s">
        <v>209</v>
      </c>
      <c r="B105" s="60"/>
      <c r="C105" s="59"/>
      <c r="D105" s="61">
        <v>8.3500000000000005E-2</v>
      </c>
      <c r="E105" s="60"/>
      <c r="F105" s="60"/>
      <c r="G105" s="59" t="s">
        <v>68</v>
      </c>
    </row>
    <row r="106" spans="1:7" x14ac:dyDescent="0.25">
      <c r="A106" s="59" t="s">
        <v>166</v>
      </c>
      <c r="B106" s="60"/>
      <c r="C106" s="59"/>
      <c r="D106" s="61">
        <v>0.35</v>
      </c>
      <c r="E106" s="60"/>
      <c r="F106" s="60"/>
      <c r="G106" s="59" t="s">
        <v>68</v>
      </c>
    </row>
    <row r="107" spans="1:7" x14ac:dyDescent="0.25">
      <c r="A107" s="59" t="s">
        <v>40</v>
      </c>
      <c r="B107" s="60"/>
      <c r="C107" s="59"/>
      <c r="D107" s="61">
        <v>0.14000000000000001</v>
      </c>
      <c r="E107" s="60"/>
      <c r="F107" s="60"/>
      <c r="G107" s="59" t="str">
        <f>+VLOOKUP(A107,'BASE DE DATOS'!$E$6:$I$66,5,0)</f>
        <v>TPL-776 ENT UNIVERSAL AZUL INTERMEDIO</v>
      </c>
    </row>
    <row r="108" spans="1:7" x14ac:dyDescent="0.25">
      <c r="A108" s="59" t="s">
        <v>42</v>
      </c>
      <c r="B108" s="60"/>
      <c r="C108" s="59"/>
      <c r="D108" s="61">
        <v>0.16090000000000002</v>
      </c>
      <c r="E108" s="60"/>
      <c r="F108" s="60"/>
      <c r="G108" s="59" t="str">
        <f>+VLOOKUP(A108,'BASE DE DATOS'!$E$6:$I$66,5,0)</f>
        <v>TPB-756 ENT UNIVERSALNEGRO AZULADO</v>
      </c>
    </row>
    <row r="109" spans="1:7" x14ac:dyDescent="0.25">
      <c r="A109" s="59" t="s">
        <v>224</v>
      </c>
      <c r="B109" s="60"/>
      <c r="C109" s="59"/>
      <c r="D109" s="61">
        <v>0.25</v>
      </c>
      <c r="E109" s="60"/>
      <c r="F109" s="60"/>
      <c r="G109" s="59" t="s">
        <v>68</v>
      </c>
    </row>
    <row r="110" spans="1:7" x14ac:dyDescent="0.25">
      <c r="A110" s="59" t="s">
        <v>148</v>
      </c>
      <c r="B110" s="60"/>
      <c r="C110" s="59"/>
      <c r="D110" s="61">
        <v>0.35</v>
      </c>
      <c r="E110" s="60"/>
      <c r="F110" s="60"/>
      <c r="G110" s="59" t="s">
        <v>68</v>
      </c>
    </row>
    <row r="111" spans="1:7" x14ac:dyDescent="0.25">
      <c r="A111" s="59" t="s">
        <v>168</v>
      </c>
      <c r="B111" s="60"/>
      <c r="C111" s="59"/>
      <c r="D111" s="61">
        <v>0.35</v>
      </c>
      <c r="E111" s="60"/>
      <c r="F111" s="60"/>
      <c r="G111" s="59" t="s">
        <v>68</v>
      </c>
    </row>
    <row r="112" spans="1:7" x14ac:dyDescent="0.25">
      <c r="A112" s="59" t="s">
        <v>185</v>
      </c>
      <c r="B112" s="60"/>
      <c r="C112" s="59"/>
      <c r="D112" s="61">
        <v>0.49399999999999999</v>
      </c>
      <c r="E112" s="60"/>
      <c r="F112" s="60"/>
      <c r="G112" s="59" t="s">
        <v>68</v>
      </c>
    </row>
    <row r="113" spans="1:7" x14ac:dyDescent="0.25">
      <c r="A113" s="59" t="s">
        <v>44</v>
      </c>
      <c r="B113" s="60"/>
      <c r="C113" s="59"/>
      <c r="D113" s="61">
        <v>9.3700000000000006E-2</v>
      </c>
      <c r="E113" s="60"/>
      <c r="F113" s="60"/>
      <c r="G113" s="59" t="str">
        <f>+VLOOKUP(A113,'BASE DE DATOS'!$E$6:$I$66,5,0)</f>
        <v>TPB-740 ENT UNIVERSAL NEGRO AMARILLOSO</v>
      </c>
    </row>
    <row r="114" spans="1:7" x14ac:dyDescent="0.25">
      <c r="A114" s="59" t="s">
        <v>222</v>
      </c>
      <c r="B114" s="60"/>
      <c r="C114" s="59"/>
      <c r="D114" s="61">
        <v>0.25</v>
      </c>
      <c r="E114" s="60"/>
      <c r="F114" s="60"/>
      <c r="G114" s="59" t="s">
        <v>68</v>
      </c>
    </row>
    <row r="115" spans="1:7" x14ac:dyDescent="0.25">
      <c r="A115" s="59" t="s">
        <v>46</v>
      </c>
      <c r="B115" s="60"/>
      <c r="C115" s="59"/>
      <c r="D115" s="61">
        <v>0.1173</v>
      </c>
      <c r="E115" s="60"/>
      <c r="F115" s="60"/>
      <c r="G115" s="59" t="str">
        <f>+VLOOKUP(A115,'BASE DE DATOS'!$E$6:$I$66,5,0)</f>
        <v>TPL-754 ENT UNIVERSAL AZUL VERDOSO</v>
      </c>
    </row>
    <row r="116" spans="1:7" x14ac:dyDescent="0.25">
      <c r="A116" s="59" t="s">
        <v>48</v>
      </c>
      <c r="B116" s="60"/>
      <c r="C116" s="59"/>
      <c r="D116" s="61">
        <v>0.14280000000000001</v>
      </c>
      <c r="E116" s="60"/>
      <c r="F116" s="60"/>
      <c r="G116" s="59" t="str">
        <f>+VLOOKUP(A116,'BASE DE DATOS'!$E$6:$I$66,5,0)</f>
        <v>TPL-795 ENT UNIVERSAL AZUL LIMPIO (Z) L-6700F</v>
      </c>
    </row>
    <row r="117" spans="1:7" x14ac:dyDescent="0.25">
      <c r="A117" s="59" t="s">
        <v>50</v>
      </c>
      <c r="B117" s="60"/>
      <c r="C117" s="59"/>
      <c r="D117" s="61">
        <v>9.4500000000000001E-2</v>
      </c>
      <c r="E117" s="60"/>
      <c r="F117" s="60"/>
      <c r="G117" s="59" t="str">
        <f>+VLOOKUP(A117,'BASE DE DATOS'!$E$6:$I$66,5,0)</f>
        <v>TPP-746 ENT UNIVERSAL MAGENTA AZULADO</v>
      </c>
    </row>
    <row r="118" spans="1:7" x14ac:dyDescent="0.25">
      <c r="A118" s="59" t="s">
        <v>52</v>
      </c>
      <c r="B118" s="60"/>
      <c r="C118" s="59"/>
      <c r="D118" s="61">
        <v>0.16500000000000001</v>
      </c>
      <c r="E118" s="60"/>
      <c r="F118" s="60"/>
      <c r="G118" s="59" t="str">
        <f>+VLOOKUP(A118,'BASE DE DATOS'!$E$6:$I$66,5,0)</f>
        <v>TPP-748 ENT UNIVERSAL MARRON CLARO L3920</v>
      </c>
    </row>
    <row r="119" spans="1:7" x14ac:dyDescent="0.25">
      <c r="A119" s="59" t="s">
        <v>54</v>
      </c>
      <c r="B119" s="60"/>
      <c r="C119" s="59"/>
      <c r="D119" s="61">
        <v>0.14510000000000001</v>
      </c>
      <c r="E119" s="60"/>
      <c r="F119" s="60"/>
      <c r="G119" s="59" t="s">
        <v>68</v>
      </c>
    </row>
    <row r="120" spans="1:7" x14ac:dyDescent="0.25">
      <c r="A120" s="59" t="s">
        <v>204</v>
      </c>
      <c r="B120" s="60"/>
      <c r="C120" s="59"/>
      <c r="D120" s="61">
        <v>7.8400000000000011E-2</v>
      </c>
      <c r="E120" s="60"/>
      <c r="F120" s="60"/>
      <c r="G120" s="59" t="s">
        <v>68</v>
      </c>
    </row>
    <row r="121" spans="1:7" x14ac:dyDescent="0.25">
      <c r="A121" s="59" t="s">
        <v>189</v>
      </c>
      <c r="B121" s="60"/>
      <c r="C121" s="59"/>
      <c r="D121" s="61">
        <v>0.26</v>
      </c>
      <c r="E121" s="60"/>
      <c r="F121" s="60"/>
      <c r="G121" s="59" t="s">
        <v>68</v>
      </c>
    </row>
    <row r="122" spans="1:7" x14ac:dyDescent="0.25">
      <c r="A122" s="59" t="s">
        <v>178</v>
      </c>
      <c r="B122" s="60"/>
      <c r="C122" s="59"/>
      <c r="D122" s="61">
        <v>0.13739999999999999</v>
      </c>
      <c r="E122" s="60"/>
      <c r="F122" s="60"/>
      <c r="G122" s="59" t="s">
        <v>68</v>
      </c>
    </row>
    <row r="123" spans="1:7" x14ac:dyDescent="0.25">
      <c r="A123" s="59" t="s">
        <v>218</v>
      </c>
      <c r="B123" s="60"/>
      <c r="C123" s="59"/>
      <c r="D123" s="61">
        <v>0.25</v>
      </c>
      <c r="E123" s="60"/>
      <c r="F123" s="60"/>
      <c r="G123" s="59" t="s">
        <v>68</v>
      </c>
    </row>
    <row r="124" spans="1:7" x14ac:dyDescent="0.25">
      <c r="A124" s="59" t="s">
        <v>233</v>
      </c>
      <c r="B124" s="60"/>
      <c r="C124" s="59"/>
      <c r="D124" s="61">
        <v>0.25</v>
      </c>
      <c r="E124" s="60"/>
      <c r="F124" s="60"/>
      <c r="G124" s="59" t="s">
        <v>68</v>
      </c>
    </row>
    <row r="125" spans="1:7" x14ac:dyDescent="0.25">
      <c r="A125" s="59" t="s">
        <v>167</v>
      </c>
      <c r="B125" s="60"/>
      <c r="C125" s="59"/>
      <c r="D125" s="61">
        <v>0.35</v>
      </c>
      <c r="E125" s="60"/>
      <c r="F125" s="60"/>
      <c r="G125" s="59" t="s">
        <v>68</v>
      </c>
    </row>
    <row r="126" spans="1:7" x14ac:dyDescent="0.25">
      <c r="A126" s="59" t="s">
        <v>156</v>
      </c>
      <c r="B126" s="60"/>
      <c r="C126" s="59"/>
      <c r="D126" s="61">
        <v>0.35</v>
      </c>
      <c r="E126" s="60"/>
      <c r="F126" s="60"/>
      <c r="G126" s="59" t="s">
        <v>68</v>
      </c>
    </row>
    <row r="127" spans="1:7" x14ac:dyDescent="0.25">
      <c r="A127" s="59" t="s">
        <v>155</v>
      </c>
      <c r="B127" s="60"/>
      <c r="C127" s="59"/>
      <c r="D127" s="61">
        <v>0.35014000000000001</v>
      </c>
      <c r="E127" s="60"/>
      <c r="F127" s="60"/>
      <c r="G127" s="59" t="s">
        <v>68</v>
      </c>
    </row>
    <row r="128" spans="1:7" x14ac:dyDescent="0.25">
      <c r="A128" s="59" t="s">
        <v>149</v>
      </c>
      <c r="B128" s="60"/>
      <c r="C128" s="59"/>
      <c r="D128" s="61">
        <v>0.35014000000000001</v>
      </c>
      <c r="E128" s="60"/>
      <c r="F128" s="60"/>
      <c r="G128" s="59" t="s">
        <v>68</v>
      </c>
    </row>
    <row r="129" spans="1:7" x14ac:dyDescent="0.25">
      <c r="A129" s="59" t="s">
        <v>147</v>
      </c>
      <c r="B129" s="60"/>
      <c r="C129" s="59"/>
      <c r="D129" s="61">
        <v>0.35</v>
      </c>
      <c r="E129" s="60"/>
      <c r="F129" s="60"/>
      <c r="G129" s="59" t="s">
        <v>68</v>
      </c>
    </row>
    <row r="130" spans="1:7" x14ac:dyDescent="0.25">
      <c r="A130" s="59" t="s">
        <v>150</v>
      </c>
      <c r="B130" s="60"/>
      <c r="C130" s="59"/>
      <c r="D130" s="61">
        <v>0.35</v>
      </c>
      <c r="E130" s="60"/>
      <c r="F130" s="60"/>
      <c r="G130" s="59" t="s">
        <v>68</v>
      </c>
    </row>
    <row r="131" spans="1:7" x14ac:dyDescent="0.25">
      <c r="A131" s="59" t="s">
        <v>164</v>
      </c>
      <c r="B131" s="60"/>
      <c r="C131" s="59"/>
      <c r="D131" s="61">
        <v>0.35</v>
      </c>
      <c r="E131" s="60"/>
      <c r="F131" s="60"/>
      <c r="G131" s="59" t="s">
        <v>68</v>
      </c>
    </row>
    <row r="132" spans="1:7" x14ac:dyDescent="0.25">
      <c r="A132" s="59" t="s">
        <v>154</v>
      </c>
      <c r="B132" s="60"/>
      <c r="C132" s="59"/>
      <c r="D132" s="61">
        <v>0.21430000000000002</v>
      </c>
      <c r="E132" s="60"/>
      <c r="F132" s="60"/>
      <c r="G132" s="59" t="s">
        <v>68</v>
      </c>
    </row>
    <row r="133" spans="1:7" x14ac:dyDescent="0.25">
      <c r="A133" s="59" t="s">
        <v>213</v>
      </c>
      <c r="B133" s="60"/>
      <c r="C133" s="59"/>
      <c r="D133" s="61">
        <v>0.12490000000000001</v>
      </c>
      <c r="E133" s="60"/>
      <c r="F133" s="60"/>
      <c r="G133" s="59" t="s">
        <v>68</v>
      </c>
    </row>
    <row r="134" spans="1:7" x14ac:dyDescent="0.25">
      <c r="A134" s="59" t="s">
        <v>194</v>
      </c>
      <c r="B134" s="60"/>
      <c r="C134" s="59"/>
      <c r="D134" s="61">
        <v>0.13</v>
      </c>
      <c r="E134" s="60"/>
      <c r="F134" s="60"/>
      <c r="G134" s="59" t="s">
        <v>68</v>
      </c>
    </row>
    <row r="135" spans="1:7" x14ac:dyDescent="0.25">
      <c r="A135" s="59" t="s">
        <v>205</v>
      </c>
      <c r="B135" s="60"/>
      <c r="C135" s="59"/>
      <c r="D135" s="61">
        <v>0.37736000000000003</v>
      </c>
      <c r="E135" s="60"/>
      <c r="F135" s="60"/>
      <c r="G135" s="59" t="s">
        <v>68</v>
      </c>
    </row>
    <row r="136" spans="1:7" x14ac:dyDescent="0.25">
      <c r="A136" s="59" t="s">
        <v>212</v>
      </c>
      <c r="B136" s="60"/>
      <c r="C136" s="59"/>
      <c r="D136" s="61">
        <v>0.10920000000000001</v>
      </c>
      <c r="E136" s="60"/>
      <c r="F136" s="60"/>
      <c r="G136" s="59" t="s">
        <v>68</v>
      </c>
    </row>
    <row r="137" spans="1:7" x14ac:dyDescent="0.25">
      <c r="A137" s="59" t="s">
        <v>211</v>
      </c>
      <c r="B137" s="60"/>
      <c r="C137" s="59"/>
      <c r="D137" s="61">
        <v>8.3299999999999999E-2</v>
      </c>
      <c r="E137" s="60"/>
      <c r="F137" s="60"/>
      <c r="G137" s="59" t="s">
        <v>241</v>
      </c>
    </row>
    <row r="138" spans="1:7" x14ac:dyDescent="0.25">
      <c r="A138" s="59" t="s">
        <v>181</v>
      </c>
      <c r="B138" s="60"/>
      <c r="C138" s="59"/>
      <c r="D138" s="61">
        <v>0.112</v>
      </c>
      <c r="E138" s="60"/>
      <c r="F138" s="60"/>
      <c r="G138" s="59" t="s">
        <v>68</v>
      </c>
    </row>
    <row r="139" spans="1:7" x14ac:dyDescent="0.25">
      <c r="A139" s="59" t="s">
        <v>56</v>
      </c>
      <c r="B139" s="60"/>
      <c r="C139" s="59"/>
      <c r="D139" s="61">
        <v>0.12240000000000001</v>
      </c>
      <c r="E139" s="60"/>
      <c r="F139" s="60"/>
      <c r="G139" s="59" t="str">
        <f>+VLOOKUP(A139,'BASE DE DATOS'!$E$6:$I$66,5,0)</f>
        <v>TPL-977 ENT UNIVERSAL AZUL ROJIZO</v>
      </c>
    </row>
    <row r="140" spans="1:7" x14ac:dyDescent="0.25">
      <c r="A140" s="59" t="s">
        <v>57</v>
      </c>
      <c r="B140" s="60"/>
      <c r="C140" s="59"/>
      <c r="D140" s="61">
        <v>0.42</v>
      </c>
      <c r="E140" s="60"/>
      <c r="F140" s="60"/>
      <c r="G140" s="59" t="str">
        <f>+VLOOKUP(A140,'BASE DE DATOS'!$E$6:$I$66,5,0)</f>
        <v>TPY-794 ENT UNIVERSAL AMARILLO VERDOSO</v>
      </c>
    </row>
    <row r="141" spans="1:7" x14ac:dyDescent="0.25">
      <c r="A141" s="59" t="s">
        <v>175</v>
      </c>
      <c r="B141" s="60"/>
      <c r="C141" s="59"/>
      <c r="D141" s="61">
        <v>0.113</v>
      </c>
      <c r="E141" s="60"/>
      <c r="F141" s="60"/>
      <c r="G141" s="59" t="s">
        <v>68</v>
      </c>
    </row>
    <row r="142" spans="1:7" x14ac:dyDescent="0.25">
      <c r="A142" s="59" t="s">
        <v>58</v>
      </c>
      <c r="B142" s="60"/>
      <c r="C142" s="59"/>
      <c r="D142" s="61">
        <v>7.46E-2</v>
      </c>
      <c r="E142" s="60"/>
      <c r="F142" s="60"/>
      <c r="G142" s="59" t="str">
        <f>+VLOOKUP(A142,'BASE DE DATOS'!$E$6:$I$66,5,0)</f>
        <v>TPP-981 ENT UNIVERSAL VIOLETA RL INTENSO</v>
      </c>
    </row>
    <row r="143" spans="1:7" x14ac:dyDescent="0.25">
      <c r="A143" s="59" t="s">
        <v>190</v>
      </c>
      <c r="B143" s="60"/>
      <c r="C143" s="59"/>
      <c r="D143" s="61">
        <v>8.8900000000000007E-2</v>
      </c>
      <c r="E143" s="60"/>
      <c r="F143" s="60"/>
      <c r="G143" s="59" t="s">
        <v>68</v>
      </c>
    </row>
    <row r="144" spans="1:7" x14ac:dyDescent="0.25">
      <c r="A144" s="59" t="s">
        <v>173</v>
      </c>
      <c r="B144" s="60"/>
      <c r="C144" s="59"/>
      <c r="D144" s="61">
        <v>0.11</v>
      </c>
      <c r="E144" s="60"/>
      <c r="F144" s="60"/>
      <c r="G144" s="59" t="s">
        <v>68</v>
      </c>
    </row>
    <row r="145" spans="1:7" x14ac:dyDescent="0.25">
      <c r="A145" s="59" t="s">
        <v>199</v>
      </c>
      <c r="B145" s="60"/>
      <c r="C145" s="59"/>
      <c r="D145" s="61">
        <v>0.20100000000000001</v>
      </c>
      <c r="E145" s="60"/>
      <c r="F145" s="60"/>
      <c r="G145" s="59" t="s">
        <v>68</v>
      </c>
    </row>
    <row r="146" spans="1:7" x14ac:dyDescent="0.25">
      <c r="A146" s="59" t="s">
        <v>200</v>
      </c>
      <c r="B146" s="60"/>
      <c r="C146" s="59"/>
      <c r="D146" s="61">
        <v>0.17272999999999999</v>
      </c>
      <c r="E146" s="60"/>
      <c r="F146" s="60"/>
      <c r="G146" s="59" t="s">
        <v>68</v>
      </c>
    </row>
    <row r="147" spans="1:7" x14ac:dyDescent="0.25">
      <c r="A147" s="59" t="s">
        <v>237</v>
      </c>
      <c r="B147" s="60"/>
      <c r="C147" s="59"/>
      <c r="D147" s="61">
        <v>0.36</v>
      </c>
      <c r="E147" s="60"/>
      <c r="F147" s="60"/>
      <c r="G147" s="62" t="str">
        <f>+VLOOKUP(A147,'BASE DE DATOS'!$E$6:$I$66,5,0)</f>
        <v>TPW-753 ENT UNIVERSAL BLANCO</v>
      </c>
    </row>
    <row r="148" spans="1:7" x14ac:dyDescent="0.25">
      <c r="A148" s="59" t="s">
        <v>94</v>
      </c>
      <c r="B148" s="60"/>
      <c r="C148" s="59"/>
      <c r="D148" s="61">
        <v>0.05</v>
      </c>
      <c r="E148" s="60"/>
      <c r="F148" s="60"/>
      <c r="G148" s="62" t="str">
        <f>+VLOOKUP(A148,'BASE DE DATOS'!$E$6:$I$66,5,0)</f>
        <v>TPL-795 ENT UNIVERSAL AZUL LIMPIO (Z) L-6700F</v>
      </c>
    </row>
    <row r="1048404" spans="6:7" x14ac:dyDescent="0.25">
      <c r="G1048404" s="63"/>
    </row>
    <row r="1048414" spans="6:7" x14ac:dyDescent="0.25">
      <c r="F1048414" s="47"/>
    </row>
  </sheetData>
  <sheetProtection algorithmName="SHA-512" hashValue="ImMDt7pOlaFgvDDhpQKVKX50tATCxbHfPwP3Wvz6qSMOTc59GpzfVjkojkMVL5/yQ49hGYrVB6NIdPgy5m6SWA==" saltValue="SYcJHT0e9h3YI5+g1nBHYA==" spinCount="100000" sheet="1" objects="1" scenarios="1" selectLockedCells="1" selectUnlockedCells="1"/>
  <autoFilter ref="A1:G148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PROGRAMA </vt:lpstr>
      <vt:lpstr>BASE DE DATOS</vt:lpstr>
      <vt:lpstr>PIU</vt:lpstr>
      <vt:lpstr>TINTAS</vt:lpstr>
    </vt:vector>
  </TitlesOfParts>
  <Company>PPG Industries,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Ospina, Manuela</dc:creator>
  <cp:lastModifiedBy>USUARIO</cp:lastModifiedBy>
  <dcterms:created xsi:type="dcterms:W3CDTF">2020-02-27T18:27:12Z</dcterms:created>
  <dcterms:modified xsi:type="dcterms:W3CDTF">2020-07-25T21:52:00Z</dcterms:modified>
</cp:coreProperties>
</file>