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07"/>
  <workbookPr/>
  <mc:AlternateContent xmlns:mc="http://schemas.openxmlformats.org/markup-compatibility/2006">
    <mc:Choice Requires="x15">
      <x15ac:absPath xmlns:x15ac="http://schemas.microsoft.com/office/spreadsheetml/2010/11/ac" url="C:\Users\Administrador\Documents\ODS\Anexos\"/>
    </mc:Choice>
  </mc:AlternateContent>
  <xr:revisionPtr revIDLastSave="174" documentId="13_ncr:1_{CE7F7A27-CADE-469A-BBC2-A4A27CDC026F}" xr6:coauthVersionLast="47" xr6:coauthVersionMax="47" xr10:uidLastSave="{D530159D-3BFF-440B-B656-9D068E68487D}"/>
  <bookViews>
    <workbookView xWindow="-120" yWindow="-120" windowWidth="20730" windowHeight="11040" xr2:uid="{00000000-000D-0000-FFFF-FFFF00000000}"/>
  </bookViews>
  <sheets>
    <sheet name="Presentación-explicación" sheetId="6" r:id="rId1"/>
    <sheet name="1. Colaboradores_encuestas" sheetId="1" r:id="rId2"/>
    <sheet name="2. Clientes_encuestas" sheetId="2" r:id="rId3"/>
    <sheet name="3. Proveedores_encuestas" sheetId="4" r:id="rId4"/>
    <sheet name="4. Gráficas_encuestas" sheetId="3" r:id="rId5"/>
    <sheet name="5. B_Impact_Assessment" sheetId="5" r:id="rId6"/>
    <sheet name="6. Andrés Ardila" sheetId="7" r:id="rId7"/>
    <sheet name="7. Catalina Góez" sheetId="8" r:id="rId8"/>
    <sheet name="8. Daniel Díaz" sheetId="9" r:id="rId9"/>
    <sheet name="9. Ismael Meza" sheetId="10" r:id="rId10"/>
    <sheet name="10. Iván Ocampo" sheetId="11" r:id="rId11"/>
    <sheet name="11. José Jaramillo" sheetId="12" r:id="rId12"/>
    <sheet name="12. Laura Muñoz" sheetId="13" r:id="rId13"/>
    <sheet name="13. María Castro" sheetId="14" r:id="rId14"/>
    <sheet name="14. Marqueza Mestra" sheetId="15" r:id="rId15"/>
    <sheet name="15. Paula Flórez" sheetId="16" r:id="rId16"/>
    <sheet name="16. Consolidado" sheetId="17" r:id="rId17"/>
    <sheet name="17. Gráficos" sheetId="18" r:id="rId18"/>
    <sheet name="Plan de Trabajo" sheetId="19" r:id="rId19"/>
  </sheets>
  <externalReferences>
    <externalReference r:id="rId20"/>
    <externalReference r:id="rId21"/>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8" i="18" l="1"/>
  <c r="B37" i="18"/>
  <c r="B36" i="18"/>
  <c r="B35" i="18"/>
  <c r="B34" i="18"/>
  <c r="C30" i="18"/>
  <c r="B30" i="18"/>
  <c r="C29" i="18"/>
  <c r="B29" i="18"/>
  <c r="C28" i="18"/>
  <c r="B28" i="18"/>
  <c r="C27" i="18"/>
  <c r="B27" i="18"/>
  <c r="C26" i="18"/>
  <c r="B26" i="18"/>
  <c r="O12" i="18"/>
  <c r="L12" i="18"/>
  <c r="I12" i="18"/>
  <c r="J22" i="18" s="1"/>
  <c r="O26" i="18" s="1"/>
  <c r="V13" i="18" s="1"/>
  <c r="H12" i="18"/>
  <c r="I22" i="18" s="1"/>
  <c r="O11" i="18"/>
  <c r="L11" i="18"/>
  <c r="H11" i="18"/>
  <c r="I26" i="18" s="1"/>
  <c r="O10" i="18"/>
  <c r="L10" i="18"/>
  <c r="I10" i="18"/>
  <c r="J25" i="18" s="1"/>
  <c r="O24" i="18" s="1"/>
  <c r="V11" i="18" s="1"/>
  <c r="H10" i="18"/>
  <c r="I25" i="18" s="1"/>
  <c r="O9" i="18"/>
  <c r="L9" i="18"/>
  <c r="I9" i="18"/>
  <c r="J24" i="18" s="1"/>
  <c r="O20" i="18" s="1"/>
  <c r="H9" i="18"/>
  <c r="I24" i="18" s="1"/>
  <c r="O8" i="18"/>
  <c r="L8" i="18"/>
  <c r="I11" i="18" s="1"/>
  <c r="J26" i="18" s="1"/>
  <c r="O25" i="18" s="1"/>
  <c r="V12" i="18" s="1"/>
  <c r="H8" i="18"/>
  <c r="I19" i="18" s="1"/>
  <c r="V7" i="18"/>
  <c r="O7" i="18"/>
  <c r="L7" i="18"/>
  <c r="I7" i="18"/>
  <c r="J23" i="18" s="1"/>
  <c r="O19" i="18" s="1"/>
  <c r="H7" i="18"/>
  <c r="I23" i="18" s="1"/>
  <c r="V6" i="18"/>
  <c r="O6" i="18"/>
  <c r="L6" i="18"/>
  <c r="I6" i="18"/>
  <c r="J21" i="18" s="1"/>
  <c r="O18" i="18" s="1"/>
  <c r="H6" i="18"/>
  <c r="I21" i="18" s="1"/>
  <c r="C6" i="18"/>
  <c r="B6" i="18"/>
  <c r="V5" i="18"/>
  <c r="O5" i="18"/>
  <c r="L5" i="18"/>
  <c r="I8" i="18" s="1"/>
  <c r="J19" i="18" s="1"/>
  <c r="O23" i="18" s="1"/>
  <c r="V10" i="18" s="1"/>
  <c r="I5" i="18"/>
  <c r="J20" i="18" s="1"/>
  <c r="O17" i="18" s="1"/>
  <c r="H5" i="18"/>
  <c r="I20" i="18" s="1"/>
  <c r="C5" i="18"/>
  <c r="B5" i="18"/>
  <c r="V4" i="18"/>
  <c r="O4" i="18"/>
  <c r="L4" i="18"/>
  <c r="I4" i="18"/>
  <c r="J18" i="18" s="1"/>
  <c r="O22" i="18" s="1"/>
  <c r="V9" i="18" s="1"/>
  <c r="H4" i="18"/>
  <c r="I18" i="18" s="1"/>
  <c r="C4" i="18"/>
  <c r="B4" i="18"/>
  <c r="O3" i="18"/>
  <c r="L3" i="18"/>
  <c r="I3" i="18"/>
  <c r="J17" i="18" s="1"/>
  <c r="O21" i="18" s="1"/>
  <c r="V8" i="18" s="1"/>
  <c r="H3" i="18"/>
  <c r="I17" i="18" s="1"/>
  <c r="C3" i="18"/>
  <c r="B3" i="18"/>
  <c r="C2" i="18"/>
  <c r="B2" i="18"/>
  <c r="S19" i="17"/>
  <c r="R19" i="17"/>
  <c r="Q19" i="17"/>
  <c r="P19" i="17"/>
  <c r="O19" i="17"/>
  <c r="N19" i="17"/>
  <c r="M19" i="17"/>
  <c r="L19" i="17"/>
  <c r="K19" i="17"/>
  <c r="J19" i="17"/>
  <c r="I19" i="17"/>
  <c r="H19" i="17"/>
  <c r="G19" i="17"/>
  <c r="F19" i="17"/>
  <c r="E19" i="17"/>
  <c r="D19" i="17"/>
  <c r="S18" i="17"/>
  <c r="R18" i="17"/>
  <c r="Q18" i="17"/>
  <c r="P18" i="17"/>
  <c r="O18" i="17"/>
  <c r="N18" i="17"/>
  <c r="M18" i="17"/>
  <c r="L18" i="17"/>
  <c r="K18" i="17"/>
  <c r="J18" i="17"/>
  <c r="I18" i="17"/>
  <c r="H18" i="17"/>
  <c r="G18" i="17"/>
  <c r="F18" i="17"/>
  <c r="E18" i="17"/>
  <c r="D18" i="17"/>
  <c r="S17" i="17"/>
  <c r="R17" i="17"/>
  <c r="Q17" i="17"/>
  <c r="P17" i="17"/>
  <c r="O17" i="17"/>
  <c r="N17" i="17"/>
  <c r="M17" i="17"/>
  <c r="L17" i="17"/>
  <c r="K17" i="17"/>
  <c r="J17" i="17"/>
  <c r="I17" i="17"/>
  <c r="H17" i="17"/>
  <c r="G17" i="17"/>
  <c r="F17" i="17"/>
  <c r="E17" i="17"/>
  <c r="D17" i="17"/>
  <c r="S16" i="17"/>
  <c r="R16" i="17"/>
  <c r="Q16" i="17"/>
  <c r="P16" i="17"/>
  <c r="O16" i="17"/>
  <c r="N16" i="17"/>
  <c r="M16" i="17"/>
  <c r="L16" i="17"/>
  <c r="K16" i="17"/>
  <c r="J16" i="17"/>
  <c r="I16" i="17"/>
  <c r="H16" i="17"/>
  <c r="G16" i="17"/>
  <c r="F16" i="17"/>
  <c r="E16" i="17"/>
  <c r="D16" i="17"/>
  <c r="S15" i="17"/>
  <c r="R15" i="17"/>
  <c r="Q15" i="17"/>
  <c r="P15" i="17"/>
  <c r="O15" i="17"/>
  <c r="N15" i="17"/>
  <c r="M15" i="17"/>
  <c r="L15" i="17"/>
  <c r="K15" i="17"/>
  <c r="J15" i="17"/>
  <c r="I15" i="17"/>
  <c r="H15" i="17"/>
  <c r="G15" i="17"/>
  <c r="F15" i="17"/>
  <c r="E15" i="17"/>
  <c r="D15" i="17"/>
  <c r="S14" i="17"/>
  <c r="R14" i="17"/>
  <c r="Q14" i="17"/>
  <c r="P14" i="17"/>
  <c r="O14" i="17"/>
  <c r="N14" i="17"/>
  <c r="M14" i="17"/>
  <c r="L14" i="17"/>
  <c r="K14" i="17"/>
  <c r="J14" i="17"/>
  <c r="I14" i="17"/>
  <c r="H14" i="17"/>
  <c r="G14" i="17"/>
  <c r="F14" i="17"/>
  <c r="E14" i="17"/>
  <c r="D14" i="17"/>
  <c r="S13" i="17"/>
  <c r="R13" i="17"/>
  <c r="Q13" i="17"/>
  <c r="P13" i="17"/>
  <c r="O13" i="17"/>
  <c r="N13" i="17"/>
  <c r="M13" i="17"/>
  <c r="L13" i="17"/>
  <c r="K13" i="17"/>
  <c r="J13" i="17"/>
  <c r="I13" i="17"/>
  <c r="H13" i="17"/>
  <c r="G13" i="17"/>
  <c r="F13" i="17"/>
  <c r="E13" i="17"/>
  <c r="D13" i="17"/>
  <c r="S12" i="17"/>
  <c r="R12" i="17"/>
  <c r="Q12" i="17"/>
  <c r="P12" i="17"/>
  <c r="O12" i="17"/>
  <c r="N12" i="17"/>
  <c r="M12" i="17"/>
  <c r="L12" i="17"/>
  <c r="K12" i="17"/>
  <c r="J12" i="17"/>
  <c r="I12" i="17"/>
  <c r="H12" i="17"/>
  <c r="G12" i="17"/>
  <c r="F12" i="17"/>
  <c r="E12" i="17"/>
  <c r="D12" i="17"/>
  <c r="S11" i="17"/>
  <c r="R11" i="17"/>
  <c r="Q11" i="17"/>
  <c r="P11" i="17"/>
  <c r="O11" i="17"/>
  <c r="N11" i="17"/>
  <c r="M11" i="17"/>
  <c r="L11" i="17"/>
  <c r="K11" i="17"/>
  <c r="J11" i="17"/>
  <c r="I11" i="17"/>
  <c r="H11" i="17"/>
  <c r="G11" i="17"/>
  <c r="F11" i="17"/>
  <c r="E11" i="17"/>
  <c r="D11" i="17"/>
  <c r="S10" i="17"/>
  <c r="S20" i="17" s="1"/>
  <c r="R10" i="17"/>
  <c r="R20" i="17" s="1"/>
  <c r="Q10" i="17"/>
  <c r="P10" i="17"/>
  <c r="P20" i="17" s="1"/>
  <c r="O10" i="17"/>
  <c r="O20" i="17" s="1"/>
  <c r="N10" i="17"/>
  <c r="M10" i="17"/>
  <c r="M20" i="17" s="1"/>
  <c r="L10" i="17"/>
  <c r="L20" i="17" s="1"/>
  <c r="K10" i="17"/>
  <c r="J10" i="17"/>
  <c r="J20" i="17" s="1"/>
  <c r="I10" i="17"/>
  <c r="I20" i="17" s="1"/>
  <c r="H10" i="17"/>
  <c r="G10" i="17"/>
  <c r="G20" i="17" s="1"/>
  <c r="F10" i="17"/>
  <c r="F20" i="17" s="1"/>
  <c r="E10" i="17"/>
  <c r="E20" i="17" s="1"/>
  <c r="D10" i="17"/>
  <c r="S20" i="16"/>
  <c r="R20" i="16"/>
  <c r="Q20" i="16"/>
  <c r="Q21" i="16" s="1"/>
  <c r="Q22" i="16" s="1"/>
  <c r="P20" i="16"/>
  <c r="O20" i="16"/>
  <c r="N20" i="16"/>
  <c r="N21" i="16" s="1"/>
  <c r="N22" i="16" s="1"/>
  <c r="M20" i="16"/>
  <c r="L20" i="16"/>
  <c r="K20" i="16"/>
  <c r="K21" i="16" s="1"/>
  <c r="K22" i="16" s="1"/>
  <c r="J20" i="16"/>
  <c r="I20" i="16"/>
  <c r="H20" i="16"/>
  <c r="H21" i="16" s="1"/>
  <c r="H22" i="16" s="1"/>
  <c r="G20" i="16"/>
  <c r="F20" i="16"/>
  <c r="E20" i="16"/>
  <c r="D20" i="16"/>
  <c r="D21" i="16" s="1"/>
  <c r="D22" i="16" s="1"/>
  <c r="T19" i="16"/>
  <c r="T16" i="16"/>
  <c r="T15" i="16"/>
  <c r="T14" i="16"/>
  <c r="T13" i="16"/>
  <c r="T12" i="16"/>
  <c r="T11" i="16"/>
  <c r="T10" i="16"/>
  <c r="S20" i="15"/>
  <c r="R20" i="15"/>
  <c r="Q20" i="15"/>
  <c r="Q21" i="15" s="1"/>
  <c r="Q22" i="15" s="1"/>
  <c r="P20" i="15"/>
  <c r="O20" i="15"/>
  <c r="N20" i="15"/>
  <c r="N21" i="15" s="1"/>
  <c r="N22" i="15" s="1"/>
  <c r="M20" i="15"/>
  <c r="L20" i="15"/>
  <c r="K20" i="15"/>
  <c r="K21" i="15" s="1"/>
  <c r="K22" i="15" s="1"/>
  <c r="J20" i="15"/>
  <c r="I20" i="15"/>
  <c r="H20" i="15"/>
  <c r="H21" i="15" s="1"/>
  <c r="H22" i="15" s="1"/>
  <c r="G20" i="15"/>
  <c r="F20" i="15"/>
  <c r="E20" i="15"/>
  <c r="D20" i="15"/>
  <c r="D21" i="15" s="1"/>
  <c r="D22" i="15" s="1"/>
  <c r="T19" i="15"/>
  <c r="T18" i="15"/>
  <c r="T15" i="15"/>
  <c r="S20" i="14"/>
  <c r="R20" i="14"/>
  <c r="Q20" i="14"/>
  <c r="Q21" i="14" s="1"/>
  <c r="Q22" i="14" s="1"/>
  <c r="P20" i="14"/>
  <c r="O20" i="14"/>
  <c r="N20" i="14"/>
  <c r="N21" i="14" s="1"/>
  <c r="N22" i="14" s="1"/>
  <c r="M20" i="14"/>
  <c r="L20" i="14"/>
  <c r="K20" i="14"/>
  <c r="K21" i="14" s="1"/>
  <c r="K22" i="14" s="1"/>
  <c r="J20" i="14"/>
  <c r="I20" i="14"/>
  <c r="H20" i="14"/>
  <c r="H21" i="14" s="1"/>
  <c r="H22" i="14" s="1"/>
  <c r="G20" i="14"/>
  <c r="F20" i="14"/>
  <c r="E20" i="14"/>
  <c r="D20" i="14"/>
  <c r="D21" i="14" s="1"/>
  <c r="D22" i="14" s="1"/>
  <c r="T19" i="14"/>
  <c r="T18" i="14"/>
  <c r="T16" i="14"/>
  <c r="T15" i="14"/>
  <c r="T14" i="14"/>
  <c r="T13" i="14"/>
  <c r="T12" i="14"/>
  <c r="T11" i="14"/>
  <c r="T10" i="14"/>
  <c r="S20" i="13"/>
  <c r="R20" i="13"/>
  <c r="Q20" i="13"/>
  <c r="Q21" i="13" s="1"/>
  <c r="Q22" i="13" s="1"/>
  <c r="P20" i="13"/>
  <c r="O20" i="13"/>
  <c r="N20" i="13"/>
  <c r="N21" i="13" s="1"/>
  <c r="N22" i="13" s="1"/>
  <c r="M20" i="13"/>
  <c r="L20" i="13"/>
  <c r="K20" i="13"/>
  <c r="K21" i="13" s="1"/>
  <c r="K22" i="13" s="1"/>
  <c r="J20" i="13"/>
  <c r="I20" i="13"/>
  <c r="H20" i="13"/>
  <c r="H21" i="13" s="1"/>
  <c r="H22" i="13" s="1"/>
  <c r="G20" i="13"/>
  <c r="F20" i="13"/>
  <c r="E20" i="13"/>
  <c r="D20" i="13"/>
  <c r="D21" i="13" s="1"/>
  <c r="D22" i="13" s="1"/>
  <c r="T19" i="13"/>
  <c r="T18" i="13"/>
  <c r="T16" i="13"/>
  <c r="T15" i="13"/>
  <c r="T14" i="13"/>
  <c r="T13" i="13"/>
  <c r="T12" i="13"/>
  <c r="T11" i="13"/>
  <c r="T10" i="13"/>
  <c r="S20" i="12"/>
  <c r="R20" i="12"/>
  <c r="Q20" i="12"/>
  <c r="Q21" i="12" s="1"/>
  <c r="Q22" i="12" s="1"/>
  <c r="P20" i="12"/>
  <c r="O20" i="12"/>
  <c r="N20" i="12"/>
  <c r="N21" i="12" s="1"/>
  <c r="N22" i="12" s="1"/>
  <c r="M20" i="12"/>
  <c r="L20" i="12"/>
  <c r="K20" i="12"/>
  <c r="K21" i="12" s="1"/>
  <c r="K22" i="12" s="1"/>
  <c r="J20" i="12"/>
  <c r="I20" i="12"/>
  <c r="H20" i="12"/>
  <c r="H21" i="12" s="1"/>
  <c r="H22" i="12" s="1"/>
  <c r="G20" i="12"/>
  <c r="F20" i="12"/>
  <c r="E20" i="12"/>
  <c r="D20" i="12"/>
  <c r="D21" i="12" s="1"/>
  <c r="D22" i="12" s="1"/>
  <c r="T19" i="12"/>
  <c r="T18" i="12"/>
  <c r="T17" i="12"/>
  <c r="T16" i="12"/>
  <c r="T15" i="12"/>
  <c r="T14" i="12"/>
  <c r="T13" i="12"/>
  <c r="T12" i="12"/>
  <c r="T11" i="12"/>
  <c r="T10" i="12"/>
  <c r="S20" i="11"/>
  <c r="R20" i="11"/>
  <c r="Q20" i="11"/>
  <c r="Q21" i="11" s="1"/>
  <c r="Q22" i="11" s="1"/>
  <c r="P20" i="11"/>
  <c r="O20" i="11"/>
  <c r="N20" i="11"/>
  <c r="N21" i="11" s="1"/>
  <c r="N22" i="11" s="1"/>
  <c r="M20" i="11"/>
  <c r="L20" i="11"/>
  <c r="K20" i="11"/>
  <c r="K21" i="11" s="1"/>
  <c r="K22" i="11" s="1"/>
  <c r="J20" i="11"/>
  <c r="I20" i="11"/>
  <c r="H20" i="11"/>
  <c r="H21" i="11" s="1"/>
  <c r="H22" i="11" s="1"/>
  <c r="G20" i="11"/>
  <c r="F20" i="11"/>
  <c r="E20" i="11"/>
  <c r="D20" i="11"/>
  <c r="D21" i="11" s="1"/>
  <c r="D22" i="11" s="1"/>
  <c r="T19" i="11"/>
  <c r="T18" i="11"/>
  <c r="T17" i="11"/>
  <c r="T16" i="11"/>
  <c r="T15" i="11"/>
  <c r="T14" i="11"/>
  <c r="T13" i="11"/>
  <c r="T12" i="11"/>
  <c r="T11" i="11"/>
  <c r="T10" i="11"/>
  <c r="S20" i="10"/>
  <c r="R20" i="10"/>
  <c r="Q20" i="10"/>
  <c r="Q21" i="10" s="1"/>
  <c r="Q22" i="10" s="1"/>
  <c r="P20" i="10"/>
  <c r="O20" i="10"/>
  <c r="N20" i="10"/>
  <c r="N21" i="10" s="1"/>
  <c r="N22" i="10" s="1"/>
  <c r="M20" i="10"/>
  <c r="L20" i="10"/>
  <c r="K20" i="10"/>
  <c r="K21" i="10" s="1"/>
  <c r="K22" i="10" s="1"/>
  <c r="J20" i="10"/>
  <c r="I20" i="10"/>
  <c r="H20" i="10"/>
  <c r="H21" i="10" s="1"/>
  <c r="H22" i="10" s="1"/>
  <c r="G20" i="10"/>
  <c r="F20" i="10"/>
  <c r="E20" i="10"/>
  <c r="D20" i="10"/>
  <c r="D21" i="10" s="1"/>
  <c r="D22" i="10" s="1"/>
  <c r="T19" i="10"/>
  <c r="T18" i="10"/>
  <c r="T17" i="10"/>
  <c r="T16" i="10"/>
  <c r="T15" i="10"/>
  <c r="T14" i="10"/>
  <c r="T13" i="10"/>
  <c r="T12" i="10"/>
  <c r="T11" i="10"/>
  <c r="T10" i="10"/>
  <c r="S20" i="9"/>
  <c r="R20" i="9"/>
  <c r="Q20" i="9"/>
  <c r="Q21" i="9" s="1"/>
  <c r="Q22" i="9" s="1"/>
  <c r="P20" i="9"/>
  <c r="O20" i="9"/>
  <c r="N20" i="9"/>
  <c r="N21" i="9" s="1"/>
  <c r="N22" i="9" s="1"/>
  <c r="M20" i="9"/>
  <c r="L20" i="9"/>
  <c r="K20" i="9"/>
  <c r="K21" i="9" s="1"/>
  <c r="K22" i="9" s="1"/>
  <c r="J20" i="9"/>
  <c r="I20" i="9"/>
  <c r="H20" i="9"/>
  <c r="H21" i="9" s="1"/>
  <c r="H22" i="9" s="1"/>
  <c r="G20" i="9"/>
  <c r="F20" i="9"/>
  <c r="E20" i="9"/>
  <c r="D20" i="9"/>
  <c r="D21" i="9" s="1"/>
  <c r="D22" i="9" s="1"/>
  <c r="T19" i="9"/>
  <c r="T18" i="9"/>
  <c r="T16" i="9"/>
  <c r="T15" i="9"/>
  <c r="T14" i="9"/>
  <c r="T13" i="9"/>
  <c r="T12" i="9"/>
  <c r="T11" i="9"/>
  <c r="T10" i="9"/>
  <c r="S20" i="8"/>
  <c r="R20" i="8"/>
  <c r="Q20" i="8"/>
  <c r="Q21" i="8" s="1"/>
  <c r="Q22" i="8" s="1"/>
  <c r="P20" i="8"/>
  <c r="O20" i="8"/>
  <c r="N20" i="8"/>
  <c r="N21" i="8" s="1"/>
  <c r="N22" i="8" s="1"/>
  <c r="M20" i="8"/>
  <c r="L20" i="8"/>
  <c r="K20" i="8"/>
  <c r="K21" i="8" s="1"/>
  <c r="K22" i="8" s="1"/>
  <c r="J20" i="8"/>
  <c r="I20" i="8"/>
  <c r="H20" i="8"/>
  <c r="H21" i="8" s="1"/>
  <c r="H22" i="8" s="1"/>
  <c r="G20" i="8"/>
  <c r="F20" i="8"/>
  <c r="E20" i="8"/>
  <c r="D20" i="8"/>
  <c r="D21" i="8" s="1"/>
  <c r="D22" i="8" s="1"/>
  <c r="T19" i="8"/>
  <c r="T18" i="8"/>
  <c r="T16" i="8"/>
  <c r="T15" i="8"/>
  <c r="T14" i="8"/>
  <c r="T13" i="8"/>
  <c r="T12" i="8"/>
  <c r="T11" i="8"/>
  <c r="T10" i="8"/>
  <c r="S20" i="7"/>
  <c r="R20" i="7"/>
  <c r="Q20" i="7"/>
  <c r="Q21" i="7" s="1"/>
  <c r="Q22" i="7" s="1"/>
  <c r="P20" i="7"/>
  <c r="O20" i="7"/>
  <c r="N20" i="7"/>
  <c r="N21" i="7" s="1"/>
  <c r="N22" i="7" s="1"/>
  <c r="M20" i="7"/>
  <c r="L20" i="7"/>
  <c r="K20" i="7"/>
  <c r="K21" i="7" s="1"/>
  <c r="K22" i="7" s="1"/>
  <c r="J20" i="7"/>
  <c r="I20" i="7"/>
  <c r="H20" i="7"/>
  <c r="H21" i="7" s="1"/>
  <c r="H22" i="7" s="1"/>
  <c r="G20" i="7"/>
  <c r="F20" i="7"/>
  <c r="E20" i="7"/>
  <c r="D20" i="7"/>
  <c r="D21" i="7" s="1"/>
  <c r="D22" i="7" s="1"/>
  <c r="T19" i="7"/>
  <c r="T18" i="7"/>
  <c r="T16" i="7"/>
  <c r="T15" i="7"/>
  <c r="T14" i="7"/>
  <c r="T13" i="7"/>
  <c r="T12" i="7"/>
  <c r="T11" i="7"/>
  <c r="T10" i="7"/>
  <c r="C96" i="5"/>
  <c r="C77" i="5"/>
  <c r="C76" i="5"/>
  <c r="C75" i="5"/>
  <c r="C74" i="5"/>
  <c r="C63" i="5"/>
  <c r="C62" i="5"/>
  <c r="C61" i="5"/>
  <c r="C60" i="5"/>
  <c r="C52" i="5"/>
  <c r="C51" i="5"/>
  <c r="C50" i="5"/>
  <c r="C49" i="5"/>
  <c r="C48" i="5"/>
  <c r="C47" i="5"/>
  <c r="C26" i="5"/>
  <c r="D26" i="5"/>
  <c r="C27" i="5"/>
  <c r="D27" i="5"/>
  <c r="C28" i="5"/>
  <c r="D28" i="5"/>
  <c r="C6" i="5"/>
  <c r="C5" i="5"/>
  <c r="C4" i="5"/>
  <c r="C3" i="5"/>
  <c r="C2" i="5"/>
  <c r="B6" i="3"/>
  <c r="B26" i="3"/>
  <c r="D25" i="3"/>
  <c r="C25" i="3"/>
  <c r="B25" i="3"/>
  <c r="D24" i="3"/>
  <c r="C24" i="3"/>
  <c r="B24" i="3"/>
  <c r="C19" i="3"/>
  <c r="B19" i="3"/>
  <c r="C18" i="3"/>
  <c r="B18" i="3"/>
  <c r="C17" i="3"/>
  <c r="B17" i="3"/>
  <c r="D11" i="3"/>
  <c r="C11" i="3"/>
  <c r="B11" i="3"/>
  <c r="D10" i="3"/>
  <c r="C10" i="3"/>
  <c r="B10" i="3"/>
  <c r="G5" i="2"/>
  <c r="C5" i="3" s="1"/>
  <c r="G4" i="2"/>
  <c r="B5" i="3" s="1"/>
  <c r="F6" i="1"/>
  <c r="C4" i="3" s="1"/>
  <c r="F5" i="1"/>
  <c r="B4" i="3" s="1"/>
  <c r="N21" i="18" l="1"/>
  <c r="U8" i="18" s="1"/>
  <c r="K17" i="18"/>
  <c r="N22" i="18"/>
  <c r="U9" i="18" s="1"/>
  <c r="K18" i="18"/>
  <c r="K20" i="18"/>
  <c r="N17" i="18"/>
  <c r="U4" i="18" s="1"/>
  <c r="K21" i="18"/>
  <c r="N18" i="18"/>
  <c r="U5" i="18" s="1"/>
  <c r="K23" i="18"/>
  <c r="N19" i="18"/>
  <c r="U6" i="18" s="1"/>
  <c r="N23" i="18"/>
  <c r="U10" i="18" s="1"/>
  <c r="K19" i="18"/>
  <c r="K24" i="18"/>
  <c r="N20" i="18"/>
  <c r="U7" i="18" s="1"/>
  <c r="K25" i="18"/>
  <c r="N24" i="18"/>
  <c r="U11" i="18" s="1"/>
  <c r="K26" i="18"/>
  <c r="N25" i="18"/>
  <c r="U12" i="18" s="1"/>
  <c r="N26" i="18"/>
  <c r="U13" i="18" s="1"/>
  <c r="K22" i="18"/>
  <c r="D23" i="17"/>
  <c r="D20" i="17"/>
  <c r="D21" i="17" s="1"/>
  <c r="D22" i="17" s="1"/>
  <c r="U10" i="17"/>
  <c r="T10" i="17"/>
  <c r="H23" i="17"/>
  <c r="H20" i="17"/>
  <c r="H21" i="17" s="1"/>
  <c r="H22" i="17" s="1"/>
  <c r="K23" i="17"/>
  <c r="K20" i="17"/>
  <c r="K21" i="17" s="1"/>
  <c r="K22" i="17" s="1"/>
  <c r="N23" i="17"/>
  <c r="N20" i="17"/>
  <c r="N21" i="17" s="1"/>
  <c r="N22" i="17" s="1"/>
  <c r="Q23" i="17"/>
  <c r="Q20" i="17"/>
  <c r="Q21" i="17" s="1"/>
  <c r="Q22" i="17" s="1"/>
  <c r="U11" i="17"/>
  <c r="T11" i="17"/>
  <c r="U12" i="17"/>
  <c r="T12" i="17"/>
  <c r="U13" i="17"/>
  <c r="T13" i="17"/>
  <c r="U14" i="17"/>
  <c r="T14" i="17"/>
  <c r="U15" i="17"/>
  <c r="T15" i="17"/>
  <c r="U16" i="17"/>
  <c r="T16" i="17"/>
  <c r="U17" i="17"/>
  <c r="T17" i="17"/>
  <c r="U18" i="17"/>
  <c r="T18" i="17"/>
  <c r="U19" i="17"/>
  <c r="T19" i="17"/>
</calcChain>
</file>

<file path=xl/sharedStrings.xml><?xml version="1.0" encoding="utf-8"?>
<sst xmlns="http://schemas.openxmlformats.org/spreadsheetml/2006/main" count="2240" uniqueCount="482">
  <si>
    <t>El presente anexo da cuenta de los resultados obtenidos en las encuestas realizadas a clientes, proveedores y colaboradores de la empresa Equipos y Laboratorio de Colombia S.A.S. y la aplicación de la herramienta B Impact Assesment. Las hojas correspondientes a esto se listan a continuación y se podrán reconocer por tener color azul oscuro:
1. Colaboradores_encuestas
2.  Clientes_encuestas
3. Proveedores_encuestas
4. Gráficas_encuestas
5. B_Impact_Assessment
Por otro lado, se muestra lo obtenido en la evaluación de ODS realizada por los líderes de la empresa, así como el consolidado de dicha evaluación; las hojas correspondientes se distinguen por tener color verde oscuro y se listan a continuación:
6. Andrés Ardila
7. Catalina Góez
8. Daniel Díaz
9. Ismael Meza
10. Iván Ocampo
11. José Jaramillo
12. Laura Muñoz
13. María Castro
14. Marqueza Mestra
15. Paula Flórez
16. Consolidado
17. Gráficos
Finalmente, se encuentra el plan de trabajo propuesto como entregable final del proyecto, hoja distintiguible por el color amarillo y que lleva por nombre "Plan de Trabajo".</t>
  </si>
  <si>
    <t>Percepción y conocimiento ODS</t>
  </si>
  <si>
    <t>1. ¿Podría indicar si está familiarizado(o) con los Objetivos de Desarrollo Sostenible (ODS) y su importancia?</t>
  </si>
  <si>
    <t>2. Para las empresas, desarrollar políticas, planes, programas y actividades alineados con los Objetivos de Desarrollo del Sostenible, se considera que es:</t>
  </si>
  <si>
    <t>3. ¿Qué le representaría a EyL implementar Objetivos de Desarrollo Sostenible?</t>
  </si>
  <si>
    <t>Sí</t>
  </si>
  <si>
    <t>Prioritario</t>
  </si>
  <si>
    <t>Transparencia en su gestión e información divulgada</t>
  </si>
  <si>
    <t>Conteo</t>
  </si>
  <si>
    <t>Aportar en la construcción de una sociedad más inclusiva, justa y equitativa</t>
  </si>
  <si>
    <t>Respuesta</t>
  </si>
  <si>
    <t>P1</t>
  </si>
  <si>
    <t>No</t>
  </si>
  <si>
    <t>Importante pero secundario</t>
  </si>
  <si>
    <t>Fortalecimiento de lazos con sus grupos de interés</t>
  </si>
  <si>
    <t>Reputación e imagen favorables</t>
  </si>
  <si>
    <t>No sabe, no conoce</t>
  </si>
  <si>
    <t>No conozco</t>
  </si>
  <si>
    <t>Componente Ambiental</t>
  </si>
  <si>
    <t xml:space="preserve">1.  ¿Conoce si EyL implementa acciones que aporten favorablemente a la sostenibilidad y el cuidado del medioambiente dentro de las actividades administrativas y operativas que realiza? Si es así, ¿sabe cuáles acciones implementa? </t>
  </si>
  <si>
    <t xml:space="preserve">2.  ¿Existe en EyL alguna práctica explícita sobre ahorro de energía? (apagado de portátiles y equipos cuando no se usan, uso eficiente de aire acondicionado, compra de equipos energéticamente eficientes) </t>
  </si>
  <si>
    <t xml:space="preserve">3.  ¿Existen en EyL acciones para la correcta separación de residuos y realización de procesos de reciclaje o aprovechamiento? </t>
  </si>
  <si>
    <t>4.  ¿Sabe si EyL identifica y evalúa los aspectos e impactos ambientales derivados de su operación y actividades?</t>
  </si>
  <si>
    <t xml:space="preserve">5.  ¿EyL promueve la conciencia y buenas prácticas ambientales en el lugar de trabajo? </t>
  </si>
  <si>
    <t>Componente social y DDHH</t>
  </si>
  <si>
    <t xml:space="preserve">1.  ¿Considera que EyL respeta los derechos humanos y las libertades fundamentales de sus empleados y grupos de interés? </t>
  </si>
  <si>
    <t xml:space="preserve">2.  ¿Considera que EyL en su gestión promueve la inclusión laboral y el respeto por la diversidad de género, como punto de partida para la implementación de Objetivos de Desarrollo Sostenible? </t>
  </si>
  <si>
    <t xml:space="preserve">3.  ¿Conoce usted si EyL cuenta, dentro de sus políticas de contratación, con mecanismos que fomenten o incluyan la contratación de personas con discapacidad? </t>
  </si>
  <si>
    <t xml:space="preserve">4.  ¿Considera suficientes los programas y beneficios con los que cuenta como colaborador de EyL? </t>
  </si>
  <si>
    <t>5.  ¿Considera eficiente la gestión realizada por el Comité de Convivencia de EyL en cuanto a condiciones de trabajo, clima laboral, entre otros?</t>
  </si>
  <si>
    <t xml:space="preserve">6.  ¿EyL cuenta con programas de prevención de enfermedades, programas de bienestar y cuidado por la vida? </t>
  </si>
  <si>
    <t>De acuerdo</t>
  </si>
  <si>
    <t>Neutral</t>
  </si>
  <si>
    <t>En desacuerdo</t>
  </si>
  <si>
    <t>Totalmente de acuerdo</t>
  </si>
  <si>
    <t>Totalmente en desacuerdo</t>
  </si>
  <si>
    <t>Componente ética y gobernanza</t>
  </si>
  <si>
    <t xml:space="preserve">1.  ¿Considera que la empresa opera con transparencia y rinde cuentas sobre su desempeño económico, ambiental y social? </t>
  </si>
  <si>
    <t xml:space="preserve">2.  ¿Conoce si la empresa tiene un código de ética o conducta que promueva prácticas empresariales responsables? </t>
  </si>
  <si>
    <t xml:space="preserve">3.  ¿EyL involucra a sus grupos de interés (colaboradores, comunidades locales, clientes, etc.) en la toma de decisiones? </t>
  </si>
  <si>
    <t xml:space="preserve">4.  ¿Cree que EyL promueve la competencia leal y prácticas anti-corrupción? </t>
  </si>
  <si>
    <t xml:space="preserve">5.  ¿Percibe que EyL rinde cuentas a sus grupos de interés sobre su desempeño en sostenibilidad? </t>
  </si>
  <si>
    <t>no sabe, no conoce</t>
  </si>
  <si>
    <t>Cadena de suministro y atención al cliente</t>
  </si>
  <si>
    <t xml:space="preserve">1.  ¿En EyL existe un compromiso continuo con la calidad y la innovación, teniendo en cuenta el diseño del servicio, criterios éticos, laborales, sociales y ambientales? </t>
  </si>
  <si>
    <t>2.  ¿EyL considera el desempeño ambiental y social de sus proveedores?</t>
  </si>
  <si>
    <t>3.  ¿EyL considera el desempeño ambiental y social de sus clientes?</t>
  </si>
  <si>
    <t xml:space="preserve">4. ¿EyL promueve prácticas sostenibles en su cadena de suministro? </t>
  </si>
  <si>
    <t>Percepción y conocimiento</t>
  </si>
  <si>
    <t>1.    ¿Conoce los Objetivos de Desarrollo Sostenible de las Naciones Unidas?</t>
  </si>
  <si>
    <t>2.    ¿Qué tan importante considera que es para una empresa adoptar e implementar los ODS?</t>
  </si>
  <si>
    <t>3.    ¿Equipos y Laboratorio de Colombia S.A.S. implementa ODS en sus actividades y operaciones?</t>
  </si>
  <si>
    <t>4.    ¿Considera que Equipos y Laboratorio de Colombia S.A.S. comunica adecuadamente sus esfuerzos relacionados con los ODS?</t>
  </si>
  <si>
    <t>1.    ¿Percibe que Equipos y Laboratorio de Colombia S.A.S. implementa prácticas respetuosas con el ambiente y que minimizan su impacto negativo?</t>
  </si>
  <si>
    <t>2.    ¿Conoce si Equipos y Laboratorio de Colombia S.A.S. implementa programas o acciones para reducir su huella ambiental?</t>
  </si>
  <si>
    <t>3.    ¿Cuáles considera que son los impactos ambientales significativos (de carácter negativo) que se derivan de las operaciones y actividades de Equipos y Laboratorio de Colombia S.A.S?</t>
  </si>
  <si>
    <t>4.    ¿Cuáles considera que son los impactos ambientales significativos (de carácter positivo) que se derivan de las operaciones y actividades de Equipos y Laboratorio de Colombia S.A.S?</t>
  </si>
  <si>
    <t>5.    ¿Qué tan importante es para usted que las empresas adopten medidas para proteger el medio ambiente?</t>
  </si>
  <si>
    <t>6.    ¿Sabe si Equipos y Laboratorio de Colombia S.A.S. mide y reporta sus indicadores ambientales?</t>
  </si>
  <si>
    <t>7.    ¿Conoce si Equipos y Laboratorio de Colombia S.A.S. tiene programas/prácticas de eficiencia energética?</t>
  </si>
  <si>
    <t>8.    ¿Qué tan importante es para usted que las empresas tomen medidas para mitigar el cambio climático?</t>
  </si>
  <si>
    <t>9.     ¿Qué sugerencias tiene para que Equipos y Laboratorio de Colombia S.A.S. mejore su desempeño ambiental?</t>
  </si>
  <si>
    <t>la sobreexplotación de recursos naturales y la contaminación</t>
  </si>
  <si>
    <t xml:space="preserve"> mejora y recuperación de las zonas naturales</t>
  </si>
  <si>
    <t>Que promueva el reciclaje con la correcta separación de residuos</t>
  </si>
  <si>
    <t>no se</t>
  </si>
  <si>
    <t>su tecnología</t>
  </si>
  <si>
    <t>desconozco su plan por ende no puedo dar sugerencias. pero al tratarse de una empresa de trayectoria a nivel nacional y de años en el mercado debe de gestar esfuerzos y  programas para minimizar el impacto ambiental</t>
  </si>
  <si>
    <t>ninguna</t>
  </si>
  <si>
    <t>economia en gasto energetico</t>
  </si>
  <si>
    <t>que continuen trabajando lo ODS</t>
  </si>
  <si>
    <t>La contaminación</t>
  </si>
  <si>
    <t>Los empaques de sus insumos  la gran mayoría es material reciclable</t>
  </si>
  <si>
    <t>Usar eficientemente la energía; Consumir agua de forma responsable; Buscar nuevas oportunidades para valorizar los residuos, Optimización los envases de sus productos.</t>
  </si>
  <si>
    <t xml:space="preserve">Desconozco los impactos ambientales o derivados de sus operaciones. </t>
  </si>
  <si>
    <t>Desconozco los impactos ambientales o derivados de sus operaciones.</t>
  </si>
  <si>
    <t>Dar a conocer un poco mas su empresa no solo por el servicio que ofrecen, para tener criterios suficientes para dar respuesta a este tipo de encuestas</t>
  </si>
  <si>
    <t xml:space="preserve">Ninguno </t>
  </si>
  <si>
    <t xml:space="preserve">Reducción del gasto energético </t>
  </si>
  <si>
    <t xml:space="preserve">Continuo mejoramiento </t>
  </si>
  <si>
    <t>NA</t>
  </si>
  <si>
    <t xml:space="preserve">Dar a conocer primero este tiempo de prácticas ambientales para poder acertar más en las respuestas </t>
  </si>
  <si>
    <t xml:space="preserve">No las conozco </t>
  </si>
  <si>
    <t>No los vonozco</t>
  </si>
  <si>
    <t>Es una empresa seria que sabe que medidas debe implementar para su mejor desempeño.</t>
  </si>
  <si>
    <t>Uso de equipos y materiales contaminantes</t>
  </si>
  <si>
    <t>Fomentar la educación ambiental</t>
  </si>
  <si>
    <t>Medición y reducción de la huella de carbono, implementar el uso de energía limpias, cuidar los recursos naturales y plantar árboles nativos</t>
  </si>
  <si>
    <t>Uso de plásticos, transporte de mercancías, documentación.</t>
  </si>
  <si>
    <t>Investigación y desarrollo, reparación de equipos</t>
  </si>
  <si>
    <t>Mejorar la comunicación porque desconocemos sus actividades en pro de los objetivos</t>
  </si>
  <si>
    <t>Componente Social y DDHH</t>
  </si>
  <si>
    <t>1.    ¿Considera que Equipos y Laboratorio de Colombia S.A.S. respeta los derechos humanos y laborales de sus colaboradores?</t>
  </si>
  <si>
    <t>2.    ¿Equipos y Laboratorio de Colombia S.A.S. tiene programas o acciones para promover la diversidad e inclusión?</t>
  </si>
  <si>
    <t>3.    ¿Percibe que Equipos y Laboratorio de Colombia S.A.S. contribuye al desarrollo social y económico de las comunidades donde opera?</t>
  </si>
  <si>
    <t>4.    ¿Sabe si Equipos y Laboratorio de Colombia S.A.S. tiene programas o iniciativas de apoyo a comunidades vulnerables?</t>
  </si>
  <si>
    <t>5.    ¿Considera que Equipos y Laboratorio de Colombia S.A.S. promueve la igualdad de oportunidades y no discriminación en sus prácticas laborales?</t>
  </si>
  <si>
    <t>Componente Ética y Gobernanza</t>
  </si>
  <si>
    <t>1.    ¿Considera que Equipos y Laboratorio de Colombia S.A.S. tiene prácticas éticas y transparentes en sus operaciones?</t>
  </si>
  <si>
    <t>2.    ¿Sabe si Equipos y Laboratorio de Colombia S.A.S. cuenta con políticas y mecanismos para prevenir la corrupción y el soborno?</t>
  </si>
  <si>
    <t>3.    ¿Percibe que Equipos y Laboratorio de Colombia S.A.S. tiene definida la gobernanza corporativa?</t>
  </si>
  <si>
    <t>4.    ¿Qué tan importante es para usted que las empresas adopten prácticas éticas y de buena gobernanza?</t>
  </si>
  <si>
    <t>5.    ¿Sabe si Equipos y Laboratorio de Colombia S.A.S. tiene un código de ética y conducta empresarial?</t>
  </si>
  <si>
    <t>6.    ¿Considera que Equipos y Laboratorio de Colombia S.A.S. tiene mecanismos efectivos para prevenir y gestionar riesgos de cumplimiento?</t>
  </si>
  <si>
    <t>7.    ¿Cómo evalúa la comunicación y transparencia de Equipos y Laboratorio de Colombia S.A.S?
Donde 5 es excelente, 1 es deficiente y  0 es que no tiene suficiente información para responder esta pregunta.</t>
  </si>
  <si>
    <t>Componente Cadena de Suministro y Atención al Cliente</t>
  </si>
  <si>
    <t>1.    ¿Está satisfecho con los productos y servicios que recibe de Equipos y Laboratorio de Colombia S.A.S?</t>
  </si>
  <si>
    <t>2.    ¿Equipos y Laboratorio de Colombia S.A.S. cuenta con mecanismos y canales accesibles para atender y resolver quejas o reclamos de clientes?</t>
  </si>
  <si>
    <t>3.    ¿Qué tan importante es para usted que las empresas tengan una cadena de suministro responsable?
*Entiéndase por responsable, como lo relacionado con criterios de sostenibilidad.</t>
  </si>
  <si>
    <t>4.    ¿Conoce si Equipos y Laboratorio de Colombia S.A.S. evalúa y selecciona a sus proveedores con criterios ambientales, sociales y éticos?</t>
  </si>
  <si>
    <t>5.    ¿Considera que Equipos y Laboratorio de Colombia S.A.S. brinda información clara y transparente sobre sus productos y servicios?</t>
  </si>
  <si>
    <t>Eficiencia energética y uso de energías renovables</t>
  </si>
  <si>
    <t>Gestión responsable del agua</t>
  </si>
  <si>
    <t>Reducción de emisiones de gases de efecto invernadero</t>
  </si>
  <si>
    <t>Economía circular y gestión de residuos</t>
  </si>
  <si>
    <t>Innovación y desarrollo tecnológico sostenible</t>
  </si>
  <si>
    <t>Salud y seguridad ocupacional</t>
  </si>
  <si>
    <t>Prácticas laborales justas y trabajo decente</t>
  </si>
  <si>
    <t>Diversidad e inclusión en el lugar de trabajo</t>
  </si>
  <si>
    <t>Educación y desarrollo de habilidades</t>
  </si>
  <si>
    <t>Ética empresarial y anticorrupción</t>
  </si>
  <si>
    <t>Cadena de suministro sostenible</t>
  </si>
  <si>
    <t>Calidad y seguridad de los productos</t>
  </si>
  <si>
    <t>Protección de datos y privacidad</t>
  </si>
  <si>
    <t>Desarrollo económico local y comunidades</t>
  </si>
  <si>
    <t>¿Hay algún otro tema relacionado con los ODS que considere importante y no esté incluido en la lista anterior? Por favor, descríbalo</t>
  </si>
  <si>
    <t>¿Cómo cree que Equipos y Laboratorio de Colombia podría contribuir más efectivamente a los ODS a través de sus operaciones y productos?</t>
  </si>
  <si>
    <t>¿Cuáles son los principales desafíos que ve para la implementación de los ODS en el sector de equipos y suministros de laboratorio?</t>
  </si>
  <si>
    <t>NO</t>
  </si>
  <si>
    <t>Tomando control estricto frente a los residuos generados en el desarrollo de las actividades</t>
  </si>
  <si>
    <t>El riesgo</t>
  </si>
  <si>
    <t>N/A</t>
  </si>
  <si>
    <t>En la transformación de equipos con mas alta tecnología en el sector salud.</t>
  </si>
  <si>
    <t>Alzas de los insumos</t>
  </si>
  <si>
    <t>SI</t>
  </si>
  <si>
    <t>GESTION DE RESIDUOS</t>
  </si>
  <si>
    <t>Por ahora no</t>
  </si>
  <si>
    <t>Capacitación</t>
  </si>
  <si>
    <t>Capacitacion</t>
  </si>
  <si>
    <t>Ninguno</t>
  </si>
  <si>
    <t>Optimizacion de Recursos en pro del cuidado ambiental.</t>
  </si>
  <si>
    <t>Innovacion, Tecnologia y desarrollo</t>
  </si>
  <si>
    <t>Conteo respuestas</t>
  </si>
  <si>
    <t>Pregunta: ¿está familiarizado o conoce los ODS?</t>
  </si>
  <si>
    <t>Grupo</t>
  </si>
  <si>
    <t>Colaboradores</t>
  </si>
  <si>
    <t>Clientes</t>
  </si>
  <si>
    <t>Proveedores</t>
  </si>
  <si>
    <t>Pregunta: Importancia de la implementación de ODS</t>
  </si>
  <si>
    <t>Prácticas laborales justas</t>
  </si>
  <si>
    <t>Pregunta: respeto por DDHH y derechos laborales</t>
  </si>
  <si>
    <t>Ética y Gobernanza</t>
  </si>
  <si>
    <t>Pregunta: competencia leal y prácticas anticorrupción</t>
  </si>
  <si>
    <t>Áreas de mejora</t>
  </si>
  <si>
    <t>Comunicación de prácticas en sostenibilidad</t>
  </si>
  <si>
    <t>Gestión de residuos</t>
  </si>
  <si>
    <t>Gestión de sostenibilidad en la cadena de suministro</t>
  </si>
  <si>
    <t>Innovación, tecnología y desarrollo</t>
  </si>
  <si>
    <t>Categoría</t>
  </si>
  <si>
    <t>Calificación</t>
  </si>
  <si>
    <t>Porcentaje cumplimiento</t>
  </si>
  <si>
    <t>ODS</t>
  </si>
  <si>
    <t>Componente</t>
  </si>
  <si>
    <t>Sección</t>
  </si>
  <si>
    <t>Gobernanza</t>
  </si>
  <si>
    <t>16. Paz, justicia e instituciones sólidas</t>
  </si>
  <si>
    <t>Misión y compromiso</t>
  </si>
  <si>
    <t>Trabajadores</t>
  </si>
  <si>
    <t>3. Salud y Bienestar</t>
  </si>
  <si>
    <t>Salud, bienestar y seguridad</t>
  </si>
  <si>
    <t>Comunidad</t>
  </si>
  <si>
    <t>8. Trabajo decente y crecimiento económico</t>
  </si>
  <si>
    <t>Seguridad financiera</t>
  </si>
  <si>
    <t>Medio Ambiente</t>
  </si>
  <si>
    <t>12. Producción y consumo responsable</t>
  </si>
  <si>
    <t>Comunidades</t>
  </si>
  <si>
    <t>Gestión en la cadena de suministro</t>
  </si>
  <si>
    <t>Impacto económico</t>
  </si>
  <si>
    <t>10. Reducción de las desigualdades</t>
  </si>
  <si>
    <t>6. Agua limpia y saneamiento básico</t>
  </si>
  <si>
    <t>Agua</t>
  </si>
  <si>
    <t>13. Acción por el clima</t>
  </si>
  <si>
    <t>Aires y clima</t>
  </si>
  <si>
    <t>Gestión de clientes</t>
  </si>
  <si>
    <t>B_Impact_Assesment_Gobernanza</t>
  </si>
  <si>
    <t>Componentes</t>
  </si>
  <si>
    <t>Porcentaje</t>
  </si>
  <si>
    <t>Ética y transparencia</t>
  </si>
  <si>
    <t>Protección de la misión</t>
  </si>
  <si>
    <t>B_Impact_Assesment_Trabajadores</t>
  </si>
  <si>
    <t>Desarrollo profesional</t>
  </si>
  <si>
    <t>Satisfacción y compromiso</t>
  </si>
  <si>
    <t>Desarrollo profesional (asalariados)</t>
  </si>
  <si>
    <t>Satisfacción y compromiso (asalariados)</t>
  </si>
  <si>
    <t>B_Impact_Assesment_Comunidad</t>
  </si>
  <si>
    <t>Diversidad, equidad e inclusión</t>
  </si>
  <si>
    <t>Compromiso cívico y donaciones</t>
  </si>
  <si>
    <t>Gestión de la cadena de suministro</t>
  </si>
  <si>
    <t>B_Impact_Assesment_MedioAmbient</t>
  </si>
  <si>
    <t>Gestión ambiental</t>
  </si>
  <si>
    <t>Tierra y vida</t>
  </si>
  <si>
    <t>B_Impact_Assesment_Clientes</t>
  </si>
  <si>
    <t>Esta evaluación fue realizada por Andrés Ardila, del proceso Sistemas e Infraestructura</t>
  </si>
  <si>
    <t xml:space="preserve">A continuación encontrará una evaluación que nos permitirá definir los ODS más relevantes en la empresa con base en 5 criterios definidos. 
Por favor califique de 1 a 10 el grado de importancia, (siendo el valor de 10 la nota más alta) </t>
  </si>
  <si>
    <t>Porcentaje ponderación</t>
  </si>
  <si>
    <t>Criterio</t>
  </si>
  <si>
    <t>1. Importancia/revelancia de ODS</t>
  </si>
  <si>
    <t>2. Relevancia de ODS en el sector económico</t>
  </si>
  <si>
    <t>3. Relevancia para relación con stakeholders</t>
  </si>
  <si>
    <t>4. Impacto social y ambiental</t>
  </si>
  <si>
    <t>5. Viabilidad y recursos</t>
  </si>
  <si>
    <t>Descripción</t>
  </si>
  <si>
    <t>Evaluar cómo cada ODS se alinea con la misión, visión y objetivos estratégicos de la empresa</t>
  </si>
  <si>
    <t>Determinar la importancia de cada ODS en el sector económico de la empresa</t>
  </si>
  <si>
    <t>Identificar los ODS que son más importantes para los grupos de interés (clientes, colaboradores, proveedores, comunidad)</t>
  </si>
  <si>
    <t>Medir el impacto social y ambiental de las actividades de la empresa en relación con los ODS</t>
  </si>
  <si>
    <t>Evaluar la capacidad de la empresa para implementar acciones y medir el progreso hacia los ODS, considerando presupuesto, personal, tecnología y capacidad técnica</t>
  </si>
  <si>
    <t>Alineación con misión y visión</t>
  </si>
  <si>
    <t>Alineación con objetivos estratégicos</t>
  </si>
  <si>
    <t>Integración con planes de negocio</t>
  </si>
  <si>
    <t>Contribución con objetivos a largo plazo</t>
  </si>
  <si>
    <t>Impacto sectorial</t>
  </si>
  <si>
    <t>Tendencias regulatorias</t>
  </si>
  <si>
    <t>Benchmarking sectorial</t>
  </si>
  <si>
    <t>Condiciones laborales</t>
  </si>
  <si>
    <t>Alineación con estándares y expectativas en materia de sostenibilidad</t>
  </si>
  <si>
    <t>Impacto o potencial para creación de alianzas (estratégicas)</t>
  </si>
  <si>
    <t>Impacto a la comunidad (externa)</t>
  </si>
  <si>
    <t>Contribución/aporte a la resolución de problemáticas sociales o ambientales locales, regionales y/o nacionales</t>
  </si>
  <si>
    <t>Alineación con Plan Nacional de Desarrollo, Plan Departamental de Desarrollo, Plan Municipal de Desarrollo</t>
  </si>
  <si>
    <t>Recursos financieros</t>
  </si>
  <si>
    <t>Capacidad técnica</t>
  </si>
  <si>
    <t>Infraestructura para monitoreo</t>
  </si>
  <si>
    <t>Promedio por ODS</t>
  </si>
  <si>
    <t>Objetivo de Desarrollo Sostenible</t>
  </si>
  <si>
    <t>Este objetivo busca garantizar que todas las personas tengan acceso a servicios de salud de calidad, reducir las enfermedades y promover hábitos de vida saludables. Se enfoca en combatir epidemias, reducir la mortalidad infantil y materna, y mejorar el bienestar general de la población</t>
  </si>
  <si>
    <t>5. Igualdad de género</t>
  </si>
  <si>
    <t>Este objetivo se centra en eliminar todas las formas de discriminación y violencia contra mujeres y niñas, promoviendo la igualdad de oportunidades en todos los ámbitos de la sociedad. Busca empoderar a las mujeres para que participen plenamente en la vida económica, social y política</t>
  </si>
  <si>
    <t>Este objetivo tiene como meta asegurar que todas las personas tengan acceso a agua potable y a servicios de saneamiento adecuados. Promueve la gestión sostenible del agua y la protección de los ecosistemas acuáticos, así como la mejora de la calidad del agua reduciendo la contaminación</t>
  </si>
  <si>
    <t>Este objetivo promueve el crecimiento económico sostenido, inclusivo y sostenible, así como el empleo pleno y productivo. Se enfoca en crear condiciones de trabajo dignas, fomentar la innovación y asegurar que los beneficios del crecimiento económico se distribuyan equitativamente</t>
  </si>
  <si>
    <t>9. Industria, innovación e infraestructura</t>
  </si>
  <si>
    <t>Este objetivo busca desarrollar infraestructuras resilientes, promover la industrialización inclusiva y sostenible, y fomentar la innovación. Apunta a mejorar la capacidad industrial y tecnológica, reducir la brecha digital y apoyar el desarrollo de tecnologías limpias</t>
  </si>
  <si>
    <t>11. Ciudades y comunidades sostenibles</t>
  </si>
  <si>
    <t>Este objetivo se enfoca en hacer que las ciudades y comunidades sean inclusivas, seguras, resilientes y sostenibles. Promueve el acceso a viviendas asequibles y servicios básicos, la mejora de la planificación urbana y la reducción del impacto ambiental de las ciudades</t>
  </si>
  <si>
    <t>12. Producción y consumo responsables</t>
  </si>
  <si>
    <t>Este objetivo promueve la producción y el consumo sostenible, incentivando el uso eficiente de los recursos y la reducción de desechos. Busca fomentar la responsabilidad ambiental en empresas y consumidores, y asegurar que los procesos de producción sean menos dañinos para el medio ambiente</t>
  </si>
  <si>
    <t>Este objetivo urge a tomar medidas inmediatas para combatir el cambio climático y sus impactos. Promueve la resiliencia y la capacidad de adaptación a los desastres naturales relacionados con el clima, y fomenta la reducción de emisiones de gases de efecto invernadero. Esta directamente relaciono con un requisito de la norma ISO 9001:2025</t>
  </si>
  <si>
    <t>Este objetivo busca promover sociedades pacíficas e inclusivas, garantizar el acceso a la justicia para todos y construir instituciones eficaces y responsables. Se enfoca en reducir la violencia, combatir la corrupción y asegurar la participación inclusiva en la toma de decisiones</t>
  </si>
  <si>
    <t>17. Alianzas para lograr los objetivos</t>
  </si>
  <si>
    <t>Este objetivo destaca la importancia de revitalizar la alianza global para el desarrollo sostenible. Promueve la cooperación internacional, el fortalecimiento de capacidades y la movilización de recursos financieros para asegurar que todos los países puedan alcanzar los ODS</t>
  </si>
  <si>
    <t>Promedio por elemento</t>
  </si>
  <si>
    <t>Promedio por criterio</t>
  </si>
  <si>
    <t>Promedio ponderado</t>
  </si>
  <si>
    <t>Esta evaluación fue realizada por Catalina Góez, del proceso Direccionamiento Estratégico</t>
  </si>
  <si>
    <t>Esta evaluación fue realizada por Daniel Díaz, del proceso Direccionamiento Estratégico / Servicio Técnico</t>
  </si>
  <si>
    <t>Esta evaluación fue realizada por Ismael Meza, del proceso Comercial</t>
  </si>
  <si>
    <t>Esta evaluación fue realizada por Ivan Ocampo, del proceso Contabilidad y Finanzas</t>
  </si>
  <si>
    <t>Esta evaluación fue realizada por José Jaramillo, del proceso Logística y Entregas</t>
  </si>
  <si>
    <t>Esta evaluación fue realizada por Laura Muñoz, del proceso Compras y Comercio Exterior</t>
  </si>
  <si>
    <t>Esta evaluación fue realizada por María Castro, del proceso Mejora</t>
  </si>
  <si>
    <t>Esta evaluación fue realizada por Marqueza Mestra, líder administrativa</t>
  </si>
  <si>
    <t>Esta evaluación fue realizada por Paula Flórez, del proceso Talento Humano</t>
  </si>
  <si>
    <t>Desviación estándar</t>
  </si>
  <si>
    <t>Promedio ponderado (porcentaje)</t>
  </si>
  <si>
    <t>Desv_estan</t>
  </si>
  <si>
    <t>Coeficiente de variación</t>
  </si>
  <si>
    <t>Priorización evaluación líderes</t>
  </si>
  <si>
    <t>Resultados encuesta cliente</t>
  </si>
  <si>
    <t>Resultados encuesta proveedores</t>
  </si>
  <si>
    <t>ODS 3</t>
  </si>
  <si>
    <t>Orden</t>
  </si>
  <si>
    <t>promedio &gt; 7,4</t>
  </si>
  <si>
    <t>desv_estan &lt; 0,5</t>
  </si>
  <si>
    <t>Puntuación</t>
  </si>
  <si>
    <t>ODS 5</t>
  </si>
  <si>
    <t>ODS 8</t>
  </si>
  <si>
    <t>ODS 13</t>
  </si>
  <si>
    <t>ODS 9</t>
  </si>
  <si>
    <t>ODS 11</t>
  </si>
  <si>
    <t>ODS 12</t>
  </si>
  <si>
    <t>ODS 17</t>
  </si>
  <si>
    <t>ODS 6</t>
  </si>
  <si>
    <t>ODS 16</t>
  </si>
  <si>
    <t>Priorización</t>
  </si>
  <si>
    <t>Elección</t>
  </si>
  <si>
    <t>Priorización reunión conjunta Direccionamiento Estratégico</t>
  </si>
  <si>
    <t>Promedios por criterio</t>
  </si>
  <si>
    <t>Criterio 1</t>
  </si>
  <si>
    <t>Criterio 3</t>
  </si>
  <si>
    <t>Criterio 4</t>
  </si>
  <si>
    <t>Criterio 2</t>
  </si>
  <si>
    <t>Criterio 5</t>
  </si>
  <si>
    <t>Total</t>
  </si>
  <si>
    <t>Número</t>
  </si>
  <si>
    <t>ODS de iniciativa</t>
  </si>
  <si>
    <t>Iniciativa</t>
  </si>
  <si>
    <t>Objetivo</t>
  </si>
  <si>
    <t>Actividades</t>
  </si>
  <si>
    <t>Impacto de iniciativa</t>
  </si>
  <si>
    <t>Recursos necesarios</t>
  </si>
  <si>
    <t>Observaciones</t>
  </si>
  <si>
    <t>Responsables</t>
  </si>
  <si>
    <t>Alianzas</t>
  </si>
  <si>
    <t>Cronograma</t>
  </si>
  <si>
    <t>Tiempo ejecución</t>
  </si>
  <si>
    <t>Humano</t>
  </si>
  <si>
    <t>Financiero</t>
  </si>
  <si>
    <t>Técnico</t>
  </si>
  <si>
    <t>Otros</t>
  </si>
  <si>
    <t>Sept de 2024</t>
  </si>
  <si>
    <t>Oct de 2024</t>
  </si>
  <si>
    <t>Nov de 2024</t>
  </si>
  <si>
    <t>Dic de 2024</t>
  </si>
  <si>
    <t>Ene</t>
  </si>
  <si>
    <t>Feb</t>
  </si>
  <si>
    <t>Mar</t>
  </si>
  <si>
    <t>Abr</t>
  </si>
  <si>
    <t>May</t>
  </si>
  <si>
    <t>Jun</t>
  </si>
  <si>
    <t>Jul</t>
  </si>
  <si>
    <t>Ago</t>
  </si>
  <si>
    <t>Sept</t>
  </si>
  <si>
    <t>Oct</t>
  </si>
  <si>
    <t>Nov</t>
  </si>
  <si>
    <t>Dic</t>
  </si>
  <si>
    <t>8. Promover el crecimiento económico sostenido, inclusivo y sostenible, el empleo y el trabajo decente para todos
17. Revitalizar la Alianza Mundial para el Desarrollo Sostenible</t>
  </si>
  <si>
    <t>Apertura de puestos de trabajo en categoría de prácticas empresariales para estudiantes de disciplinas relacionadas con el quehacer de la empresa, según la necesidad; teniendo en cuenta a personas en condición de discapacidad</t>
  </si>
  <si>
    <t>Acceso a empleo bien remunerado
Posibilidad de desarrollo y crecimiento profesional</t>
  </si>
  <si>
    <t>Análisis interno para evaluar la viabilidad de la iniciativa</t>
  </si>
  <si>
    <t>Capacidad instalada de empleos (% de personas en condición de discapacidad)
Generación de primer empleo/prácticas
Índice de rotación anual de puestos de trabajo</t>
  </si>
  <si>
    <t>X</t>
  </si>
  <si>
    <t>Talento Humano</t>
  </si>
  <si>
    <t>Instituciones de educación superior
Fundaciones que apalanquen el ingreso de personas con discapacidad en la vida laboral</t>
  </si>
  <si>
    <t>1 enero 2025 - 28 febrero 2025</t>
  </si>
  <si>
    <t>Identificación de puestos de trabajo aplicables a la iniciativa</t>
  </si>
  <si>
    <t>Talento Humano
Direccionamiento Estratégico</t>
  </si>
  <si>
    <t>1 de marzo 2025 - 31 de marzo 2025</t>
  </si>
  <si>
    <t>8. Promover el crecimiento económico sostenido, inclusivo y sostenible, el empleo y el trabajo decente para todos</t>
  </si>
  <si>
    <t>Desarrollo de habilidades blandas</t>
  </si>
  <si>
    <t>Fortalecer habilidades de liderazgo, comunicación y trabajo en equipo</t>
  </si>
  <si>
    <t>Seminarios/talleres de liderazgo y gestión de equipos</t>
  </si>
  <si>
    <t>Mejora de la productividad y eficiencia de colaboradores</t>
  </si>
  <si>
    <t>Esta actividad se ha venido desarrollando desde abril de 2024</t>
  </si>
  <si>
    <t>No aplica</t>
  </si>
  <si>
    <t>1 enero 2025 - 30 junio 2025</t>
  </si>
  <si>
    <t>Talleres de gestión del tiempo y productividad personal</t>
  </si>
  <si>
    <t>Se propone realizar al menos 3 sesiones, una cada dos meses</t>
  </si>
  <si>
    <t>Gestión laboral</t>
  </si>
  <si>
    <t>Asegurar que todos los empleados estén informados sobre normativas y prácticas seguras</t>
  </si>
  <si>
    <t>Análisis de puestos de trabajo (enfocado en implementos adecaudos, postura, ergonomía)</t>
  </si>
  <si>
    <t>Mejora de la disposición física del puesto de trabajo</t>
  </si>
  <si>
    <t>Material de formación
Disposición de tiempo</t>
  </si>
  <si>
    <t>Seguridad y Salud en el Trabajo
Talento Humano
Abogada externa</t>
  </si>
  <si>
    <t>1 de abril de 2025 - 31 de mayo 2025</t>
  </si>
  <si>
    <t>Charlas/talleres sobre deberes y derechos laborales</t>
  </si>
  <si>
    <t>Fomento del cumplimiento de deberes laborales
Entendimiento de derechos laborales</t>
  </si>
  <si>
    <t>Esta actividad se realizó en febrero de 2024 y se realiza anualmente</t>
  </si>
  <si>
    <t>1 de febrero - 28 de febrero de 2025</t>
  </si>
  <si>
    <t>Mejora de clima laboral</t>
  </si>
  <si>
    <t>Mejorar las condiciones laborales en la empresa ¿qué condiciones?
Aumentar niveles de satisfacción laboral</t>
  </si>
  <si>
    <t>Análisis de carga de actividades y funciones por cargo/rol de trabajo</t>
  </si>
  <si>
    <t>Incremento de productividad y eficiencia
Reducción del estrés y ausentismo
Aumento de satisfacción y motivación laboral
Fomento de un ambiente de trabajo positivo y colaborativo
Mejora en la retención de talento</t>
  </si>
  <si>
    <t xml:space="preserve">Material de formación  </t>
  </si>
  <si>
    <t>Se requiere diseñar una evaluación para estimar la efectividad de la iniciativa</t>
  </si>
  <si>
    <t>Seguridad y Salud en el Trabajo
Talento Humano</t>
  </si>
  <si>
    <t>1 de junio 2025 - 30 de junio 2025</t>
  </si>
  <si>
    <t>Aplicación de batería de riesgo psicosocial</t>
  </si>
  <si>
    <t>1 de noviembre 2024 - 30 de noviembre 2024</t>
  </si>
  <si>
    <t>Inclusión y diversidad</t>
  </si>
  <si>
    <t>Promover un ambiente inclusivo y diverso en la empresa</t>
  </si>
  <si>
    <t>Talleres sobre diversidad e inclusión</t>
  </si>
  <si>
    <t>Conciencia y sensibilización
Acceso a un grupo de trabajo más amplio
Incremento en diversidad e innovación gracias a la diversidad de perspectivas</t>
  </si>
  <si>
    <t>1 de enero 2025 - 30 de junio 2025</t>
  </si>
  <si>
    <t>Diseño de políticas de contratación inclusiva</t>
  </si>
  <si>
    <t>Direccionamiento Estratégico
Talento Humano</t>
  </si>
  <si>
    <t>1 de septiembre 2024 - 31 de diciembre 2024</t>
  </si>
  <si>
    <t>8. Promover el crecimiento económico sostenido, inclusivo y sostenible, el empleo y el trabajo decente para todos
9. Construir infraestructuras resilientes, promover la industrialización sostenible y fomentar la innovación</t>
  </si>
  <si>
    <t>Optimización de procesos</t>
  </si>
  <si>
    <t>Mejorar la eficiencia de los procesos operativos para fomentar el crecimiento
Digitalizar procesos clave para mejorar la eficiencia y agilidad</t>
  </si>
  <si>
    <t>Mapeo y rediseño de procesos: para eliminar ineficiencias y mejorar la calidad y la productividad</t>
  </si>
  <si>
    <t>Incremento de la eficiencia operativa
Respuestas más rápidas al mercado
Menos errores y reprocesos</t>
  </si>
  <si>
    <t>Mejora con cada proceso</t>
  </si>
  <si>
    <t>1 de septiembre de 2024 - 31 de diciembre de 2025</t>
  </si>
  <si>
    <t>Adopción de tecnologías de automatización: en áreas clave como logística, compras, comercial según la necesidad y posibilidad</t>
  </si>
  <si>
    <t>Sistemas e Infraestructura con cada proceso según necesidad</t>
  </si>
  <si>
    <t>1 de agosto de 2024 - 31 de octubre 2024</t>
  </si>
  <si>
    <t>Capacitación en competencias digitales</t>
  </si>
  <si>
    <t>Sistemas e infraestructura</t>
  </si>
  <si>
    <t>1 de enero 2025 - 31 de enero 2025</t>
  </si>
  <si>
    <t>Diversificación del modelo de negocio</t>
  </si>
  <si>
    <t>Diversificar las actividades asociadas al modelo de negocio, anexando nuevas líneas</t>
  </si>
  <si>
    <t>Estudio de viabilidad de uso de laboratorios como centros de realización de muestras (lo cual se desarrollaría como una especie de actividad de extensión)</t>
  </si>
  <si>
    <t>Ampliación del modelo de negocio y mercado</t>
  </si>
  <si>
    <t>Direccionamiento Estratégico
Contabilidad
Servicio Técnico
Comercial</t>
  </si>
  <si>
    <t>Centros de Investigación, con el fin de obtener transferencia de conocimiento</t>
  </si>
  <si>
    <t>1 de abril 2025 - 30 de junio 2025</t>
  </si>
  <si>
    <t>12. Garantizar modalidades de consumo y producción sostenibles</t>
  </si>
  <si>
    <t>Programa de manejo integral de residuos</t>
  </si>
  <si>
    <t>Reducir, reutilizar, reciclar, aprovechar y/o disponer correctamente los residuos sólidos generados en la empresa (incluyendo residuos ordinarios, RAEE y RESPEL)</t>
  </si>
  <si>
    <t>Implementación de Programa de Manejo Integral de Residuos Sólidos</t>
  </si>
  <si>
    <t>Disminución de los residuos generados por la empresa y llevados a relleno sanitario
Aumento de material reciclado
Fomento de cultura ambiental en la empresa</t>
  </si>
  <si>
    <t>Mejora (componente ambiental)
Talento Humano (Servicios generales)</t>
  </si>
  <si>
    <t>1 de septiembre 2024 - 31 de diciembre 2025</t>
  </si>
  <si>
    <t>12. Garantizar modalidades de consumo y producción sostenibles
13. Adoptar medidas urgentes para combatir el cambio climático y sus efectos</t>
  </si>
  <si>
    <t>Programa de compras sostenibles</t>
  </si>
  <si>
    <t>Asegurar que los proveedores cumplan con criterios de sostenibilidad establecidos por la empresa</t>
  </si>
  <si>
    <t>Establecimiento de criterios de sostenibilidad para contratar proveedores según el producto/servicio</t>
  </si>
  <si>
    <t>Optimización de recursos
Eficiencia operativa
Atractivo y fidelización de clientes</t>
  </si>
  <si>
    <t>Compras
Mejora (componente ambiental)</t>
  </si>
  <si>
    <t>1 de septiembre 2024 - 31 de septiembre 2024</t>
  </si>
  <si>
    <t>Evaluación y selección de proveedores que cumplan con criterios establecidos</t>
  </si>
  <si>
    <t>1 de octubre 2024 - 28 de febrero 2025</t>
  </si>
  <si>
    <t>Capacitación a personal de la empresa en la temática de compras sostenibles - Socialización de criterios para tener en cuenta en compras de diversos procesos</t>
  </si>
  <si>
    <t>Material de formación para capacitación</t>
  </si>
  <si>
    <t>Compras</t>
  </si>
  <si>
    <t>31 de octubre - 31 de diciembre 2024</t>
  </si>
  <si>
    <t>Productos con características de eficiencia ambiental</t>
  </si>
  <si>
    <t>La venta de productos con características de sostenibilidad</t>
  </si>
  <si>
    <t>Categorización de productos comercializados que cuenten con certificaciones en temáticas de sostenibilidad como eficiencia energética, no-peligrosidad, etc</t>
  </si>
  <si>
    <t>Incremento en ventas y nuevas oportunidades de mercado
Cumplimiento de normativas y regulaciones ambientales</t>
  </si>
  <si>
    <t>Comercial
Mejora (componente ambiental)</t>
  </si>
  <si>
    <t>Responsabilidad extendida de productos</t>
  </si>
  <si>
    <t>Concientizar a partes de la cadena de suministro de productos sobre la responsabilidad dentro del ciclo de vida de estos, realizando una correcta disposición</t>
  </si>
  <si>
    <t>Campañas de comunicación dirigida a clientes sobre reciclaje y correcta disposición de los productos que se comercializan
Comunicación de características de peligrosidad/riesgo de productos comercializados, cuando aplique</t>
  </si>
  <si>
    <t>Fortalecimiento de la relación con los clientes
Mejora de la seguridad ambiental y de la salud</t>
  </si>
  <si>
    <t>Mejora (componente ambiental)
Mercadeo
Comercial</t>
  </si>
  <si>
    <t>13. Adoptar medidas urgentes para combatir el cambio climático y sus efectos</t>
  </si>
  <si>
    <t>Medición huella de carbono</t>
  </si>
  <si>
    <t>Realizar la medición de la huella de carbono de la empresa con base en alcance que se defina</t>
  </si>
  <si>
    <t>Reducción de emisiones de GEI
Cumplimiento de normativas</t>
  </si>
  <si>
    <t>Mejora (componente ambiental)</t>
  </si>
  <si>
    <t>1 de febrero 2025 - 31 de marzo 2025</t>
  </si>
  <si>
    <t>Establecimiento de medidas para reducción de emisiones GEI</t>
  </si>
  <si>
    <t>Campañas de concientización sobre cambio climático y calentamiento global</t>
  </si>
  <si>
    <t>1 de septiembre 2024 - 30 de septiembre 2024</t>
  </si>
  <si>
    <t>Plan de adaptación al cambio climático</t>
  </si>
  <si>
    <t>Preparar a la empresa para los posibles impactos del cambio climático en el contexto socioambiental del país y la región</t>
  </si>
  <si>
    <t>Identificación y evaluación de riesgos climáticos</t>
  </si>
  <si>
    <t>Reducción de vulnerabilidad ante eventos climáticos
Aumento de resiliencia corporativa
Fomento de una cultura de sostenibilidad</t>
  </si>
  <si>
    <t>Desarrollo de planes de contingencia</t>
  </si>
  <si>
    <t>1 de octubre 2024 - 30 de noviembre 2024</t>
  </si>
  <si>
    <t>Capacitaciones sobre la temática</t>
  </si>
  <si>
    <t>1 de noviembre 2024 - 31 de diciembre 2024</t>
  </si>
  <si>
    <t>Reforestación</t>
  </si>
  <si>
    <t>Realizar reforestación en miras a compensar huella de carbono de la empresa (y en cumplimiento de la ley 2173 de 2021)</t>
  </si>
  <si>
    <t>Realizar alianza/contrato con empresa que realicen procesos de reforestación, e involucrar al personal de la empresa</t>
  </si>
  <si>
    <t>Compensación huella de carbono
Cumplimiento normativo legal</t>
  </si>
  <si>
    <t>Mejora (componente ambiental)
Contabilidad</t>
  </si>
  <si>
    <t>Organizaciones que realicen proyectos de reforestación</t>
  </si>
  <si>
    <t>1 de enero 2025- 28 de febrero de 2025</t>
  </si>
  <si>
    <t>17. Revitalizar la Alianza Mundial para el Desarrollo Sostenible</t>
  </si>
  <si>
    <t>Alianzas con instituciones académicas</t>
  </si>
  <si>
    <t>Colaborar con universidades y centros de investigación para desarrollar programas/proyectos de investigación conjunta</t>
  </si>
  <si>
    <r>
      <rPr>
        <sz val="12"/>
        <rFont val="Times New Roman"/>
        <family val="1"/>
      </rPr>
      <t>Diseño</t>
    </r>
    <r>
      <rPr>
        <sz val="11"/>
        <color theme="1"/>
        <rFont val="Calibri"/>
        <family val="2"/>
        <scheme val="minor"/>
      </rPr>
      <t xml:space="preserve"> de programas de investigación conjunta</t>
    </r>
  </si>
  <si>
    <t>Fomento de innovación
Fortalecimiento grupo de investigación interno</t>
  </si>
  <si>
    <t>Materiales educativos y de divulgación</t>
  </si>
  <si>
    <t>Comercial (equipo especialistas)
Direccionamiento estratégico
Mercadeo</t>
  </si>
  <si>
    <t>Universidades
Centros de investigación</t>
  </si>
  <si>
    <t>1 febrero 2025 - 31 de mayo 2025</t>
  </si>
  <si>
    <t>Evaluación de viabilidad para la creación de programa de pasantías y/o prácticas relacionada con proyectos específicos de las áreas de interés de la empresa: Biología molecular e industria; impulsando el grupo de investigación interno</t>
  </si>
  <si>
    <t>Direccionamiento Estratégico
Contabilidad y Finanzas</t>
  </si>
  <si>
    <t>Diseño de programa de pasantías y/o prácticas relacionada con proyectos específicos de las áreas de interés de la empresa: Biología molecular e industria; impulsando el grupo de investigación interno; con base en lo identificado en la evaluación de viabilidad</t>
  </si>
  <si>
    <t>Direccionamiento Estratégico
Talento Humano
Comercial (especialistas)</t>
  </si>
  <si>
    <t>Organización y desarrollo de seminarios y talleres relacionados con las áreas de interés de la empresa: biología molecular e industria; impulsando el grupo de investigación interno</t>
  </si>
  <si>
    <t>Comercial
Mercadeo
Contabilidad y Finanzas</t>
  </si>
  <si>
    <t>Publicación de notas informativas sobre los ODS (destinatarios: colaboradores)</t>
  </si>
  <si>
    <t>Concientizar y difundir entre los colaboradores los ODS priorizados por la empresa, y en general los ODS, y la importancia de su cumplimiento</t>
  </si>
  <si>
    <t>Publicación de notas sobre cada ODS para generar conocimiento (estas notas pueden enviarse por skype)</t>
  </si>
  <si>
    <t>Aumento de la conciencia y el conocimiento sobre los ODS a nivel interno
Fomento de prácticas sostenibles</t>
  </si>
  <si>
    <t>Materiales de apoyo y recursos visuales</t>
  </si>
  <si>
    <t>Sistemas e Infraestructura
Mejora (componente ambiental)</t>
  </si>
  <si>
    <t>1 de octubre 2024- 31 de octubre 2024</t>
  </si>
  <si>
    <t>Publicación de notas de buenas prácticas en el uso de los recursos, por ejemplo sobre desconexión de equipos cuando se encuentren cargados o ya no se estén utilizando, entre otros. Estas notas saldrían como avisos cada cierto tiempo en los equipos de cómputo de los colaboradores</t>
  </si>
  <si>
    <t>17. Revitalizar la Alianza Mundial para el Desarrollo Sostenible
8. Promover el crecimiento económico sostenido, inclusivo y sostenible, el empleo y el trabajo decente para todos</t>
  </si>
  <si>
    <t>Visitas estudiantes colegios de municipios categoría intermedia</t>
  </si>
  <si>
    <t>Fomentar la perspectiva de iniciar un proceso de educación superior, la investigación y conocimiento en jóvenes de poblaciones posiblemente vulnerables</t>
  </si>
  <si>
    <t>Búsqueda de instituciones educativas de municipios categoría intermedia, para creación de alianza de visita a la empresa - Definición de periodicidad de visitas y tiempo de estas</t>
  </si>
  <si>
    <t>Promoción de la educación superior y la investigación
Inspiración para el emprendimiento y la innovación</t>
  </si>
  <si>
    <t>Espacios y recursos didácticos
Materiales de promoción y comunicación</t>
  </si>
  <si>
    <t>Direccionamiento Estratégico
Mercadeo
Contabilidad</t>
  </si>
  <si>
    <t>1 de junio 2025 - 31 de julio 2025</t>
  </si>
  <si>
    <t>Organización y logística de instituciones definidas, bajo criterios establecidos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</si>
</sst>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8">
    <font>
      <sz val="11"/>
      <color theme="1"/>
      <name val="Calibri"/>
      <family val="2"/>
      <scheme val="minor"/>
    </font>
    <font>
      <sz val="11"/>
      <color theme="1"/>
      <name val="Times New Roman"/>
      <family val="1"/>
    </font>
    <font>
      <b/>
      <sz val="11"/>
      <color theme="1"/>
      <name val="Times New Roman"/>
      <family val="1"/>
    </font>
    <font>
      <sz val="11"/>
      <color theme="1"/>
      <name val="Calibri"/>
      <family val="2"/>
      <scheme val="minor"/>
    </font>
    <font>
      <sz val="11"/>
      <color theme="1"/>
      <name val="Times New Roman"/>
    </font>
    <font>
      <sz val="12"/>
      <color theme="1"/>
      <name val="Times New Roman"/>
    </font>
    <font>
      <b/>
      <sz val="11"/>
      <color theme="1"/>
      <name val="Times New Roman"/>
    </font>
    <font>
      <b/>
      <sz val="12"/>
      <color theme="1"/>
      <name val="Times New Roman"/>
    </font>
    <font>
      <sz val="11"/>
      <name val="Times New Roman"/>
    </font>
    <font>
      <i/>
      <sz val="12"/>
      <color theme="1"/>
      <name val="Times New Roman"/>
    </font>
    <font>
      <b/>
      <i/>
      <sz val="11"/>
      <color theme="1"/>
      <name val="Times New Roman"/>
    </font>
    <font>
      <sz val="11"/>
      <color rgb="FF242424"/>
      <name val="Times New Roman"/>
    </font>
    <font>
      <b/>
      <i/>
      <sz val="12"/>
      <color theme="1"/>
      <name val="Times New Roman"/>
    </font>
    <font>
      <b/>
      <sz val="13"/>
      <color theme="1"/>
      <name val="Times New Roman"/>
      <family val="1"/>
    </font>
    <font>
      <b/>
      <sz val="16"/>
      <color theme="1"/>
      <name val="Times New Roman"/>
      <family val="1"/>
    </font>
    <font>
      <sz val="12"/>
      <name val="Times New Roman"/>
      <family val="2"/>
    </font>
    <font>
      <sz val="12"/>
      <color theme="1"/>
      <name val="Times New Roman"/>
      <family val="1"/>
    </font>
    <font>
      <sz val="12"/>
      <name val="Times New Roman"/>
      <family val="1"/>
    </font>
  </fonts>
  <fills count="5">
    <fill>
      <patternFill patternType="none"/>
    </fill>
    <fill>
      <patternFill patternType="gray125"/>
    </fill>
    <fill>
      <patternFill patternType="solid">
        <fgColor theme="1"/>
        <bgColor indexed="64"/>
      </patternFill>
    </fill>
    <fill>
      <patternFill patternType="solid">
        <fgColor theme="9" tint="0.59999389629810485"/>
        <bgColor indexed="64"/>
      </patternFill>
    </fill>
    <fill>
      <patternFill patternType="solid">
        <fgColor rgb="FF92D050"/>
        <bgColor indexed="64"/>
      </patternFill>
    </fill>
  </fills>
  <borders count="37">
    <border>
      <left/>
      <right/>
      <top/>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rgb="FF000000"/>
      </right>
      <top/>
      <bottom/>
      <diagonal/>
    </border>
  </borders>
  <cellStyleXfs count="2">
    <xf numFmtId="0" fontId="0" fillId="0" borderId="0"/>
    <xf numFmtId="9" fontId="3" fillId="0" borderId="0" applyFont="0" applyFill="0" applyBorder="0" applyAlignment="0" applyProtection="0"/>
  </cellStyleXfs>
  <cellXfs count="237">
    <xf numFmtId="0" fontId="0" fillId="0" borderId="0" xfId="0"/>
    <xf numFmtId="0" fontId="0" fillId="0" borderId="2" xfId="0" applyBorder="1" applyAlignment="1">
      <alignment horizontal="center"/>
    </xf>
    <xf numFmtId="0" fontId="1" fillId="0" borderId="3" xfId="0" applyFont="1" applyBorder="1"/>
    <xf numFmtId="0" fontId="1" fillId="0" borderId="2" xfId="0" applyFont="1" applyBorder="1" applyAlignment="1">
      <alignment vertical="top" wrapText="1"/>
    </xf>
    <xf numFmtId="0" fontId="1" fillId="0" borderId="2" xfId="0" applyFont="1" applyBorder="1" applyAlignment="1">
      <alignment wrapText="1"/>
    </xf>
    <xf numFmtId="0" fontId="1" fillId="0" borderId="2" xfId="0" applyFont="1" applyBorder="1"/>
    <xf numFmtId="0" fontId="1" fillId="0" borderId="2" xfId="0" applyFont="1" applyBorder="1" applyAlignment="1">
      <alignment horizontal="center" wrapText="1"/>
    </xf>
    <xf numFmtId="0" fontId="1" fillId="0" borderId="0" xfId="0" applyFont="1"/>
    <xf numFmtId="0" fontId="1" fillId="0" borderId="2" xfId="0" applyFont="1" applyBorder="1" applyAlignment="1">
      <alignment horizontal="left" vertical="top" wrapText="1"/>
    </xf>
    <xf numFmtId="0" fontId="0" fillId="0" borderId="2" xfId="0" applyBorder="1"/>
    <xf numFmtId="0" fontId="1" fillId="0" borderId="2" xfId="0" applyFont="1" applyBorder="1" applyAlignment="1">
      <alignment horizontal="center"/>
    </xf>
    <xf numFmtId="0" fontId="1" fillId="0" borderId="2" xfId="0" applyFont="1" applyBorder="1" applyAlignment="1">
      <alignment vertical="center"/>
    </xf>
    <xf numFmtId="0" fontId="2" fillId="0" borderId="4" xfId="0" applyFont="1" applyBorder="1"/>
    <xf numFmtId="0" fontId="1" fillId="0" borderId="1" xfId="0" applyFont="1" applyBorder="1" applyAlignment="1">
      <alignment wrapText="1"/>
    </xf>
    <xf numFmtId="0" fontId="1" fillId="0" borderId="1" xfId="0" applyFont="1" applyBorder="1" applyAlignment="1">
      <alignment vertical="center"/>
    </xf>
    <xf numFmtId="0" fontId="1" fillId="0" borderId="1" xfId="0" applyFont="1" applyBorder="1" applyAlignment="1">
      <alignment horizontal="right" wrapText="1"/>
    </xf>
    <xf numFmtId="0" fontId="1" fillId="0" borderId="0" xfId="0" applyFont="1" applyAlignment="1">
      <alignment vertical="center" wrapText="1"/>
    </xf>
    <xf numFmtId="0" fontId="1" fillId="0" borderId="2" xfId="0" applyFont="1" applyBorder="1" applyAlignment="1">
      <alignment vertical="center" wrapText="1"/>
    </xf>
    <xf numFmtId="0" fontId="1" fillId="0" borderId="2" xfId="0" applyFont="1" applyBorder="1" applyAlignment="1">
      <alignment horizontal="left"/>
    </xf>
    <xf numFmtId="0" fontId="0" fillId="0" borderId="2" xfId="0" applyBorder="1" applyAlignment="1">
      <alignment horizontal="center" vertical="center"/>
    </xf>
    <xf numFmtId="0" fontId="1" fillId="0" borderId="2" xfId="0" applyFont="1" applyBorder="1" applyAlignment="1">
      <alignment horizontal="center" vertical="center"/>
    </xf>
    <xf numFmtId="0" fontId="0" fillId="0" borderId="2" xfId="0" applyBorder="1" applyAlignment="1">
      <alignment vertical="center"/>
    </xf>
    <xf numFmtId="0" fontId="2" fillId="0" borderId="2" xfId="0" applyFont="1" applyBorder="1" applyAlignment="1">
      <alignment horizontal="center" vertical="center"/>
    </xf>
    <xf numFmtId="0" fontId="1" fillId="0" borderId="2" xfId="1" applyNumberFormat="1" applyFont="1" applyBorder="1"/>
    <xf numFmtId="9" fontId="1" fillId="0" borderId="2" xfId="1" applyFont="1" applyBorder="1"/>
    <xf numFmtId="2" fontId="1" fillId="0" borderId="2" xfId="1" applyNumberFormat="1" applyFont="1" applyBorder="1"/>
    <xf numFmtId="9" fontId="1" fillId="0" borderId="2" xfId="1" applyFont="1" applyBorder="1" applyAlignment="1">
      <alignment horizontal="center" vertical="center"/>
    </xf>
    <xf numFmtId="0" fontId="2" fillId="0" borderId="2" xfId="0" applyFont="1" applyBorder="1" applyAlignment="1">
      <alignment horizontal="center"/>
    </xf>
    <xf numFmtId="0" fontId="2" fillId="0" borderId="2" xfId="0" applyFont="1" applyBorder="1" applyAlignment="1">
      <alignment horizontal="center" wrapText="1"/>
    </xf>
    <xf numFmtId="0" fontId="0" fillId="0" borderId="2" xfId="0" applyBorder="1" applyAlignment="1">
      <alignment horizontal="center"/>
    </xf>
    <xf numFmtId="0" fontId="0" fillId="0" borderId="2" xfId="0" applyBorder="1" applyAlignment="1">
      <alignment horizontal="center" vertical="center"/>
    </xf>
    <xf numFmtId="0" fontId="2" fillId="0" borderId="5" xfId="0" applyFont="1" applyBorder="1" applyAlignment="1">
      <alignment horizontal="center"/>
    </xf>
    <xf numFmtId="0" fontId="2" fillId="0" borderId="6" xfId="0" applyFont="1" applyBorder="1" applyAlignment="1">
      <alignment horizontal="center"/>
    </xf>
    <xf numFmtId="0" fontId="1" fillId="0" borderId="2" xfId="0" applyFont="1" applyBorder="1" applyAlignment="1">
      <alignment horizontal="center" vertical="center"/>
    </xf>
    <xf numFmtId="0" fontId="1" fillId="0" borderId="2" xfId="0" applyFont="1" applyBorder="1" applyAlignment="1">
      <alignment horizontal="center"/>
    </xf>
    <xf numFmtId="0" fontId="2" fillId="0" borderId="7" xfId="0" applyFont="1" applyBorder="1" applyAlignment="1">
      <alignment horizontal="center"/>
    </xf>
    <xf numFmtId="0" fontId="1" fillId="0" borderId="2" xfId="0" applyFont="1" applyBorder="1" applyAlignment="1">
      <alignment horizontal="center" vertical="center" wrapText="1"/>
    </xf>
    <xf numFmtId="0" fontId="1" fillId="0" borderId="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1" fillId="0" borderId="12"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0" fillId="2" borderId="0" xfId="0" applyFill="1"/>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20" xfId="0" applyBorder="1"/>
    <xf numFmtId="0" fontId="2" fillId="0" borderId="2" xfId="0" applyFont="1" applyBorder="1" applyAlignment="1">
      <alignment horizontal="center" vertical="center"/>
    </xf>
    <xf numFmtId="0" fontId="0" fillId="0" borderId="34" xfId="0" applyBorder="1" applyAlignment="1">
      <alignment horizontal="center" vertical="center"/>
    </xf>
    <xf numFmtId="0" fontId="0" fillId="0" borderId="33" xfId="0" applyBorder="1" applyAlignment="1">
      <alignment horizontal="center" vertical="center"/>
    </xf>
    <xf numFmtId="0" fontId="0" fillId="0" borderId="3" xfId="0" applyBorder="1" applyAlignment="1">
      <alignment horizontal="center" vertical="center"/>
    </xf>
    <xf numFmtId="0" fontId="4" fillId="0" borderId="32" xfId="0" applyFont="1" applyBorder="1" applyAlignment="1">
      <alignment horizontal="left" vertical="top" wrapText="1"/>
    </xf>
    <xf numFmtId="164" fontId="4" fillId="0" borderId="2" xfId="0" applyNumberFormat="1" applyFont="1" applyBorder="1"/>
    <xf numFmtId="9" fontId="4" fillId="0" borderId="2" xfId="0" applyNumberFormat="1" applyFont="1" applyBorder="1"/>
    <xf numFmtId="0" fontId="4" fillId="0" borderId="2" xfId="0" applyFont="1" applyBorder="1"/>
    <xf numFmtId="0" fontId="6" fillId="0" borderId="2" xfId="0" applyFont="1" applyBorder="1" applyAlignment="1">
      <alignment horizontal="center" vertical="center"/>
    </xf>
    <xf numFmtId="0" fontId="6" fillId="0" borderId="2" xfId="0" applyFont="1" applyBorder="1" applyAlignment="1">
      <alignment horizontal="center" vertical="center" wrapText="1"/>
    </xf>
    <xf numFmtId="0" fontId="4" fillId="0" borderId="2" xfId="0" applyFont="1" applyBorder="1" applyAlignment="1">
      <alignment vertical="center"/>
    </xf>
    <xf numFmtId="0" fontId="4" fillId="0" borderId="2" xfId="0" applyFont="1" applyBorder="1" applyAlignment="1">
      <alignment horizontal="center" vertical="center"/>
    </xf>
    <xf numFmtId="9" fontId="4" fillId="0" borderId="2" xfId="1"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7" fillId="0" borderId="0" xfId="0" applyFont="1" applyAlignment="1">
      <alignment vertical="center" wrapText="1"/>
    </xf>
    <xf numFmtId="0" fontId="7" fillId="0" borderId="0" xfId="0" applyFont="1" applyAlignment="1">
      <alignment vertical="center"/>
    </xf>
    <xf numFmtId="0" fontId="4" fillId="0" borderId="0" xfId="0" applyFont="1"/>
    <xf numFmtId="0" fontId="7" fillId="0" borderId="0" xfId="0" applyFont="1" applyAlignment="1">
      <alignment horizontal="left" vertical="center" wrapText="1"/>
    </xf>
    <xf numFmtId="0" fontId="7" fillId="0" borderId="21" xfId="0" applyFont="1" applyBorder="1" applyAlignment="1">
      <alignment horizontal="center" vertical="center" wrapText="1"/>
    </xf>
    <xf numFmtId="0" fontId="7" fillId="0" borderId="22" xfId="0" applyFont="1" applyBorder="1" applyAlignment="1">
      <alignment horizontal="center" vertical="center"/>
    </xf>
    <xf numFmtId="0" fontId="5" fillId="0" borderId="24" xfId="0" applyFont="1" applyBorder="1" applyAlignment="1">
      <alignment horizontal="center" vertical="center"/>
    </xf>
    <xf numFmtId="9" fontId="5" fillId="0" borderId="22" xfId="0" applyNumberFormat="1" applyFont="1" applyBorder="1" applyAlignment="1">
      <alignment horizontal="right" vertical="center"/>
    </xf>
    <xf numFmtId="0" fontId="5" fillId="0" borderId="22" xfId="0" applyFont="1" applyBorder="1" applyAlignment="1">
      <alignment horizontal="center" vertical="center"/>
    </xf>
    <xf numFmtId="0" fontId="5" fillId="0" borderId="23" xfId="0" applyFont="1" applyBorder="1" applyAlignment="1">
      <alignment horizontal="center" vertical="center"/>
    </xf>
    <xf numFmtId="9" fontId="5" fillId="0" borderId="22" xfId="0" applyNumberFormat="1" applyFont="1" applyBorder="1" applyAlignment="1">
      <alignment horizontal="center" vertical="center"/>
    </xf>
    <xf numFmtId="0" fontId="9" fillId="0" borderId="25" xfId="0" applyFont="1" applyBorder="1" applyAlignment="1">
      <alignment horizontal="center" vertical="center"/>
    </xf>
    <xf numFmtId="0" fontId="10" fillId="0" borderId="27" xfId="0" applyFont="1" applyBorder="1" applyAlignment="1">
      <alignment horizontal="center" vertical="center"/>
    </xf>
    <xf numFmtId="0" fontId="10" fillId="0" borderId="27" xfId="0" applyFont="1" applyBorder="1" applyAlignment="1">
      <alignment horizontal="center" vertical="center" wrapText="1"/>
    </xf>
    <xf numFmtId="0" fontId="9" fillId="0" borderId="22" xfId="0" applyFont="1" applyBorder="1" applyAlignment="1">
      <alignment horizontal="center" vertical="center"/>
    </xf>
    <xf numFmtId="0" fontId="4" fillId="0" borderId="24" xfId="0" applyFont="1" applyBorder="1" applyAlignment="1">
      <alignment horizontal="left" vertical="center" wrapText="1"/>
    </xf>
    <xf numFmtId="0" fontId="11" fillId="0" borderId="24" xfId="0" applyFont="1" applyBorder="1" applyAlignment="1">
      <alignment horizontal="left" vertical="center" wrapText="1"/>
    </xf>
    <xf numFmtId="0" fontId="4" fillId="0" borderId="24" xfId="0" applyFont="1" applyBorder="1" applyAlignment="1">
      <alignment horizontal="center" vertical="center" wrapText="1"/>
    </xf>
    <xf numFmtId="0" fontId="9" fillId="0" borderId="29" xfId="0" applyFont="1" applyBorder="1" applyAlignment="1">
      <alignment horizontal="center" vertical="center"/>
    </xf>
    <xf numFmtId="0" fontId="4" fillId="0" borderId="21" xfId="0" applyFont="1" applyBorder="1" applyAlignment="1">
      <alignment horizontal="center" vertical="center" wrapText="1"/>
    </xf>
    <xf numFmtId="0" fontId="4" fillId="0" borderId="19" xfId="0" applyFont="1" applyBorder="1" applyAlignment="1">
      <alignment horizontal="center" vertical="center" wrapText="1"/>
    </xf>
    <xf numFmtId="0" fontId="12" fillId="0" borderId="28" xfId="0" applyFont="1" applyBorder="1" applyAlignment="1">
      <alignment horizontal="center" vertical="center"/>
    </xf>
    <xf numFmtId="0" fontId="7" fillId="0" borderId="24" xfId="0" applyFont="1" applyBorder="1" applyAlignment="1">
      <alignment horizontal="center" vertical="center"/>
    </xf>
    <xf numFmtId="0" fontId="7" fillId="0" borderId="31" xfId="0" applyFont="1" applyBorder="1" applyAlignment="1">
      <alignment horizontal="center" vertical="center" wrapText="1"/>
    </xf>
    <xf numFmtId="0" fontId="4" fillId="0" borderId="24" xfId="0" applyFont="1" applyBorder="1" applyAlignment="1">
      <alignment horizontal="left" vertical="top" wrapText="1"/>
    </xf>
    <xf numFmtId="0" fontId="4" fillId="0" borderId="31" xfId="0" applyFont="1" applyBorder="1" applyAlignment="1">
      <alignment horizontal="center" vertical="center"/>
    </xf>
    <xf numFmtId="0" fontId="4" fillId="0" borderId="31" xfId="0" applyFont="1" applyBorder="1" applyAlignment="1">
      <alignment horizontal="center" vertical="center" wrapText="1"/>
    </xf>
    <xf numFmtId="0" fontId="4" fillId="0" borderId="24" xfId="0" applyFont="1" applyBorder="1" applyAlignment="1">
      <alignment horizontal="center" vertical="center"/>
    </xf>
    <xf numFmtId="0" fontId="4" fillId="0" borderId="21" xfId="0" applyFont="1" applyBorder="1" applyAlignment="1">
      <alignment horizontal="center" vertical="center"/>
    </xf>
    <xf numFmtId="0" fontId="4" fillId="0" borderId="21" xfId="0" applyFont="1" applyBorder="1" applyAlignment="1">
      <alignment horizontal="center" vertical="center" wrapText="1"/>
    </xf>
    <xf numFmtId="0" fontId="4" fillId="0" borderId="32" xfId="0" applyFont="1" applyBorder="1" applyAlignment="1">
      <alignment horizontal="center" vertical="center"/>
    </xf>
    <xf numFmtId="0" fontId="7" fillId="0" borderId="24" xfId="0" applyFont="1" applyBorder="1" applyAlignment="1">
      <alignment horizontal="center"/>
    </xf>
    <xf numFmtId="0" fontId="7" fillId="0" borderId="30" xfId="0" applyFont="1" applyBorder="1"/>
    <xf numFmtId="0" fontId="4" fillId="0" borderId="24" xfId="0" applyFont="1" applyBorder="1" applyAlignment="1">
      <alignment horizontal="center"/>
    </xf>
    <xf numFmtId="0" fontId="4" fillId="0" borderId="31" xfId="0" applyFont="1" applyBorder="1"/>
    <xf numFmtId="0" fontId="4" fillId="0" borderId="31" xfId="0" applyFont="1" applyBorder="1" applyAlignment="1">
      <alignment vertical="center" wrapText="1"/>
    </xf>
    <xf numFmtId="10" fontId="4" fillId="0" borderId="31" xfId="0" applyNumberFormat="1" applyFont="1" applyBorder="1"/>
    <xf numFmtId="0" fontId="4" fillId="0" borderId="0" xfId="0" applyFont="1" applyAlignment="1">
      <alignment horizontal="center" wrapText="1"/>
    </xf>
    <xf numFmtId="0" fontId="4" fillId="0" borderId="32" xfId="0" applyFont="1" applyBorder="1" applyAlignment="1">
      <alignment horizontal="center" vertical="center" wrapText="1"/>
    </xf>
    <xf numFmtId="0" fontId="4" fillId="0" borderId="28" xfId="0" applyFont="1" applyBorder="1" applyAlignment="1">
      <alignment horizontal="center" vertical="center"/>
    </xf>
    <xf numFmtId="0" fontId="4" fillId="0" borderId="21" xfId="0" applyFont="1" applyBorder="1"/>
    <xf numFmtId="0" fontId="4" fillId="0" borderId="21" xfId="0" applyFont="1" applyBorder="1" applyAlignment="1">
      <alignment vertical="center" wrapText="1"/>
    </xf>
    <xf numFmtId="0" fontId="4" fillId="0" borderId="32" xfId="0" applyFont="1" applyBorder="1" applyAlignment="1">
      <alignment horizontal="center"/>
    </xf>
    <xf numFmtId="0" fontId="4" fillId="0" borderId="24" xfId="0" applyFont="1" applyBorder="1"/>
    <xf numFmtId="0" fontId="4" fillId="0" borderId="33" xfId="0" applyFont="1" applyBorder="1"/>
    <xf numFmtId="0" fontId="4" fillId="0" borderId="31" xfId="0" applyFont="1" applyBorder="1" applyAlignment="1">
      <alignment horizontal="left" vertical="center" wrapText="1"/>
    </xf>
    <xf numFmtId="10" fontId="4" fillId="0" borderId="24" xfId="0" applyNumberFormat="1" applyFont="1" applyBorder="1"/>
    <xf numFmtId="0" fontId="6" fillId="0" borderId="31" xfId="0" applyFont="1" applyBorder="1" applyAlignment="1">
      <alignment horizontal="center" vertical="center"/>
    </xf>
    <xf numFmtId="0" fontId="6" fillId="0" borderId="24" xfId="0" applyFont="1" applyBorder="1" applyAlignment="1">
      <alignment horizontal="left" vertical="center" wrapText="1"/>
    </xf>
    <xf numFmtId="0" fontId="6" fillId="0" borderId="2" xfId="0" applyFont="1" applyBorder="1" applyAlignment="1">
      <alignment wrapText="1"/>
    </xf>
    <xf numFmtId="0" fontId="6" fillId="0" borderId="2" xfId="0" applyFont="1" applyBorder="1"/>
    <xf numFmtId="0" fontId="6" fillId="0" borderId="2" xfId="0" applyFont="1" applyBorder="1" applyAlignment="1">
      <alignment horizontal="center" vertical="center"/>
    </xf>
    <xf numFmtId="0" fontId="4" fillId="0" borderId="24" xfId="0" applyFont="1" applyBorder="1" applyAlignment="1">
      <alignment horizontal="center"/>
    </xf>
    <xf numFmtId="2" fontId="4" fillId="0" borderId="2" xfId="0" applyNumberFormat="1" applyFont="1" applyBorder="1"/>
    <xf numFmtId="0" fontId="6" fillId="0" borderId="3" xfId="0" applyFont="1" applyBorder="1" applyAlignment="1">
      <alignment horizontal="center" vertical="center"/>
    </xf>
    <xf numFmtId="0" fontId="6" fillId="0" borderId="3" xfId="0" applyFont="1" applyBorder="1" applyAlignment="1">
      <alignment horizontal="center" vertical="center" wrapText="1"/>
    </xf>
    <xf numFmtId="0" fontId="4" fillId="0" borderId="2" xfId="0" applyFont="1" applyBorder="1" applyAlignment="1">
      <alignment horizontal="center"/>
    </xf>
    <xf numFmtId="0" fontId="4" fillId="3" borderId="2" xfId="0" applyFont="1" applyFill="1" applyBorder="1"/>
    <xf numFmtId="0" fontId="4" fillId="0" borderId="2" xfId="0" applyFont="1" applyBorder="1" applyAlignment="1">
      <alignment horizontal="left" wrapText="1"/>
    </xf>
    <xf numFmtId="0" fontId="4" fillId="0" borderId="34" xfId="0" applyFont="1" applyBorder="1" applyAlignment="1">
      <alignment horizontal="center" vertical="center"/>
    </xf>
    <xf numFmtId="0" fontId="4" fillId="0" borderId="2" xfId="0" applyFont="1" applyBorder="1" applyAlignment="1">
      <alignment horizontal="center" vertical="center"/>
    </xf>
    <xf numFmtId="0" fontId="4" fillId="0" borderId="33" xfId="0" applyFont="1" applyBorder="1" applyAlignment="1">
      <alignment horizontal="center" vertical="center"/>
    </xf>
    <xf numFmtId="0" fontId="4" fillId="3" borderId="33" xfId="0" applyFont="1" applyFill="1" applyBorder="1"/>
    <xf numFmtId="0" fontId="4" fillId="0" borderId="33" xfId="0" applyFont="1" applyBorder="1" applyAlignment="1">
      <alignment horizontal="left" wrapText="1"/>
    </xf>
    <xf numFmtId="165" fontId="4" fillId="0" borderId="2" xfId="0" applyNumberFormat="1" applyFont="1" applyBorder="1" applyAlignment="1">
      <alignment horizontal="left" wrapText="1"/>
    </xf>
    <xf numFmtId="0" fontId="4" fillId="0" borderId="3" xfId="0" applyFont="1" applyBorder="1" applyAlignment="1">
      <alignment horizontal="center" vertical="center"/>
    </xf>
    <xf numFmtId="0" fontId="4" fillId="0" borderId="3" xfId="0" applyFont="1" applyBorder="1" applyAlignment="1">
      <alignment horizontal="center" vertical="center"/>
    </xf>
    <xf numFmtId="0" fontId="6" fillId="0" borderId="2" xfId="0" applyFont="1" applyBorder="1" applyAlignment="1">
      <alignment horizontal="center" vertical="center" wrapText="1"/>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4" fillId="0" borderId="5" xfId="0" applyFont="1" applyBorder="1" applyAlignment="1">
      <alignment horizontal="center" vertical="center" wrapText="1"/>
    </xf>
    <xf numFmtId="0" fontId="4" fillId="0" borderId="7" xfId="0" applyFont="1" applyBorder="1" applyAlignment="1">
      <alignment horizontal="center" vertical="center" wrapText="1"/>
    </xf>
    <xf numFmtId="0" fontId="4" fillId="0" borderId="35" xfId="0" applyFont="1" applyBorder="1"/>
    <xf numFmtId="0" fontId="6" fillId="0" borderId="31" xfId="0" applyFont="1" applyBorder="1" applyAlignment="1">
      <alignment wrapText="1"/>
    </xf>
    <xf numFmtId="0" fontId="4" fillId="0" borderId="0" xfId="0" applyFont="1" applyAlignment="1">
      <alignment horizontal="center" vertical="center"/>
    </xf>
    <xf numFmtId="2" fontId="4" fillId="0" borderId="2" xfId="0" applyNumberFormat="1" applyFont="1" applyBorder="1" applyAlignment="1">
      <alignment horizontal="center" vertical="center"/>
    </xf>
    <xf numFmtId="0" fontId="6" fillId="0" borderId="24" xfId="0" applyFont="1" applyBorder="1" applyAlignment="1">
      <alignment wrapText="1"/>
    </xf>
    <xf numFmtId="0" fontId="5" fillId="0" borderId="32" xfId="0" applyFont="1" applyBorder="1" applyAlignment="1">
      <alignment horizontal="left" wrapText="1"/>
    </xf>
    <xf numFmtId="0" fontId="5" fillId="0" borderId="29" xfId="0" applyFont="1" applyBorder="1" applyAlignment="1">
      <alignment horizontal="left"/>
    </xf>
    <xf numFmtId="0" fontId="5" fillId="0" borderId="30" xfId="0" applyFont="1" applyBorder="1" applyAlignment="1">
      <alignment horizontal="left"/>
    </xf>
    <xf numFmtId="0" fontId="5" fillId="0" borderId="19" xfId="0" applyFont="1" applyBorder="1" applyAlignment="1">
      <alignment horizontal="left"/>
    </xf>
    <xf numFmtId="0" fontId="5" fillId="0" borderId="0" xfId="0" applyFont="1" applyBorder="1" applyAlignment="1">
      <alignment horizontal="left"/>
    </xf>
    <xf numFmtId="0" fontId="5" fillId="0" borderId="36" xfId="0" applyFont="1" applyBorder="1" applyAlignment="1">
      <alignment horizontal="left"/>
    </xf>
    <xf numFmtId="0" fontId="5" fillId="0" borderId="27"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13" fillId="0" borderId="2" xfId="0" applyFont="1" applyBorder="1" applyAlignment="1">
      <alignment horizontal="center" vertical="center"/>
    </xf>
    <xf numFmtId="0" fontId="13" fillId="0" borderId="34" xfId="0" applyFont="1" applyBorder="1" applyAlignment="1">
      <alignment horizontal="center" vertical="center"/>
    </xf>
    <xf numFmtId="0" fontId="13" fillId="0" borderId="2"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3"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wrapText="1"/>
    </xf>
    <xf numFmtId="17" fontId="13" fillId="0" borderId="2" xfId="0" applyNumberFormat="1" applyFont="1" applyBorder="1" applyAlignment="1">
      <alignment horizontal="center" vertical="center" wrapText="1"/>
    </xf>
    <xf numFmtId="0" fontId="13" fillId="0" borderId="2" xfId="0" applyFont="1" applyBorder="1" applyAlignment="1">
      <alignment horizontal="center" vertical="center" wrapText="1"/>
    </xf>
    <xf numFmtId="0" fontId="14" fillId="0" borderId="2" xfId="0" applyFont="1" applyBorder="1" applyAlignment="1">
      <alignment horizontal="center" vertical="center"/>
    </xf>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0" borderId="34" xfId="0" applyBorder="1" applyAlignment="1">
      <alignment horizontal="center" vertical="center" wrapText="1"/>
    </xf>
    <xf numFmtId="0" fontId="0" fillId="0" borderId="2" xfId="0" applyBorder="1" applyAlignment="1">
      <alignment vertical="center" wrapText="1"/>
    </xf>
    <xf numFmtId="0" fontId="0" fillId="4" borderId="2" xfId="0" applyFill="1" applyBorder="1"/>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2" xfId="0" applyBorder="1" applyAlignment="1">
      <alignment horizontal="left" vertical="center"/>
    </xf>
    <xf numFmtId="0" fontId="0" fillId="0" borderId="3" xfId="0" applyBorder="1" applyAlignment="1">
      <alignment horizontal="center" vertical="center" wrapText="1"/>
    </xf>
    <xf numFmtId="0" fontId="0" fillId="0" borderId="8" xfId="0" applyBorder="1" applyAlignment="1">
      <alignment vertical="center" wrapText="1"/>
    </xf>
    <xf numFmtId="0" fontId="0" fillId="0" borderId="9" xfId="0" applyBorder="1" applyAlignment="1">
      <alignment vertical="center" wrapText="1"/>
    </xf>
    <xf numFmtId="0" fontId="0" fillId="0" borderId="10" xfId="0" applyBorder="1" applyAlignment="1">
      <alignment vertical="center" wrapText="1"/>
    </xf>
    <xf numFmtId="0" fontId="0" fillId="0" borderId="11" xfId="0" applyBorder="1" applyAlignment="1">
      <alignment vertical="center" wrapText="1"/>
    </xf>
    <xf numFmtId="0" fontId="0" fillId="0" borderId="3" xfId="0" applyBorder="1" applyAlignment="1">
      <alignment horizontal="center" vertical="center" wrapText="1"/>
    </xf>
    <xf numFmtId="0" fontId="15" fillId="0" borderId="2" xfId="0" applyFont="1" applyBorder="1" applyAlignment="1">
      <alignment horizontal="center" vertical="center" wrapText="1"/>
    </xf>
    <xf numFmtId="0" fontId="15" fillId="0" borderId="2" xfId="0" applyFont="1" applyBorder="1" applyAlignment="1">
      <alignment horizontal="center" vertical="center"/>
    </xf>
    <xf numFmtId="0" fontId="15" fillId="0" borderId="2" xfId="0" applyFont="1" applyBorder="1" applyAlignment="1">
      <alignment vertical="center" wrapText="1"/>
    </xf>
    <xf numFmtId="0" fontId="15" fillId="0" borderId="5" xfId="0" applyFont="1" applyBorder="1" applyAlignment="1">
      <alignment horizontal="center" vertical="center" wrapText="1"/>
    </xf>
    <xf numFmtId="0" fontId="15" fillId="0" borderId="7" xfId="0" applyFont="1" applyBorder="1" applyAlignment="1">
      <alignment horizontal="center" vertical="center" wrapText="1"/>
    </xf>
    <xf numFmtId="0" fontId="0" fillId="0" borderId="4" xfId="0" applyBorder="1" applyAlignment="1">
      <alignment vertical="center" wrapText="1"/>
    </xf>
    <xf numFmtId="0" fontId="0" fillId="0" borderId="12" xfId="0" applyBorder="1" applyAlignment="1">
      <alignment vertical="center" wrapText="1"/>
    </xf>
    <xf numFmtId="0" fontId="0" fillId="0" borderId="4" xfId="0" applyBorder="1" applyAlignment="1">
      <alignment horizontal="center" vertical="center" wrapText="1"/>
    </xf>
    <xf numFmtId="0" fontId="0" fillId="0" borderId="12" xfId="0" applyBorder="1" applyAlignment="1">
      <alignment horizontal="center" vertical="center" wrapText="1"/>
    </xf>
    <xf numFmtId="0" fontId="0" fillId="0" borderId="4" xfId="0" applyBorder="1" applyAlignment="1">
      <alignment horizontal="left" vertical="center" wrapText="1"/>
    </xf>
    <xf numFmtId="0" fontId="0" fillId="0" borderId="12" xfId="0" applyBorder="1" applyAlignment="1">
      <alignment horizontal="left" vertical="center" wrapText="1"/>
    </xf>
    <xf numFmtId="0" fontId="0" fillId="0" borderId="33" xfId="0" applyBorder="1" applyAlignment="1">
      <alignment horizontal="center" vertical="center" wrapText="1"/>
    </xf>
    <xf numFmtId="0" fontId="14" fillId="0" borderId="2" xfId="0" applyFont="1" applyBorder="1" applyAlignment="1">
      <alignment horizontal="center" vertical="center"/>
    </xf>
    <xf numFmtId="0" fontId="0" fillId="0" borderId="5" xfId="0" applyBorder="1" applyAlignment="1">
      <alignment horizontal="left" vertical="center" wrapText="1"/>
    </xf>
    <xf numFmtId="0" fontId="0" fillId="0" borderId="7" xfId="0" applyBorder="1" applyAlignment="1">
      <alignment horizontal="left"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2" xfId="0" applyBorder="1" applyAlignment="1">
      <alignment vertical="center" wrapText="1"/>
    </xf>
    <xf numFmtId="0" fontId="0" fillId="0" borderId="2" xfId="0" applyBorder="1" applyAlignment="1">
      <alignment vertical="center"/>
    </xf>
    <xf numFmtId="0" fontId="0" fillId="0" borderId="2" xfId="0" applyBorder="1" applyAlignment="1">
      <alignment horizontal="center" vertical="center" wrapText="1"/>
    </xf>
    <xf numFmtId="0" fontId="0" fillId="0" borderId="2" xfId="0" applyBorder="1" applyAlignment="1">
      <alignment horizontal="left" vertical="center" wrapText="1"/>
    </xf>
    <xf numFmtId="0" fontId="0" fillId="0" borderId="2" xfId="0" applyBorder="1" applyAlignment="1">
      <alignment horizontal="left" vertical="center"/>
    </xf>
    <xf numFmtId="0" fontId="0" fillId="0" borderId="0" xfId="0" applyAlignment="1">
      <alignment vertical="center"/>
    </xf>
    <xf numFmtId="0" fontId="0" fillId="0" borderId="5" xfId="0" applyBorder="1" applyAlignment="1">
      <alignment horizontal="center" vertical="center"/>
    </xf>
    <xf numFmtId="0" fontId="0" fillId="0" borderId="7" xfId="0" applyBorder="1" applyAlignment="1">
      <alignment horizontal="center" vertical="center"/>
    </xf>
    <xf numFmtId="0" fontId="14" fillId="0" borderId="34" xfId="0" applyFont="1" applyBorder="1" applyAlignment="1">
      <alignment horizontal="center" vertical="center"/>
    </xf>
    <xf numFmtId="0" fontId="16" fillId="0" borderId="2" xfId="0" applyFont="1" applyBorder="1" applyAlignment="1">
      <alignment horizontal="left" vertical="center" wrapText="1"/>
    </xf>
    <xf numFmtId="0" fontId="14" fillId="0" borderId="33" xfId="0" applyFont="1" applyBorder="1" applyAlignment="1">
      <alignment horizontal="center" vertical="center"/>
    </xf>
    <xf numFmtId="0" fontId="14" fillId="0" borderId="3"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8" fillId="0" borderId="23" xfId="0" applyFont="1" applyBorder="1" applyAlignment="1"/>
    <xf numFmtId="0" fontId="8" fillId="0" borderId="20" xfId="0" applyFont="1" applyBorder="1" applyAlignment="1"/>
    <xf numFmtId="0" fontId="8" fillId="0" borderId="26" xfId="0" applyFont="1" applyBorder="1" applyAlignment="1"/>
    <xf numFmtId="0" fontId="8" fillId="0" borderId="25" xfId="0" applyFont="1" applyBorder="1" applyAlignment="1"/>
    <xf numFmtId="0" fontId="8" fillId="0" borderId="22" xfId="0" applyFont="1" applyBorder="1" applyAlignment="1"/>
    <xf numFmtId="0" fontId="8" fillId="0" borderId="28" xfId="0" applyFont="1" applyBorder="1" applyAlignment="1"/>
    <xf numFmtId="0" fontId="8" fillId="0" borderId="30" xfId="0" applyFont="1" applyBorder="1" applyAlignment="1"/>
    <xf numFmtId="0" fontId="8" fillId="0" borderId="19" xfId="0" applyFont="1" applyBorder="1" applyAlignment="1"/>
    <xf numFmtId="0" fontId="8" fillId="0" borderId="27" xfId="0" applyFont="1" applyBorder="1" applyAlignment="1"/>
    <xf numFmtId="0" fontId="4" fillId="0" borderId="0" xfId="0" applyFont="1" applyAlignment="1"/>
  </cellXfs>
  <cellStyles count="2">
    <cellStyle name="Normal" xfId="0" builtinId="0"/>
    <cellStyle name="Porcentaje" xfId="1" builtinId="5"/>
  </cellStyles>
  <dxfs count="6">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s-CO">
                <a:latin typeface="Times New Roman" panose="02020603050405020304" pitchFamily="18" charset="0"/>
                <a:cs typeface="Times New Roman" panose="02020603050405020304" pitchFamily="18" charset="0"/>
              </a:rPr>
              <a:t>Prácticas éticas y anticorrupción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0"/>
          <c:order val="0"/>
          <c:tx>
            <c:strRef>
              <c:f>'4. Gráficas_encuestas'!$B$23</c:f>
              <c:strCache>
                <c:ptCount val="1"/>
                <c:pt idx="0">
                  <c:v>Sí</c:v>
                </c:pt>
              </c:strCache>
            </c:strRef>
          </c:tx>
          <c:spPr>
            <a:solidFill>
              <a:srgbClr val="002060"/>
            </a:solidFill>
            <a:ln>
              <a:noFill/>
            </a:ln>
            <a:effectLst/>
          </c:spPr>
          <c:invertIfNegative val="0"/>
          <c:cat>
            <c:strRef>
              <c:f>'4. Gráficas_encuestas'!$A$24:$A$26</c:f>
              <c:strCache>
                <c:ptCount val="3"/>
                <c:pt idx="0">
                  <c:v>Colaboradores</c:v>
                </c:pt>
                <c:pt idx="1">
                  <c:v>Clientes</c:v>
                </c:pt>
                <c:pt idx="2">
                  <c:v>Proveedores</c:v>
                </c:pt>
              </c:strCache>
            </c:strRef>
          </c:cat>
          <c:val>
            <c:numRef>
              <c:f>'4. Gráficas_encuestas'!$B$24:$B$26</c:f>
              <c:numCache>
                <c:formatCode>General</c:formatCode>
                <c:ptCount val="3"/>
                <c:pt idx="0">
                  <c:v>25</c:v>
                </c:pt>
                <c:pt idx="1">
                  <c:v>7</c:v>
                </c:pt>
                <c:pt idx="2">
                  <c:v>5</c:v>
                </c:pt>
              </c:numCache>
            </c:numRef>
          </c:val>
          <c:extLst>
            <c:ext xmlns:c16="http://schemas.microsoft.com/office/drawing/2014/chart" uri="{C3380CC4-5D6E-409C-BE32-E72D297353CC}">
              <c16:uniqueId val="{00000000-52DF-49B1-A8C4-E5CDD2A61A36}"/>
            </c:ext>
          </c:extLst>
        </c:ser>
        <c:ser>
          <c:idx val="1"/>
          <c:order val="1"/>
          <c:tx>
            <c:strRef>
              <c:f>'4. Gráficas_encuestas'!$C$23</c:f>
              <c:strCache>
                <c:ptCount val="1"/>
                <c:pt idx="0">
                  <c:v>No</c:v>
                </c:pt>
              </c:strCache>
            </c:strRef>
          </c:tx>
          <c:spPr>
            <a:solidFill>
              <a:schemeClr val="accent2">
                <a:lumMod val="75000"/>
              </a:schemeClr>
            </a:solidFill>
            <a:ln>
              <a:solidFill>
                <a:schemeClr val="accent2">
                  <a:lumMod val="75000"/>
                </a:schemeClr>
              </a:solidFill>
            </a:ln>
            <a:effectLst/>
          </c:spPr>
          <c:invertIfNegative val="0"/>
          <c:cat>
            <c:strRef>
              <c:f>'4. Gráficas_encuestas'!$A$24:$A$26</c:f>
              <c:strCache>
                <c:ptCount val="3"/>
                <c:pt idx="0">
                  <c:v>Colaboradores</c:v>
                </c:pt>
                <c:pt idx="1">
                  <c:v>Clientes</c:v>
                </c:pt>
                <c:pt idx="2">
                  <c:v>Proveedores</c:v>
                </c:pt>
              </c:strCache>
            </c:strRef>
          </c:cat>
          <c:val>
            <c:numRef>
              <c:f>'4. Gráficas_encuestas'!$C$24:$C$26</c:f>
              <c:numCache>
                <c:formatCode>General</c:formatCode>
                <c:ptCount val="3"/>
                <c:pt idx="0">
                  <c:v>1</c:v>
                </c:pt>
                <c:pt idx="1">
                  <c:v>3</c:v>
                </c:pt>
                <c:pt idx="2">
                  <c:v>0</c:v>
                </c:pt>
              </c:numCache>
            </c:numRef>
          </c:val>
          <c:extLst>
            <c:ext xmlns:c16="http://schemas.microsoft.com/office/drawing/2014/chart" uri="{C3380CC4-5D6E-409C-BE32-E72D297353CC}">
              <c16:uniqueId val="{00000001-52DF-49B1-A8C4-E5CDD2A61A36}"/>
            </c:ext>
          </c:extLst>
        </c:ser>
        <c:ser>
          <c:idx val="2"/>
          <c:order val="2"/>
          <c:tx>
            <c:strRef>
              <c:f>'4. Gráficas_encuestas'!$D$23</c:f>
              <c:strCache>
                <c:ptCount val="1"/>
                <c:pt idx="0">
                  <c:v>No sabe, no conoce</c:v>
                </c:pt>
              </c:strCache>
            </c:strRef>
          </c:tx>
          <c:spPr>
            <a:solidFill>
              <a:schemeClr val="accent4">
                <a:lumMod val="75000"/>
              </a:schemeClr>
            </a:solidFill>
            <a:ln>
              <a:solidFill>
                <a:schemeClr val="accent4">
                  <a:lumMod val="75000"/>
                </a:schemeClr>
              </a:solidFill>
            </a:ln>
            <a:effectLst/>
          </c:spPr>
          <c:invertIfNegative val="0"/>
          <c:cat>
            <c:strRef>
              <c:f>'4. Gráficas_encuestas'!$A$24:$A$26</c:f>
              <c:strCache>
                <c:ptCount val="3"/>
                <c:pt idx="0">
                  <c:v>Colaboradores</c:v>
                </c:pt>
                <c:pt idx="1">
                  <c:v>Clientes</c:v>
                </c:pt>
                <c:pt idx="2">
                  <c:v>Proveedores</c:v>
                </c:pt>
              </c:strCache>
            </c:strRef>
          </c:cat>
          <c:val>
            <c:numRef>
              <c:f>'4. Gráficas_encuestas'!$D$24:$D$26</c:f>
              <c:numCache>
                <c:formatCode>General</c:formatCode>
                <c:ptCount val="3"/>
                <c:pt idx="0">
                  <c:v>4</c:v>
                </c:pt>
                <c:pt idx="1">
                  <c:v>0</c:v>
                </c:pt>
                <c:pt idx="2">
                  <c:v>0</c:v>
                </c:pt>
              </c:numCache>
            </c:numRef>
          </c:val>
          <c:extLst>
            <c:ext xmlns:c16="http://schemas.microsoft.com/office/drawing/2014/chart" uri="{C3380CC4-5D6E-409C-BE32-E72D297353CC}">
              <c16:uniqueId val="{00000002-52DF-49B1-A8C4-E5CDD2A61A36}"/>
            </c:ext>
          </c:extLst>
        </c:ser>
        <c:dLbls>
          <c:showLegendKey val="0"/>
          <c:showVal val="0"/>
          <c:showCatName val="0"/>
          <c:showSerName val="0"/>
          <c:showPercent val="0"/>
          <c:showBubbleSize val="0"/>
        </c:dLbls>
        <c:gapWidth val="219"/>
        <c:overlap val="-27"/>
        <c:axId val="605443160"/>
        <c:axId val="605441360"/>
      </c:barChart>
      <c:catAx>
        <c:axId val="605443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605441360"/>
        <c:crosses val="autoZero"/>
        <c:auto val="1"/>
        <c:lblAlgn val="ctr"/>
        <c:lblOffset val="100"/>
        <c:noMultiLvlLbl val="0"/>
      </c:catAx>
      <c:valAx>
        <c:axId val="60544136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605443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s-CO">
                <a:latin typeface="Times New Roman" panose="02020603050405020304" pitchFamily="18" charset="0"/>
                <a:cs typeface="Times New Roman" panose="02020603050405020304" pitchFamily="18" charset="0"/>
              </a:rPr>
              <a:t>Áreas</a:t>
            </a:r>
            <a:r>
              <a:rPr lang="es-CO" baseline="0">
                <a:latin typeface="Times New Roman" panose="02020603050405020304" pitchFamily="18" charset="0"/>
                <a:cs typeface="Times New Roman" panose="02020603050405020304" pitchFamily="18" charset="0"/>
              </a:rPr>
              <a:t> de mejora por grupo de interés</a:t>
            </a:r>
            <a:endParaRPr lang="es-CO">
              <a:latin typeface="Times New Roman" panose="02020603050405020304" pitchFamily="18" charset="0"/>
              <a:cs typeface="Times New Roman" panose="02020603050405020304" pitchFamily="18"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0660573310689104"/>
          <c:y val="0.23196348143183937"/>
          <c:w val="0.40239102465133036"/>
          <c:h val="0.61518193764812035"/>
        </c:manualLayout>
      </c:layout>
      <c:radarChart>
        <c:radarStyle val="marker"/>
        <c:varyColors val="0"/>
        <c:ser>
          <c:idx val="0"/>
          <c:order val="0"/>
          <c:tx>
            <c:strRef>
              <c:f>'4. Gráficas_encuestas'!$A$30</c:f>
              <c:strCache>
                <c:ptCount val="1"/>
                <c:pt idx="0">
                  <c:v>Colaboradores</c:v>
                </c:pt>
              </c:strCache>
            </c:strRef>
          </c:tx>
          <c:spPr>
            <a:ln w="28575" cap="rnd">
              <a:solidFill>
                <a:srgbClr val="002060"/>
              </a:solidFill>
              <a:round/>
            </a:ln>
            <a:effectLst/>
          </c:spPr>
          <c:marker>
            <c:symbol val="none"/>
          </c:marker>
          <c:cat>
            <c:strRef>
              <c:f>'4. Gráficas_encuestas'!$B$29:$E$29</c:f>
              <c:strCache>
                <c:ptCount val="4"/>
                <c:pt idx="0">
                  <c:v>Comunicación de prácticas en sostenibilidad</c:v>
                </c:pt>
                <c:pt idx="1">
                  <c:v>Gestión de residuos</c:v>
                </c:pt>
                <c:pt idx="2">
                  <c:v>Gestión de sostenibilidad en la cadena de suministro</c:v>
                </c:pt>
                <c:pt idx="3">
                  <c:v>Innovación, tecnología y desarrollo</c:v>
                </c:pt>
              </c:strCache>
            </c:strRef>
          </c:cat>
          <c:val>
            <c:numRef>
              <c:f>'4. Gráficas_encuestas'!$B$30:$E$30</c:f>
              <c:numCache>
                <c:formatCode>0.0%</c:formatCode>
                <c:ptCount val="4"/>
                <c:pt idx="0">
                  <c:v>0.53300000000000003</c:v>
                </c:pt>
                <c:pt idx="1">
                  <c:v>0.16700000000000001</c:v>
                </c:pt>
                <c:pt idx="2" formatCode="0%">
                  <c:v>0.6</c:v>
                </c:pt>
                <c:pt idx="3" formatCode="0%">
                  <c:v>0.4</c:v>
                </c:pt>
              </c:numCache>
            </c:numRef>
          </c:val>
          <c:extLst>
            <c:ext xmlns:c16="http://schemas.microsoft.com/office/drawing/2014/chart" uri="{C3380CC4-5D6E-409C-BE32-E72D297353CC}">
              <c16:uniqueId val="{00000000-904C-4EE9-AD46-4583FA3CE985}"/>
            </c:ext>
          </c:extLst>
        </c:ser>
        <c:ser>
          <c:idx val="1"/>
          <c:order val="1"/>
          <c:tx>
            <c:strRef>
              <c:f>'4. Gráficas_encuestas'!$A$31</c:f>
              <c:strCache>
                <c:ptCount val="1"/>
                <c:pt idx="0">
                  <c:v>Clientes</c:v>
                </c:pt>
              </c:strCache>
            </c:strRef>
          </c:tx>
          <c:spPr>
            <a:ln w="28575" cap="rnd">
              <a:solidFill>
                <a:schemeClr val="accent4">
                  <a:lumMod val="75000"/>
                </a:schemeClr>
              </a:solidFill>
              <a:round/>
            </a:ln>
            <a:effectLst/>
          </c:spPr>
          <c:marker>
            <c:symbol val="none"/>
          </c:marker>
          <c:cat>
            <c:strRef>
              <c:f>'4. Gráficas_encuestas'!$B$29:$E$29</c:f>
              <c:strCache>
                <c:ptCount val="4"/>
                <c:pt idx="0">
                  <c:v>Comunicación de prácticas en sostenibilidad</c:v>
                </c:pt>
                <c:pt idx="1">
                  <c:v>Gestión de residuos</c:v>
                </c:pt>
                <c:pt idx="2">
                  <c:v>Gestión de sostenibilidad en la cadena de suministro</c:v>
                </c:pt>
                <c:pt idx="3">
                  <c:v>Innovación, tecnología y desarrollo</c:v>
                </c:pt>
              </c:strCache>
            </c:strRef>
          </c:cat>
          <c:val>
            <c:numRef>
              <c:f>'4. Gráficas_encuestas'!$B$31:$E$31</c:f>
              <c:numCache>
                <c:formatCode>0%</c:formatCode>
                <c:ptCount val="4"/>
                <c:pt idx="0">
                  <c:v>0.4</c:v>
                </c:pt>
                <c:pt idx="1">
                  <c:v>0.2</c:v>
                </c:pt>
                <c:pt idx="2">
                  <c:v>0.5</c:v>
                </c:pt>
                <c:pt idx="3">
                  <c:v>0.2</c:v>
                </c:pt>
              </c:numCache>
            </c:numRef>
          </c:val>
          <c:extLst>
            <c:ext xmlns:c16="http://schemas.microsoft.com/office/drawing/2014/chart" uri="{C3380CC4-5D6E-409C-BE32-E72D297353CC}">
              <c16:uniqueId val="{00000001-904C-4EE9-AD46-4583FA3CE985}"/>
            </c:ext>
          </c:extLst>
        </c:ser>
        <c:ser>
          <c:idx val="2"/>
          <c:order val="2"/>
          <c:tx>
            <c:strRef>
              <c:f>'4. Gráficas_encuestas'!$A$32</c:f>
              <c:strCache>
                <c:ptCount val="1"/>
                <c:pt idx="0">
                  <c:v>Proveedores</c:v>
                </c:pt>
              </c:strCache>
            </c:strRef>
          </c:tx>
          <c:spPr>
            <a:ln w="28575" cap="rnd">
              <a:solidFill>
                <a:schemeClr val="accent2">
                  <a:lumMod val="75000"/>
                </a:schemeClr>
              </a:solidFill>
              <a:round/>
            </a:ln>
            <a:effectLst/>
          </c:spPr>
          <c:marker>
            <c:symbol val="none"/>
          </c:marker>
          <c:cat>
            <c:strRef>
              <c:f>'4. Gráficas_encuestas'!$B$29:$E$29</c:f>
              <c:strCache>
                <c:ptCount val="4"/>
                <c:pt idx="0">
                  <c:v>Comunicación de prácticas en sostenibilidad</c:v>
                </c:pt>
                <c:pt idx="1">
                  <c:v>Gestión de residuos</c:v>
                </c:pt>
                <c:pt idx="2">
                  <c:v>Gestión de sostenibilidad en la cadena de suministro</c:v>
                </c:pt>
                <c:pt idx="3">
                  <c:v>Innovación, tecnología y desarrollo</c:v>
                </c:pt>
              </c:strCache>
            </c:strRef>
          </c:cat>
          <c:val>
            <c:numRef>
              <c:f>'4. Gráficas_encuestas'!$B$32:$E$32</c:f>
              <c:numCache>
                <c:formatCode>0%</c:formatCode>
                <c:ptCount val="4"/>
                <c:pt idx="0">
                  <c:v>0</c:v>
                </c:pt>
                <c:pt idx="1">
                  <c:v>0.2</c:v>
                </c:pt>
                <c:pt idx="2">
                  <c:v>0.8</c:v>
                </c:pt>
                <c:pt idx="3">
                  <c:v>0.2</c:v>
                </c:pt>
              </c:numCache>
            </c:numRef>
          </c:val>
          <c:extLst>
            <c:ext xmlns:c16="http://schemas.microsoft.com/office/drawing/2014/chart" uri="{C3380CC4-5D6E-409C-BE32-E72D297353CC}">
              <c16:uniqueId val="{00000002-904C-4EE9-AD46-4583FA3CE985}"/>
            </c:ext>
          </c:extLst>
        </c:ser>
        <c:dLbls>
          <c:showLegendKey val="0"/>
          <c:showVal val="0"/>
          <c:showCatName val="0"/>
          <c:showSerName val="0"/>
          <c:showPercent val="0"/>
          <c:showBubbleSize val="0"/>
        </c:dLbls>
        <c:axId val="497011024"/>
        <c:axId val="497009944"/>
      </c:radarChart>
      <c:catAx>
        <c:axId val="497011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497009944"/>
        <c:crosses val="autoZero"/>
        <c:auto val="1"/>
        <c:lblAlgn val="ctr"/>
        <c:lblOffset val="100"/>
        <c:noMultiLvlLbl val="0"/>
      </c:catAx>
      <c:valAx>
        <c:axId val="4970099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0" spcFirstLastPara="1" vertOverflow="ellipsis" wrap="square" anchor="b"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497011024"/>
        <c:crosses val="autoZero"/>
        <c:crossBetween val="between"/>
      </c:valAx>
      <c:spPr>
        <a:noFill/>
        <a:ln>
          <a:noFill/>
        </a:ln>
        <a:effectLst/>
      </c:spPr>
    </c:plotArea>
    <c:legend>
      <c:legendPos val="l"/>
      <c:layout>
        <c:manualLayout>
          <c:xMode val="edge"/>
          <c:yMode val="edge"/>
          <c:x val="1.5686274509803921E-2"/>
          <c:y val="0.76045469124200826"/>
          <c:w val="0.23849724666769595"/>
          <c:h val="0.2081275716312800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400" b="0" i="0" u="none" strike="noStrike" kern="1200" spc="0" baseline="0">
                <a:solidFill>
                  <a:sysClr val="windowText" lastClr="000000">
                    <a:lumMod val="65000"/>
                    <a:lumOff val="35000"/>
                  </a:sysClr>
                </a:solidFill>
                <a:latin typeface="Times New Roman" panose="02020603050405020304" pitchFamily="18" charset="0"/>
                <a:cs typeface="Times New Roman" panose="02020603050405020304" pitchFamily="18" charset="0"/>
              </a:rPr>
              <a:t>Familiaridad con ODS </a:t>
            </a:r>
            <a:endParaRPr lang="es-CO"/>
          </a:p>
        </c:rich>
      </c:tx>
      <c:layout>
        <c:manualLayout>
          <c:xMode val="edge"/>
          <c:yMode val="edge"/>
          <c:x val="0.29953192266498752"/>
          <c:y val="2.898550724637681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tx>
            <c:strRef>
              <c:f>'4. Gráficas_encuestas'!$B$3</c:f>
              <c:strCache>
                <c:ptCount val="1"/>
                <c:pt idx="0">
                  <c:v>Sí</c:v>
                </c:pt>
              </c:strCache>
            </c:strRef>
          </c:tx>
          <c:spPr>
            <a:solidFill>
              <a:srgbClr val="002060"/>
            </a:solidFill>
            <a:ln>
              <a:solidFill>
                <a:srgbClr val="002060"/>
              </a:solidFill>
            </a:ln>
            <a:effectLst/>
          </c:spPr>
          <c:invertIfNegative val="0"/>
          <c:cat>
            <c:strRef>
              <c:f>'4. Gráficas_encuestas'!$A$4:$A$6</c:f>
              <c:strCache>
                <c:ptCount val="3"/>
                <c:pt idx="0">
                  <c:v>Colaboradores</c:v>
                </c:pt>
                <c:pt idx="1">
                  <c:v>Clientes</c:v>
                </c:pt>
                <c:pt idx="2">
                  <c:v>Proveedores</c:v>
                </c:pt>
              </c:strCache>
            </c:strRef>
          </c:cat>
          <c:val>
            <c:numRef>
              <c:f>'4. Gráficas_encuestas'!$B$4:$B$6</c:f>
              <c:numCache>
                <c:formatCode>General</c:formatCode>
                <c:ptCount val="3"/>
                <c:pt idx="0">
                  <c:v>20</c:v>
                </c:pt>
                <c:pt idx="1">
                  <c:v>8</c:v>
                </c:pt>
                <c:pt idx="2">
                  <c:v>5</c:v>
                </c:pt>
              </c:numCache>
            </c:numRef>
          </c:val>
          <c:extLst>
            <c:ext xmlns:c16="http://schemas.microsoft.com/office/drawing/2014/chart" uri="{C3380CC4-5D6E-409C-BE32-E72D297353CC}">
              <c16:uniqueId val="{00000000-DFC7-400D-B390-8851987CB3AF}"/>
            </c:ext>
          </c:extLst>
        </c:ser>
        <c:ser>
          <c:idx val="1"/>
          <c:order val="1"/>
          <c:tx>
            <c:strRef>
              <c:f>'4. Gráficas_encuestas'!$C$3</c:f>
              <c:strCache>
                <c:ptCount val="1"/>
                <c:pt idx="0">
                  <c:v>No</c:v>
                </c:pt>
              </c:strCache>
            </c:strRef>
          </c:tx>
          <c:spPr>
            <a:solidFill>
              <a:schemeClr val="accent2">
                <a:lumMod val="75000"/>
              </a:schemeClr>
            </a:solidFill>
            <a:ln>
              <a:solidFill>
                <a:schemeClr val="accent2">
                  <a:lumMod val="75000"/>
                </a:schemeClr>
              </a:solidFill>
            </a:ln>
            <a:effectLst/>
          </c:spPr>
          <c:invertIfNegative val="0"/>
          <c:cat>
            <c:strRef>
              <c:f>'4. Gráficas_encuestas'!$A$4:$A$6</c:f>
              <c:strCache>
                <c:ptCount val="3"/>
                <c:pt idx="0">
                  <c:v>Colaboradores</c:v>
                </c:pt>
                <c:pt idx="1">
                  <c:v>Clientes</c:v>
                </c:pt>
                <c:pt idx="2">
                  <c:v>Proveedores</c:v>
                </c:pt>
              </c:strCache>
            </c:strRef>
          </c:cat>
          <c:val>
            <c:numRef>
              <c:f>'4. Gráficas_encuestas'!$C$4:$C$6</c:f>
              <c:numCache>
                <c:formatCode>General</c:formatCode>
                <c:ptCount val="3"/>
                <c:pt idx="0">
                  <c:v>10</c:v>
                </c:pt>
                <c:pt idx="1">
                  <c:v>2</c:v>
                </c:pt>
                <c:pt idx="2">
                  <c:v>0</c:v>
                </c:pt>
              </c:numCache>
            </c:numRef>
          </c:val>
          <c:extLst>
            <c:ext xmlns:c16="http://schemas.microsoft.com/office/drawing/2014/chart" uri="{C3380CC4-5D6E-409C-BE32-E72D297353CC}">
              <c16:uniqueId val="{00000001-DFC7-400D-B390-8851987CB3AF}"/>
            </c:ext>
          </c:extLst>
        </c:ser>
        <c:dLbls>
          <c:showLegendKey val="0"/>
          <c:showVal val="0"/>
          <c:showCatName val="0"/>
          <c:showSerName val="0"/>
          <c:showPercent val="0"/>
          <c:showBubbleSize val="0"/>
        </c:dLbls>
        <c:gapWidth val="219"/>
        <c:overlap val="-27"/>
        <c:axId val="507294744"/>
        <c:axId val="507291504"/>
      </c:barChart>
      <c:catAx>
        <c:axId val="507294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507291504"/>
        <c:crosses val="autoZero"/>
        <c:auto val="1"/>
        <c:lblAlgn val="ctr"/>
        <c:lblOffset val="100"/>
        <c:noMultiLvlLbl val="0"/>
      </c:catAx>
      <c:valAx>
        <c:axId val="507291504"/>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507294744"/>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s-CO" sz="1300">
                <a:latin typeface="Times New Roman" panose="02020603050405020304" pitchFamily="18" charset="0"/>
                <a:cs typeface="Times New Roman" panose="02020603050405020304" pitchFamily="18" charset="0"/>
              </a:rPr>
              <a:t>Percepción</a:t>
            </a:r>
            <a:r>
              <a:rPr lang="es-CO" sz="1300" baseline="0">
                <a:latin typeface="Times New Roman" panose="02020603050405020304" pitchFamily="18" charset="0"/>
                <a:cs typeface="Times New Roman" panose="02020603050405020304" pitchFamily="18" charset="0"/>
              </a:rPr>
              <a:t> i</a:t>
            </a:r>
            <a:r>
              <a:rPr lang="es-CO" sz="1300">
                <a:latin typeface="Times New Roman" panose="02020603050405020304" pitchFamily="18" charset="0"/>
                <a:cs typeface="Times New Roman" panose="02020603050405020304" pitchFamily="18" charset="0"/>
              </a:rPr>
              <a:t>mportancia</a:t>
            </a:r>
            <a:r>
              <a:rPr lang="es-CO" sz="1300" baseline="0">
                <a:latin typeface="Times New Roman" panose="02020603050405020304" pitchFamily="18" charset="0"/>
                <a:cs typeface="Times New Roman" panose="02020603050405020304" pitchFamily="18" charset="0"/>
              </a:rPr>
              <a:t> implementación de ODS</a:t>
            </a:r>
            <a:endParaRPr lang="es-CO" sz="1300">
              <a:latin typeface="Times New Roman" panose="02020603050405020304" pitchFamily="18" charset="0"/>
              <a:cs typeface="Times New Roman" panose="02020603050405020304" pitchFamily="18" charset="0"/>
            </a:endParaRP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0"/>
          <c:order val="0"/>
          <c:tx>
            <c:strRef>
              <c:f>'4. Gráficas_encuestas'!$B$9</c:f>
              <c:strCache>
                <c:ptCount val="1"/>
                <c:pt idx="0">
                  <c:v>Prioritario</c:v>
                </c:pt>
              </c:strCache>
            </c:strRef>
          </c:tx>
          <c:spPr>
            <a:solidFill>
              <a:srgbClr val="002060"/>
            </a:solidFill>
            <a:ln>
              <a:solidFill>
                <a:srgbClr val="002060"/>
              </a:solidFill>
            </a:ln>
            <a:effectLst/>
          </c:spPr>
          <c:invertIfNegative val="0"/>
          <c:cat>
            <c:strRef>
              <c:f>'4. Gráficas_encuestas'!$A$10:$A$12</c:f>
              <c:strCache>
                <c:ptCount val="3"/>
                <c:pt idx="0">
                  <c:v>Colaboradores</c:v>
                </c:pt>
                <c:pt idx="1">
                  <c:v>Clientes</c:v>
                </c:pt>
                <c:pt idx="2">
                  <c:v>Proveedores</c:v>
                </c:pt>
              </c:strCache>
            </c:strRef>
          </c:cat>
          <c:val>
            <c:numRef>
              <c:f>'4. Gráficas_encuestas'!$B$10:$B$12</c:f>
              <c:numCache>
                <c:formatCode>General</c:formatCode>
                <c:ptCount val="3"/>
                <c:pt idx="0">
                  <c:v>23</c:v>
                </c:pt>
                <c:pt idx="1">
                  <c:v>8</c:v>
                </c:pt>
                <c:pt idx="2">
                  <c:v>4</c:v>
                </c:pt>
              </c:numCache>
            </c:numRef>
          </c:val>
          <c:extLst>
            <c:ext xmlns:c16="http://schemas.microsoft.com/office/drawing/2014/chart" uri="{C3380CC4-5D6E-409C-BE32-E72D297353CC}">
              <c16:uniqueId val="{00000000-23BC-4981-9377-C2A7601DB694}"/>
            </c:ext>
          </c:extLst>
        </c:ser>
        <c:ser>
          <c:idx val="1"/>
          <c:order val="1"/>
          <c:tx>
            <c:strRef>
              <c:f>'4. Gráficas_encuestas'!$C$9</c:f>
              <c:strCache>
                <c:ptCount val="1"/>
                <c:pt idx="0">
                  <c:v>Importante pero secundario</c:v>
                </c:pt>
              </c:strCache>
            </c:strRef>
          </c:tx>
          <c:spPr>
            <a:solidFill>
              <a:schemeClr val="accent2">
                <a:lumMod val="75000"/>
              </a:schemeClr>
            </a:solidFill>
            <a:ln>
              <a:solidFill>
                <a:schemeClr val="accent2">
                  <a:lumMod val="75000"/>
                </a:schemeClr>
              </a:solidFill>
            </a:ln>
            <a:effectLst/>
          </c:spPr>
          <c:invertIfNegative val="0"/>
          <c:cat>
            <c:strRef>
              <c:f>'4. Gráficas_encuestas'!$A$10:$A$12</c:f>
              <c:strCache>
                <c:ptCount val="3"/>
                <c:pt idx="0">
                  <c:v>Colaboradores</c:v>
                </c:pt>
                <c:pt idx="1">
                  <c:v>Clientes</c:v>
                </c:pt>
                <c:pt idx="2">
                  <c:v>Proveedores</c:v>
                </c:pt>
              </c:strCache>
            </c:strRef>
          </c:cat>
          <c:val>
            <c:numRef>
              <c:f>'4. Gráficas_encuestas'!$C$10:$C$12</c:f>
              <c:numCache>
                <c:formatCode>General</c:formatCode>
                <c:ptCount val="3"/>
                <c:pt idx="0">
                  <c:v>4</c:v>
                </c:pt>
                <c:pt idx="1">
                  <c:v>1</c:v>
                </c:pt>
                <c:pt idx="2">
                  <c:v>1</c:v>
                </c:pt>
              </c:numCache>
            </c:numRef>
          </c:val>
          <c:extLst>
            <c:ext xmlns:c16="http://schemas.microsoft.com/office/drawing/2014/chart" uri="{C3380CC4-5D6E-409C-BE32-E72D297353CC}">
              <c16:uniqueId val="{00000001-23BC-4981-9377-C2A7601DB694}"/>
            </c:ext>
          </c:extLst>
        </c:ser>
        <c:ser>
          <c:idx val="2"/>
          <c:order val="2"/>
          <c:tx>
            <c:strRef>
              <c:f>'4. Gráficas_encuestas'!$D$9</c:f>
              <c:strCache>
                <c:ptCount val="1"/>
                <c:pt idx="0">
                  <c:v>No sabe, no conoce</c:v>
                </c:pt>
              </c:strCache>
            </c:strRef>
          </c:tx>
          <c:spPr>
            <a:solidFill>
              <a:schemeClr val="accent4">
                <a:lumMod val="75000"/>
              </a:schemeClr>
            </a:solidFill>
            <a:ln>
              <a:solidFill>
                <a:schemeClr val="accent4">
                  <a:lumMod val="75000"/>
                </a:schemeClr>
              </a:solidFill>
            </a:ln>
            <a:effectLst/>
          </c:spPr>
          <c:invertIfNegative val="0"/>
          <c:cat>
            <c:strRef>
              <c:f>'4. Gráficas_encuestas'!$A$10:$A$12</c:f>
              <c:strCache>
                <c:ptCount val="3"/>
                <c:pt idx="0">
                  <c:v>Colaboradores</c:v>
                </c:pt>
                <c:pt idx="1">
                  <c:v>Clientes</c:v>
                </c:pt>
                <c:pt idx="2">
                  <c:v>Proveedores</c:v>
                </c:pt>
              </c:strCache>
            </c:strRef>
          </c:cat>
          <c:val>
            <c:numRef>
              <c:f>'4. Gráficas_encuestas'!$D$10:$D$12</c:f>
              <c:numCache>
                <c:formatCode>General</c:formatCode>
                <c:ptCount val="3"/>
                <c:pt idx="0">
                  <c:v>3</c:v>
                </c:pt>
                <c:pt idx="1">
                  <c:v>1</c:v>
                </c:pt>
                <c:pt idx="2">
                  <c:v>0</c:v>
                </c:pt>
              </c:numCache>
            </c:numRef>
          </c:val>
          <c:extLst>
            <c:ext xmlns:c16="http://schemas.microsoft.com/office/drawing/2014/chart" uri="{C3380CC4-5D6E-409C-BE32-E72D297353CC}">
              <c16:uniqueId val="{00000002-23BC-4981-9377-C2A7601DB694}"/>
            </c:ext>
          </c:extLst>
        </c:ser>
        <c:dLbls>
          <c:showLegendKey val="0"/>
          <c:showVal val="0"/>
          <c:showCatName val="0"/>
          <c:showSerName val="0"/>
          <c:showPercent val="0"/>
          <c:showBubbleSize val="0"/>
        </c:dLbls>
        <c:gapWidth val="219"/>
        <c:overlap val="-27"/>
        <c:axId val="511445776"/>
        <c:axId val="511445416"/>
      </c:barChart>
      <c:catAx>
        <c:axId val="51144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511445416"/>
        <c:crosses val="autoZero"/>
        <c:auto val="1"/>
        <c:lblAlgn val="ctr"/>
        <c:lblOffset val="100"/>
        <c:noMultiLvlLbl val="0"/>
      </c:catAx>
      <c:valAx>
        <c:axId val="511445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51144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s-CO" sz="1800">
                <a:latin typeface="Times New Roman" panose="02020603050405020304" pitchFamily="18" charset="0"/>
                <a:cs typeface="Times New Roman" panose="02020603050405020304" pitchFamily="18" charset="0"/>
              </a:rPr>
              <a:t>Resultados</a:t>
            </a:r>
            <a:r>
              <a:rPr lang="es-CO" sz="1800" baseline="0">
                <a:latin typeface="Times New Roman" panose="02020603050405020304" pitchFamily="18" charset="0"/>
                <a:cs typeface="Times New Roman" panose="02020603050405020304" pitchFamily="18" charset="0"/>
              </a:rPr>
              <a:t> B Impact Assessment</a:t>
            </a:r>
            <a:endParaRPr lang="es-CO" sz="1800">
              <a:latin typeface="Times New Roman" panose="02020603050405020304" pitchFamily="18" charset="0"/>
              <a:cs typeface="Times New Roman" panose="02020603050405020304" pitchFamily="18" charset="0"/>
            </a:endParaRP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0"/>
          <c:order val="0"/>
          <c:tx>
            <c:strRef>
              <c:f>[1]Calificaciones!$B$1</c:f>
              <c:strCache>
                <c:ptCount val="1"/>
                <c:pt idx="0">
                  <c:v>Calificación</c:v>
                </c:pt>
              </c:strCache>
            </c:strRef>
          </c:tx>
          <c:spPr>
            <a:solidFill>
              <a:srgbClr val="002060"/>
            </a:solidFill>
            <a:ln>
              <a:solidFill>
                <a:srgbClr val="00206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[1]Calificaciones!$A$2:$A$6</c:f>
              <c:strCache>
                <c:ptCount val="5"/>
                <c:pt idx="0">
                  <c:v>Gobernanza</c:v>
                </c:pt>
                <c:pt idx="1">
                  <c:v>Trabajadores</c:v>
                </c:pt>
                <c:pt idx="2">
                  <c:v>Comunidad</c:v>
                </c:pt>
                <c:pt idx="3">
                  <c:v>Medio Ambiente</c:v>
                </c:pt>
                <c:pt idx="4">
                  <c:v>Clientes</c:v>
                </c:pt>
              </c:strCache>
            </c:strRef>
          </c:cat>
          <c:val>
            <c:numRef>
              <c:f>[1]Calificaciones!$B$2:$B$6</c:f>
              <c:numCache>
                <c:formatCode>General</c:formatCode>
                <c:ptCount val="5"/>
                <c:pt idx="0">
                  <c:v>6.6</c:v>
                </c:pt>
                <c:pt idx="1">
                  <c:v>21</c:v>
                </c:pt>
                <c:pt idx="2">
                  <c:v>10</c:v>
                </c:pt>
                <c:pt idx="3">
                  <c:v>9.5</c:v>
                </c:pt>
                <c:pt idx="4">
                  <c:v>3.2</c:v>
                </c:pt>
              </c:numCache>
            </c:numRef>
          </c:val>
          <c:extLst>
            <c:ext xmlns:c16="http://schemas.microsoft.com/office/drawing/2014/chart" uri="{C3380CC4-5D6E-409C-BE32-E72D297353CC}">
              <c16:uniqueId val="{00000000-8FB9-46BB-953A-B9BED99E6019}"/>
            </c:ext>
          </c:extLst>
        </c:ser>
        <c:dLbls>
          <c:showLegendKey val="0"/>
          <c:showVal val="0"/>
          <c:showCatName val="0"/>
          <c:showSerName val="0"/>
          <c:showPercent val="0"/>
          <c:showBubbleSize val="0"/>
        </c:dLbls>
        <c:gapWidth val="219"/>
        <c:overlap val="-27"/>
        <c:axId val="505771072"/>
        <c:axId val="505771432"/>
      </c:barChart>
      <c:lineChart>
        <c:grouping val="standard"/>
        <c:varyColors val="0"/>
        <c:ser>
          <c:idx val="1"/>
          <c:order val="1"/>
          <c:tx>
            <c:strRef>
              <c:f>[1]Calificaciones!$C$1</c:f>
              <c:strCache>
                <c:ptCount val="1"/>
                <c:pt idx="0">
                  <c:v>Porcentaje cumplimiento</c:v>
                </c:pt>
              </c:strCache>
            </c:strRef>
          </c:tx>
          <c:spPr>
            <a:ln w="28575" cap="rnd">
              <a:solidFill>
                <a:schemeClr val="accent4">
                  <a:lumMod val="75000"/>
                </a:schemeClr>
              </a:solidFill>
              <a:round/>
            </a:ln>
            <a:effectLst/>
          </c:spPr>
          <c:marker>
            <c:symbol val="none"/>
          </c:marker>
          <c:cat>
            <c:strRef>
              <c:f>[1]Calificaciones!$A$2:$A$6</c:f>
              <c:strCache>
                <c:ptCount val="5"/>
                <c:pt idx="0">
                  <c:v>Gobernanza</c:v>
                </c:pt>
                <c:pt idx="1">
                  <c:v>Trabajadores</c:v>
                </c:pt>
                <c:pt idx="2">
                  <c:v>Comunidad</c:v>
                </c:pt>
                <c:pt idx="3">
                  <c:v>Medio Ambiente</c:v>
                </c:pt>
                <c:pt idx="4">
                  <c:v>Clientes</c:v>
                </c:pt>
              </c:strCache>
            </c:strRef>
          </c:cat>
          <c:val>
            <c:numRef>
              <c:f>[1]Calificaciones!$C$2:$C$6</c:f>
              <c:numCache>
                <c:formatCode>General</c:formatCode>
                <c:ptCount val="5"/>
                <c:pt idx="0">
                  <c:v>0.26400000000000001</c:v>
                </c:pt>
                <c:pt idx="1">
                  <c:v>0.36199999999999993</c:v>
                </c:pt>
                <c:pt idx="2">
                  <c:v>0.18</c:v>
                </c:pt>
                <c:pt idx="3">
                  <c:v>0.47000000000000003</c:v>
                </c:pt>
                <c:pt idx="4">
                  <c:v>0.64</c:v>
                </c:pt>
              </c:numCache>
            </c:numRef>
          </c:val>
          <c:smooth val="0"/>
          <c:extLst>
            <c:ext xmlns:c16="http://schemas.microsoft.com/office/drawing/2014/chart" uri="{C3380CC4-5D6E-409C-BE32-E72D297353CC}">
              <c16:uniqueId val="{00000001-8FB9-46BB-953A-B9BED99E6019}"/>
            </c:ext>
          </c:extLst>
        </c:ser>
        <c:dLbls>
          <c:showLegendKey val="0"/>
          <c:showVal val="0"/>
          <c:showCatName val="0"/>
          <c:showSerName val="0"/>
          <c:showPercent val="0"/>
          <c:showBubbleSize val="0"/>
        </c:dLbls>
        <c:marker val="1"/>
        <c:smooth val="0"/>
        <c:axId val="505759912"/>
        <c:axId val="505762072"/>
      </c:lineChart>
      <c:catAx>
        <c:axId val="50577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505771432"/>
        <c:crosses val="autoZero"/>
        <c:auto val="1"/>
        <c:lblAlgn val="ctr"/>
        <c:lblOffset val="100"/>
        <c:noMultiLvlLbl val="0"/>
      </c:catAx>
      <c:valAx>
        <c:axId val="505771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505771072"/>
        <c:crosses val="autoZero"/>
        <c:crossBetween val="between"/>
      </c:valAx>
      <c:valAx>
        <c:axId val="505762072"/>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505759912"/>
        <c:crosses val="max"/>
        <c:crossBetween val="between"/>
      </c:valAx>
      <c:catAx>
        <c:axId val="505759912"/>
        <c:scaling>
          <c:orientation val="minMax"/>
        </c:scaling>
        <c:delete val="1"/>
        <c:axPos val="b"/>
        <c:numFmt formatCode="General" sourceLinked="1"/>
        <c:majorTickMark val="none"/>
        <c:minorTickMark val="none"/>
        <c:tickLblPos val="nextTo"/>
        <c:crossAx val="5057620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s-CO">
                <a:latin typeface="Times New Roman" panose="02020603050405020304" pitchFamily="18" charset="0"/>
                <a:cs typeface="Times New Roman" panose="02020603050405020304" pitchFamily="18" charset="0"/>
              </a:rPr>
              <a:t>Calificación</a:t>
            </a:r>
            <a:r>
              <a:rPr lang="es-CO" baseline="0">
                <a:latin typeface="Times New Roman" panose="02020603050405020304" pitchFamily="18" charset="0"/>
                <a:cs typeface="Times New Roman" panose="02020603050405020304" pitchFamily="18" charset="0"/>
              </a:rPr>
              <a:t> y porcentaje componentes Gobernanza</a:t>
            </a:r>
            <a:endParaRPr lang="es-CO">
              <a:latin typeface="Times New Roman" panose="02020603050405020304" pitchFamily="18" charset="0"/>
              <a:cs typeface="Times New Roman" panose="02020603050405020304" pitchFamily="18"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barChart>
        <c:barDir val="col"/>
        <c:grouping val="clustered"/>
        <c:varyColors val="0"/>
        <c:ser>
          <c:idx val="0"/>
          <c:order val="0"/>
          <c:tx>
            <c:strRef>
              <c:f>[1]Gobernanza!$B$1</c:f>
              <c:strCache>
                <c:ptCount val="1"/>
                <c:pt idx="0">
                  <c:v>Calificación</c:v>
                </c:pt>
              </c:strCache>
            </c:strRef>
          </c:tx>
          <c:spPr>
            <a:solidFill>
              <a:schemeClr val="accent1"/>
            </a:solidFill>
            <a:ln>
              <a:noFill/>
            </a:ln>
            <a:effectLst/>
          </c:spPr>
          <c:invertIfNegative val="0"/>
          <c:cat>
            <c:strRef>
              <c:f>[1]Gobernanza!$A$2:$A$4</c:f>
              <c:strCache>
                <c:ptCount val="3"/>
                <c:pt idx="0">
                  <c:v>Misión y compromiso</c:v>
                </c:pt>
                <c:pt idx="1">
                  <c:v>Ética y transparencia</c:v>
                </c:pt>
                <c:pt idx="2">
                  <c:v>Protección de la misión</c:v>
                </c:pt>
              </c:strCache>
            </c:strRef>
          </c:cat>
          <c:val>
            <c:numRef>
              <c:f>[1]Gobernanza!$B$2:$B$4</c:f>
              <c:numCache>
                <c:formatCode>General</c:formatCode>
                <c:ptCount val="3"/>
                <c:pt idx="0">
                  <c:v>1.5</c:v>
                </c:pt>
                <c:pt idx="1">
                  <c:v>2.6</c:v>
                </c:pt>
                <c:pt idx="2">
                  <c:v>2.5</c:v>
                </c:pt>
              </c:numCache>
            </c:numRef>
          </c:val>
          <c:extLst>
            <c:ext xmlns:c16="http://schemas.microsoft.com/office/drawing/2014/chart" uri="{C3380CC4-5D6E-409C-BE32-E72D297353CC}">
              <c16:uniqueId val="{00000000-A55B-428A-BDD8-14D0464376AC}"/>
            </c:ext>
          </c:extLst>
        </c:ser>
        <c:dLbls>
          <c:showLegendKey val="0"/>
          <c:showVal val="0"/>
          <c:showCatName val="0"/>
          <c:showSerName val="0"/>
          <c:showPercent val="0"/>
          <c:showBubbleSize val="0"/>
        </c:dLbls>
        <c:gapWidth val="182"/>
        <c:axId val="509592584"/>
        <c:axId val="509594384"/>
      </c:barChart>
      <c:lineChart>
        <c:grouping val="standard"/>
        <c:varyColors val="0"/>
        <c:ser>
          <c:idx val="1"/>
          <c:order val="1"/>
          <c:tx>
            <c:strRef>
              <c:f>[1]Gobernanza!$C$1</c:f>
              <c:strCache>
                <c:ptCount val="1"/>
                <c:pt idx="0">
                  <c:v>Porcentaje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[1]Gobernanza!$A$2:$A$4</c:f>
              <c:strCache>
                <c:ptCount val="3"/>
                <c:pt idx="0">
                  <c:v>Misión y compromiso</c:v>
                </c:pt>
                <c:pt idx="1">
                  <c:v>Ética y transparencia</c:v>
                </c:pt>
                <c:pt idx="2">
                  <c:v>Protección de la misión</c:v>
                </c:pt>
              </c:strCache>
            </c:strRef>
          </c:cat>
          <c:val>
            <c:numRef>
              <c:f>[1]Gobernanza!$C$2:$C$4</c:f>
              <c:numCache>
                <c:formatCode>General</c:formatCode>
                <c:ptCount val="3"/>
                <c:pt idx="0">
                  <c:v>0.25</c:v>
                </c:pt>
                <c:pt idx="1">
                  <c:v>0.28888888888888892</c:v>
                </c:pt>
                <c:pt idx="2">
                  <c:v>0.25</c:v>
                </c:pt>
              </c:numCache>
            </c:numRef>
          </c:val>
          <c:smooth val="0"/>
          <c:extLst>
            <c:ext xmlns:c16="http://schemas.microsoft.com/office/drawing/2014/chart" uri="{C3380CC4-5D6E-409C-BE32-E72D297353CC}">
              <c16:uniqueId val="{00000001-A55B-428A-BDD8-14D0464376AC}"/>
            </c:ext>
          </c:extLst>
        </c:ser>
        <c:dLbls>
          <c:showLegendKey val="0"/>
          <c:showVal val="0"/>
          <c:showCatName val="0"/>
          <c:showSerName val="0"/>
          <c:showPercent val="0"/>
          <c:showBubbleSize val="0"/>
        </c:dLbls>
        <c:marker val="1"/>
        <c:smooth val="0"/>
        <c:axId val="335228984"/>
        <c:axId val="398145808"/>
      </c:lineChart>
      <c:catAx>
        <c:axId val="509592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509594384"/>
        <c:crosses val="autoZero"/>
        <c:auto val="1"/>
        <c:lblAlgn val="ctr"/>
        <c:lblOffset val="100"/>
        <c:noMultiLvlLbl val="0"/>
      </c:catAx>
      <c:valAx>
        <c:axId val="509594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509592584"/>
        <c:crosses val="autoZero"/>
        <c:crossBetween val="between"/>
      </c:valAx>
      <c:valAx>
        <c:axId val="39814580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35228984"/>
        <c:crosses val="max"/>
        <c:crossBetween val="between"/>
      </c:valAx>
      <c:catAx>
        <c:axId val="335228984"/>
        <c:scaling>
          <c:orientation val="minMax"/>
        </c:scaling>
        <c:delete val="1"/>
        <c:axPos val="b"/>
        <c:numFmt formatCode="General" sourceLinked="1"/>
        <c:majorTickMark val="out"/>
        <c:minorTickMark val="none"/>
        <c:tickLblPos val="nextTo"/>
        <c:crossAx val="3981458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kern="1200" spc="0" baseline="0">
                <a:solidFill>
                  <a:sysClr val="windowText" lastClr="000000">
                    <a:lumMod val="65000"/>
                    <a:lumOff val="35000"/>
                  </a:sysClr>
                </a:solidFill>
                <a:latin typeface="Times New Roman" panose="02020603050405020304" pitchFamily="18" charset="0"/>
                <a:cs typeface="Times New Roman" panose="02020603050405020304" pitchFamily="18" charset="0"/>
              </a:rPr>
              <a:t>Calificación y porcentaje componentes Trabajadores </a:t>
            </a:r>
            <a:endParaRPr lang="es-CO" sz="14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[1]Trabajadores!$B$1</c:f>
              <c:strCache>
                <c:ptCount val="1"/>
                <c:pt idx="0">
                  <c:v>Calificación</c:v>
                </c:pt>
              </c:strCache>
            </c:strRef>
          </c:tx>
          <c:spPr>
            <a:solidFill>
              <a:schemeClr val="accent1"/>
            </a:solidFill>
            <a:ln>
              <a:noFill/>
            </a:ln>
            <a:effectLst/>
          </c:spPr>
          <c:invertIfNegative val="0"/>
          <c:cat>
            <c:strRef>
              <c:f>[1]Trabajadores!$A$2:$A$7</c:f>
              <c:strCache>
                <c:ptCount val="6"/>
                <c:pt idx="0">
                  <c:v>Seguridad financiera</c:v>
                </c:pt>
                <c:pt idx="1">
                  <c:v>Salud, bienestar y seguridad</c:v>
                </c:pt>
                <c:pt idx="2">
                  <c:v>Desarrollo profesional</c:v>
                </c:pt>
                <c:pt idx="3">
                  <c:v>Satisfacción y compromiso</c:v>
                </c:pt>
                <c:pt idx="4">
                  <c:v>Desarrollo profesional (asalariados)</c:v>
                </c:pt>
                <c:pt idx="5">
                  <c:v>Satisfacción y compromiso (asalariados)</c:v>
                </c:pt>
              </c:strCache>
            </c:strRef>
          </c:cat>
          <c:val>
            <c:numRef>
              <c:f>[1]Trabajadores!$B$2:$B$7</c:f>
              <c:numCache>
                <c:formatCode>General</c:formatCode>
                <c:ptCount val="6"/>
                <c:pt idx="0">
                  <c:v>4.5</c:v>
                </c:pt>
                <c:pt idx="1">
                  <c:v>5.0999999999999996</c:v>
                </c:pt>
                <c:pt idx="2">
                  <c:v>3.7</c:v>
                </c:pt>
                <c:pt idx="3">
                  <c:v>3.4</c:v>
                </c:pt>
                <c:pt idx="4">
                  <c:v>0.4</c:v>
                </c:pt>
                <c:pt idx="5">
                  <c:v>1</c:v>
                </c:pt>
              </c:numCache>
            </c:numRef>
          </c:val>
          <c:extLst>
            <c:ext xmlns:c16="http://schemas.microsoft.com/office/drawing/2014/chart" uri="{C3380CC4-5D6E-409C-BE32-E72D297353CC}">
              <c16:uniqueId val="{00000000-00B8-4586-B882-292F5D9C4BE7}"/>
            </c:ext>
          </c:extLst>
        </c:ser>
        <c:dLbls>
          <c:showLegendKey val="0"/>
          <c:showVal val="0"/>
          <c:showCatName val="0"/>
          <c:showSerName val="0"/>
          <c:showPercent val="0"/>
          <c:showBubbleSize val="0"/>
        </c:dLbls>
        <c:gapWidth val="219"/>
        <c:overlap val="-27"/>
        <c:axId val="515264840"/>
        <c:axId val="515262680"/>
      </c:barChart>
      <c:lineChart>
        <c:grouping val="standard"/>
        <c:varyColors val="0"/>
        <c:ser>
          <c:idx val="1"/>
          <c:order val="1"/>
          <c:tx>
            <c:strRef>
              <c:f>[1]Trabajadores!$C$1</c:f>
              <c:strCache>
                <c:ptCount val="1"/>
                <c:pt idx="0">
                  <c:v>Porcentaje</c:v>
                </c:pt>
              </c:strCache>
            </c:strRef>
          </c:tx>
          <c:spPr>
            <a:ln w="28575" cap="rnd">
              <a:solidFill>
                <a:schemeClr val="accent2"/>
              </a:solidFill>
              <a:round/>
            </a:ln>
            <a:effectLst/>
          </c:spPr>
          <c:marker>
            <c:symbol val="none"/>
          </c:marker>
          <c:cat>
            <c:strRef>
              <c:f>[1]Trabajadores!$A$2:$A$7</c:f>
              <c:strCache>
                <c:ptCount val="6"/>
                <c:pt idx="0">
                  <c:v>Seguridad financiera</c:v>
                </c:pt>
                <c:pt idx="1">
                  <c:v>Salud, bienestar y seguridad</c:v>
                </c:pt>
                <c:pt idx="2">
                  <c:v>Desarrollo profesional</c:v>
                </c:pt>
                <c:pt idx="3">
                  <c:v>Satisfacción y compromiso</c:v>
                </c:pt>
                <c:pt idx="4">
                  <c:v>Desarrollo profesional (asalariados)</c:v>
                </c:pt>
                <c:pt idx="5">
                  <c:v>Satisfacción y compromiso (asalariados)</c:v>
                </c:pt>
              </c:strCache>
            </c:strRef>
          </c:cat>
          <c:val>
            <c:numRef>
              <c:f>[1]Trabajadores!$C$2:$C$7</c:f>
              <c:numCache>
                <c:formatCode>General</c:formatCode>
                <c:ptCount val="6"/>
                <c:pt idx="0">
                  <c:v>0.22500000000000001</c:v>
                </c:pt>
                <c:pt idx="1">
                  <c:v>0.255</c:v>
                </c:pt>
                <c:pt idx="2">
                  <c:v>0.6166666666666667</c:v>
                </c:pt>
                <c:pt idx="3">
                  <c:v>0.52307692307692311</c:v>
                </c:pt>
                <c:pt idx="4">
                  <c:v>0.2</c:v>
                </c:pt>
                <c:pt idx="5">
                  <c:v>0.2857142857142857</c:v>
                </c:pt>
              </c:numCache>
            </c:numRef>
          </c:val>
          <c:smooth val="0"/>
          <c:extLst>
            <c:ext xmlns:c16="http://schemas.microsoft.com/office/drawing/2014/chart" uri="{C3380CC4-5D6E-409C-BE32-E72D297353CC}">
              <c16:uniqueId val="{00000001-00B8-4586-B882-292F5D9C4BE7}"/>
            </c:ext>
          </c:extLst>
        </c:ser>
        <c:dLbls>
          <c:showLegendKey val="0"/>
          <c:showVal val="0"/>
          <c:showCatName val="0"/>
          <c:showSerName val="0"/>
          <c:showPercent val="0"/>
          <c:showBubbleSize val="0"/>
        </c:dLbls>
        <c:marker val="1"/>
        <c:smooth val="0"/>
        <c:axId val="518552080"/>
        <c:axId val="518551360"/>
      </c:lineChart>
      <c:catAx>
        <c:axId val="51526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515262680"/>
        <c:crosses val="autoZero"/>
        <c:auto val="1"/>
        <c:lblAlgn val="ctr"/>
        <c:lblOffset val="100"/>
        <c:noMultiLvlLbl val="0"/>
      </c:catAx>
      <c:valAx>
        <c:axId val="515262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515264840"/>
        <c:crosses val="autoZero"/>
        <c:crossBetween val="between"/>
      </c:valAx>
      <c:valAx>
        <c:axId val="51855136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518552080"/>
        <c:crosses val="max"/>
        <c:crossBetween val="between"/>
      </c:valAx>
      <c:catAx>
        <c:axId val="518552080"/>
        <c:scaling>
          <c:orientation val="minMax"/>
        </c:scaling>
        <c:delete val="1"/>
        <c:axPos val="b"/>
        <c:numFmt formatCode="General" sourceLinked="1"/>
        <c:majorTickMark val="out"/>
        <c:minorTickMark val="none"/>
        <c:tickLblPos val="nextTo"/>
        <c:crossAx val="5185513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kern="1200" spc="0" baseline="0">
                <a:solidFill>
                  <a:sysClr val="windowText" lastClr="000000">
                    <a:lumMod val="65000"/>
                    <a:lumOff val="35000"/>
                  </a:sysClr>
                </a:solidFill>
                <a:latin typeface="Times New Roman" panose="02020603050405020304" pitchFamily="18" charset="0"/>
                <a:cs typeface="Times New Roman" panose="02020603050405020304" pitchFamily="18" charset="0"/>
              </a:rPr>
              <a:t>Calificación y porcentaje componentes Comunidades </a:t>
            </a:r>
            <a:endParaRPr lang="es-CO" sz="14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[1]Comunidades!$B$1</c:f>
              <c:strCache>
                <c:ptCount val="1"/>
                <c:pt idx="0">
                  <c:v>Calificación</c:v>
                </c:pt>
              </c:strCache>
            </c:strRef>
          </c:tx>
          <c:spPr>
            <a:solidFill>
              <a:schemeClr val="accent1"/>
            </a:solidFill>
            <a:ln>
              <a:noFill/>
            </a:ln>
            <a:effectLst/>
          </c:spPr>
          <c:invertIfNegative val="0"/>
          <c:cat>
            <c:strRef>
              <c:f>[1]Comunidades!$A$2:$A$5</c:f>
              <c:strCache>
                <c:ptCount val="4"/>
                <c:pt idx="0">
                  <c:v>Diversidad, equidad e inclusión</c:v>
                </c:pt>
                <c:pt idx="1">
                  <c:v>Compromiso cívico y donaciones</c:v>
                </c:pt>
                <c:pt idx="2">
                  <c:v>Impacto económico</c:v>
                </c:pt>
                <c:pt idx="3">
                  <c:v>Gestión de la cadena de suministro</c:v>
                </c:pt>
              </c:strCache>
            </c:strRef>
          </c:cat>
          <c:val>
            <c:numRef>
              <c:f>[1]Comunidades!$B$2:$B$5</c:f>
              <c:numCache>
                <c:formatCode>General</c:formatCode>
                <c:ptCount val="4"/>
                <c:pt idx="0">
                  <c:v>5.7</c:v>
                </c:pt>
                <c:pt idx="1">
                  <c:v>1.7</c:v>
                </c:pt>
                <c:pt idx="2">
                  <c:v>1.5</c:v>
                </c:pt>
                <c:pt idx="3">
                  <c:v>0.1</c:v>
                </c:pt>
              </c:numCache>
            </c:numRef>
          </c:val>
          <c:extLst>
            <c:ext xmlns:c16="http://schemas.microsoft.com/office/drawing/2014/chart" uri="{C3380CC4-5D6E-409C-BE32-E72D297353CC}">
              <c16:uniqueId val="{00000000-1B86-480D-9E77-C71B3DAA865E}"/>
            </c:ext>
          </c:extLst>
        </c:ser>
        <c:dLbls>
          <c:showLegendKey val="0"/>
          <c:showVal val="0"/>
          <c:showCatName val="0"/>
          <c:showSerName val="0"/>
          <c:showPercent val="0"/>
          <c:showBubbleSize val="0"/>
        </c:dLbls>
        <c:gapWidth val="219"/>
        <c:overlap val="-27"/>
        <c:axId val="535737624"/>
        <c:axId val="535738344"/>
      </c:barChart>
      <c:lineChart>
        <c:grouping val="standard"/>
        <c:varyColors val="0"/>
        <c:ser>
          <c:idx val="1"/>
          <c:order val="1"/>
          <c:tx>
            <c:strRef>
              <c:f>[1]Comunidades!$C$1</c:f>
              <c:strCache>
                <c:ptCount val="1"/>
                <c:pt idx="0">
                  <c:v>Porcentaje</c:v>
                </c:pt>
              </c:strCache>
            </c:strRef>
          </c:tx>
          <c:spPr>
            <a:ln w="28575" cap="rnd">
              <a:solidFill>
                <a:schemeClr val="accent2"/>
              </a:solidFill>
              <a:round/>
            </a:ln>
            <a:effectLst/>
          </c:spPr>
          <c:marker>
            <c:symbol val="none"/>
          </c:marker>
          <c:cat>
            <c:strRef>
              <c:f>[1]Comunidades!$A$2:$A$5</c:f>
              <c:strCache>
                <c:ptCount val="4"/>
                <c:pt idx="0">
                  <c:v>Diversidad, equidad e inclusión</c:v>
                </c:pt>
                <c:pt idx="1">
                  <c:v>Compromiso cívico y donaciones</c:v>
                </c:pt>
                <c:pt idx="2">
                  <c:v>Impacto económico</c:v>
                </c:pt>
                <c:pt idx="3">
                  <c:v>Gestión de la cadena de suministro</c:v>
                </c:pt>
              </c:strCache>
            </c:strRef>
          </c:cat>
          <c:val>
            <c:numRef>
              <c:f>[1]Comunidades!$C$2:$C$5</c:f>
              <c:numCache>
                <c:formatCode>General</c:formatCode>
                <c:ptCount val="4"/>
                <c:pt idx="0">
                  <c:v>0.38</c:v>
                </c:pt>
                <c:pt idx="1">
                  <c:v>0.14166666666666666</c:v>
                </c:pt>
                <c:pt idx="2">
                  <c:v>0.1</c:v>
                </c:pt>
                <c:pt idx="3">
                  <c:v>1.2500000000000001E-2</c:v>
                </c:pt>
              </c:numCache>
            </c:numRef>
          </c:val>
          <c:smooth val="0"/>
          <c:extLst>
            <c:ext xmlns:c16="http://schemas.microsoft.com/office/drawing/2014/chart" uri="{C3380CC4-5D6E-409C-BE32-E72D297353CC}">
              <c16:uniqueId val="{00000001-1B86-480D-9E77-C71B3DAA865E}"/>
            </c:ext>
          </c:extLst>
        </c:ser>
        <c:dLbls>
          <c:showLegendKey val="0"/>
          <c:showVal val="0"/>
          <c:showCatName val="0"/>
          <c:showSerName val="0"/>
          <c:showPercent val="0"/>
          <c:showBubbleSize val="0"/>
        </c:dLbls>
        <c:marker val="1"/>
        <c:smooth val="0"/>
        <c:axId val="514774544"/>
        <c:axId val="514777424"/>
      </c:lineChart>
      <c:catAx>
        <c:axId val="535737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535738344"/>
        <c:crosses val="autoZero"/>
        <c:auto val="1"/>
        <c:lblAlgn val="ctr"/>
        <c:lblOffset val="100"/>
        <c:noMultiLvlLbl val="0"/>
      </c:catAx>
      <c:valAx>
        <c:axId val="535738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535737624"/>
        <c:crosses val="autoZero"/>
        <c:crossBetween val="between"/>
      </c:valAx>
      <c:valAx>
        <c:axId val="514777424"/>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514774544"/>
        <c:crosses val="max"/>
        <c:crossBetween val="between"/>
      </c:valAx>
      <c:catAx>
        <c:axId val="514774544"/>
        <c:scaling>
          <c:orientation val="minMax"/>
        </c:scaling>
        <c:delete val="1"/>
        <c:axPos val="b"/>
        <c:numFmt formatCode="General" sourceLinked="1"/>
        <c:majorTickMark val="none"/>
        <c:minorTickMark val="none"/>
        <c:tickLblPos val="nextTo"/>
        <c:crossAx val="514777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kern="1200" spc="0" baseline="0">
                <a:solidFill>
                  <a:sysClr val="windowText" lastClr="000000">
                    <a:lumMod val="65000"/>
                    <a:lumOff val="35000"/>
                  </a:sysClr>
                </a:solidFill>
                <a:latin typeface="Times New Roman" panose="02020603050405020304" pitchFamily="18" charset="0"/>
                <a:cs typeface="Times New Roman" panose="02020603050405020304" pitchFamily="18" charset="0"/>
              </a:rPr>
              <a:t>Calificación y porcentaje componentes Medio Ambiente </a:t>
            </a:r>
            <a:endParaRPr lang="es-CO" sz="14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[1]Medioambiente!$B$1</c:f>
              <c:strCache>
                <c:ptCount val="1"/>
                <c:pt idx="0">
                  <c:v>Calificación</c:v>
                </c:pt>
              </c:strCache>
            </c:strRef>
          </c:tx>
          <c:spPr>
            <a:solidFill>
              <a:schemeClr val="accent1"/>
            </a:solidFill>
            <a:ln>
              <a:noFill/>
            </a:ln>
            <a:effectLst/>
          </c:spPr>
          <c:invertIfNegative val="0"/>
          <c:cat>
            <c:strRef>
              <c:f>[1]Medioambiente!$A$2:$A$5</c:f>
              <c:strCache>
                <c:ptCount val="4"/>
                <c:pt idx="0">
                  <c:v>Gestión ambiental</c:v>
                </c:pt>
                <c:pt idx="1">
                  <c:v>Agua</c:v>
                </c:pt>
                <c:pt idx="2">
                  <c:v>Aires y clima</c:v>
                </c:pt>
                <c:pt idx="3">
                  <c:v>Tierra y vida</c:v>
                </c:pt>
              </c:strCache>
            </c:strRef>
          </c:cat>
          <c:val>
            <c:numRef>
              <c:f>[1]Medioambiente!$B$2:$B$5</c:f>
              <c:numCache>
                <c:formatCode>General</c:formatCode>
                <c:ptCount val="4"/>
                <c:pt idx="0">
                  <c:v>4.9000000000000004</c:v>
                </c:pt>
                <c:pt idx="1">
                  <c:v>0.9</c:v>
                </c:pt>
                <c:pt idx="2">
                  <c:v>1.8</c:v>
                </c:pt>
                <c:pt idx="3">
                  <c:v>1.8</c:v>
                </c:pt>
              </c:numCache>
            </c:numRef>
          </c:val>
          <c:extLst>
            <c:ext xmlns:c16="http://schemas.microsoft.com/office/drawing/2014/chart" uri="{C3380CC4-5D6E-409C-BE32-E72D297353CC}">
              <c16:uniqueId val="{00000000-5E42-40D5-A4F6-1B813455C307}"/>
            </c:ext>
          </c:extLst>
        </c:ser>
        <c:dLbls>
          <c:showLegendKey val="0"/>
          <c:showVal val="0"/>
          <c:showCatName val="0"/>
          <c:showSerName val="0"/>
          <c:showPercent val="0"/>
          <c:showBubbleSize val="0"/>
        </c:dLbls>
        <c:gapWidth val="219"/>
        <c:overlap val="-27"/>
        <c:axId val="394411008"/>
        <c:axId val="394412808"/>
      </c:barChart>
      <c:lineChart>
        <c:grouping val="standard"/>
        <c:varyColors val="0"/>
        <c:ser>
          <c:idx val="1"/>
          <c:order val="1"/>
          <c:tx>
            <c:strRef>
              <c:f>[1]Medioambiente!$C$1</c:f>
              <c:strCache>
                <c:ptCount val="1"/>
                <c:pt idx="0">
                  <c:v>Porcentaje</c:v>
                </c:pt>
              </c:strCache>
            </c:strRef>
          </c:tx>
          <c:spPr>
            <a:ln w="28575" cap="rnd">
              <a:solidFill>
                <a:schemeClr val="accent2"/>
              </a:solidFill>
              <a:round/>
            </a:ln>
            <a:effectLst/>
          </c:spPr>
          <c:marker>
            <c:symbol val="none"/>
          </c:marker>
          <c:cat>
            <c:strRef>
              <c:f>[1]Medioambiente!$A$2:$A$5</c:f>
              <c:strCache>
                <c:ptCount val="4"/>
                <c:pt idx="0">
                  <c:v>Gestión ambiental</c:v>
                </c:pt>
                <c:pt idx="1">
                  <c:v>Agua</c:v>
                </c:pt>
                <c:pt idx="2">
                  <c:v>Aires y clima</c:v>
                </c:pt>
                <c:pt idx="3">
                  <c:v>Tierra y vida</c:v>
                </c:pt>
              </c:strCache>
            </c:strRef>
          </c:cat>
          <c:val>
            <c:numRef>
              <c:f>[1]Medioambiente!$C$2:$C$5</c:f>
              <c:numCache>
                <c:formatCode>General</c:formatCode>
                <c:ptCount val="4"/>
                <c:pt idx="0">
                  <c:v>0.70000000000000007</c:v>
                </c:pt>
                <c:pt idx="1">
                  <c:v>0.45</c:v>
                </c:pt>
                <c:pt idx="2">
                  <c:v>0.25714285714285717</c:v>
                </c:pt>
                <c:pt idx="3">
                  <c:v>0.45</c:v>
                </c:pt>
              </c:numCache>
            </c:numRef>
          </c:val>
          <c:smooth val="0"/>
          <c:extLst>
            <c:ext xmlns:c16="http://schemas.microsoft.com/office/drawing/2014/chart" uri="{C3380CC4-5D6E-409C-BE32-E72D297353CC}">
              <c16:uniqueId val="{00000001-5E42-40D5-A4F6-1B813455C307}"/>
            </c:ext>
          </c:extLst>
        </c:ser>
        <c:dLbls>
          <c:showLegendKey val="0"/>
          <c:showVal val="0"/>
          <c:showCatName val="0"/>
          <c:showSerName val="0"/>
          <c:showPercent val="0"/>
          <c:showBubbleSize val="0"/>
        </c:dLbls>
        <c:marker val="1"/>
        <c:smooth val="0"/>
        <c:axId val="582156432"/>
        <c:axId val="582159672"/>
      </c:lineChart>
      <c:catAx>
        <c:axId val="39441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94412808"/>
        <c:crosses val="autoZero"/>
        <c:auto val="1"/>
        <c:lblAlgn val="ctr"/>
        <c:lblOffset val="100"/>
        <c:noMultiLvlLbl val="0"/>
      </c:catAx>
      <c:valAx>
        <c:axId val="394412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94411008"/>
        <c:crosses val="autoZero"/>
        <c:crossBetween val="between"/>
      </c:valAx>
      <c:valAx>
        <c:axId val="5821596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582156432"/>
        <c:crosses val="max"/>
        <c:crossBetween val="between"/>
      </c:valAx>
      <c:catAx>
        <c:axId val="582156432"/>
        <c:scaling>
          <c:orientation val="minMax"/>
        </c:scaling>
        <c:delete val="1"/>
        <c:axPos val="b"/>
        <c:numFmt formatCode="General" sourceLinked="1"/>
        <c:majorTickMark val="out"/>
        <c:minorTickMark val="none"/>
        <c:tickLblPos val="nextTo"/>
        <c:crossAx val="5821596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chart" Target="../charts/chart9.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4</xdr:col>
      <xdr:colOff>38100</xdr:colOff>
      <xdr:row>6</xdr:row>
      <xdr:rowOff>161925</xdr:rowOff>
    </xdr:from>
    <xdr:to>
      <xdr:col>6</xdr:col>
      <xdr:colOff>295275</xdr:colOff>
      <xdr:row>20</xdr:row>
      <xdr:rowOff>133350</xdr:rowOff>
    </xdr:to>
    <xdr:pic>
      <xdr:nvPicPr>
        <xdr:cNvPr id="2" name="Imagen 1">
          <a:extLst>
            <a:ext uri="{FF2B5EF4-FFF2-40B4-BE49-F238E27FC236}">
              <a16:creationId xmlns:a16="http://schemas.microsoft.com/office/drawing/2014/main" id="{892D54E2-5EFB-7775-2E75-0525A8934E0B}"/>
            </a:ext>
          </a:extLst>
        </xdr:cNvPr>
        <xdr:cNvPicPr>
          <a:picLocks noChangeAspect="1"/>
        </xdr:cNvPicPr>
      </xdr:nvPicPr>
      <xdr:blipFill rotWithShape="1">
        <a:blip xmlns:r="http://schemas.openxmlformats.org/officeDocument/2006/relationships" r:embed="rId1"/>
        <a:srcRect l="15083" t="34900" r="68224" b="30851"/>
        <a:stretch/>
      </xdr:blipFill>
      <xdr:spPr>
        <a:xfrm>
          <a:off x="4162425" y="1457325"/>
          <a:ext cx="2171700" cy="2505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119063</xdr:colOff>
      <xdr:row>1</xdr:row>
      <xdr:rowOff>0</xdr:rowOff>
    </xdr:from>
    <xdr:to>
      <xdr:col>10</xdr:col>
      <xdr:colOff>750094</xdr:colOff>
      <xdr:row>12</xdr:row>
      <xdr:rowOff>154781</xdr:rowOff>
    </xdr:to>
    <xdr:pic>
      <xdr:nvPicPr>
        <xdr:cNvPr id="2" name="Imagen 1">
          <a:extLst>
            <a:ext uri="{FF2B5EF4-FFF2-40B4-BE49-F238E27FC236}">
              <a16:creationId xmlns:a16="http://schemas.microsoft.com/office/drawing/2014/main" id="{CF91108C-87B6-5462-30BD-3A4EF4DDE1DD}"/>
            </a:ext>
          </a:extLst>
        </xdr:cNvPr>
        <xdr:cNvPicPr>
          <a:picLocks noChangeAspect="1"/>
        </xdr:cNvPicPr>
      </xdr:nvPicPr>
      <xdr:blipFill rotWithShape="1">
        <a:blip xmlns:r="http://schemas.openxmlformats.org/officeDocument/2006/relationships" r:embed="rId1"/>
        <a:srcRect l="32032" t="35161" r="51403" b="30818"/>
        <a:stretch/>
      </xdr:blipFill>
      <xdr:spPr>
        <a:xfrm>
          <a:off x="7739063" y="190500"/>
          <a:ext cx="2155031" cy="2488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285749</xdr:colOff>
      <xdr:row>7</xdr:row>
      <xdr:rowOff>123825</xdr:rowOff>
    </xdr:from>
    <xdr:to>
      <xdr:col>7</xdr:col>
      <xdr:colOff>152400</xdr:colOff>
      <xdr:row>20</xdr:row>
      <xdr:rowOff>133350</xdr:rowOff>
    </xdr:to>
    <xdr:pic>
      <xdr:nvPicPr>
        <xdr:cNvPr id="2" name="Imagen 1">
          <a:extLst>
            <a:ext uri="{FF2B5EF4-FFF2-40B4-BE49-F238E27FC236}">
              <a16:creationId xmlns:a16="http://schemas.microsoft.com/office/drawing/2014/main" id="{4F39CA43-A0E0-E2D8-31A3-232869CA3D34}"/>
            </a:ext>
          </a:extLst>
        </xdr:cNvPr>
        <xdr:cNvPicPr>
          <a:picLocks noChangeAspect="1"/>
        </xdr:cNvPicPr>
      </xdr:nvPicPr>
      <xdr:blipFill rotWithShape="1">
        <a:blip xmlns:r="http://schemas.openxmlformats.org/officeDocument/2006/relationships" r:embed="rId1"/>
        <a:srcRect l="65674" t="35420" r="17779" b="30591"/>
        <a:stretch/>
      </xdr:blipFill>
      <xdr:spPr>
        <a:xfrm>
          <a:off x="3333749" y="2886075"/>
          <a:ext cx="2152651" cy="2486025"/>
        </a:xfrm>
        <a:prstGeom prst="rect">
          <a:avLst/>
        </a:prstGeom>
      </xdr:spPr>
    </xdr:pic>
    <xdr:clientData/>
  </xdr:twoCellAnchor>
  <xdr:twoCellAnchor editAs="oneCell">
    <xdr:from>
      <xdr:col>8</xdr:col>
      <xdr:colOff>0</xdr:colOff>
      <xdr:row>8</xdr:row>
      <xdr:rowOff>47625</xdr:rowOff>
    </xdr:from>
    <xdr:to>
      <xdr:col>10</xdr:col>
      <xdr:colOff>619126</xdr:colOff>
      <xdr:row>21</xdr:row>
      <xdr:rowOff>19050</xdr:rowOff>
    </xdr:to>
    <xdr:pic>
      <xdr:nvPicPr>
        <xdr:cNvPr id="3" name="Imagen 2">
          <a:extLst>
            <a:ext uri="{FF2B5EF4-FFF2-40B4-BE49-F238E27FC236}">
              <a16:creationId xmlns:a16="http://schemas.microsoft.com/office/drawing/2014/main" id="{13113EB1-6023-A6EA-CE28-F3BE3F0D4BBD}"/>
            </a:ext>
          </a:extLst>
        </xdr:cNvPr>
        <xdr:cNvPicPr>
          <a:picLocks noChangeAspect="1"/>
        </xdr:cNvPicPr>
      </xdr:nvPicPr>
      <xdr:blipFill rotWithShape="1">
        <a:blip xmlns:r="http://schemas.openxmlformats.org/officeDocument/2006/relationships" r:embed="rId2"/>
        <a:srcRect l="15009" t="51050" r="68517" b="15483"/>
        <a:stretch/>
      </xdr:blipFill>
      <xdr:spPr>
        <a:xfrm>
          <a:off x="6096000" y="3000375"/>
          <a:ext cx="2143126" cy="2447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152400</xdr:colOff>
      <xdr:row>29</xdr:row>
      <xdr:rowOff>166687</xdr:rowOff>
    </xdr:from>
    <xdr:to>
      <xdr:col>12</xdr:col>
      <xdr:colOff>542925</xdr:colOff>
      <xdr:row>42</xdr:row>
      <xdr:rowOff>57150</xdr:rowOff>
    </xdr:to>
    <xdr:graphicFrame macro="">
      <xdr:nvGraphicFramePr>
        <xdr:cNvPr id="9" name="Gráfico 8">
          <a:extLst>
            <a:ext uri="{FF2B5EF4-FFF2-40B4-BE49-F238E27FC236}">
              <a16:creationId xmlns:a16="http://schemas.microsoft.com/office/drawing/2014/main" id="{91EEE4F1-75EA-B463-ABBD-8BE1F1DB99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33</xdr:row>
      <xdr:rowOff>52386</xdr:rowOff>
    </xdr:from>
    <xdr:to>
      <xdr:col>7</xdr:col>
      <xdr:colOff>166200</xdr:colOff>
      <xdr:row>53</xdr:row>
      <xdr:rowOff>166386</xdr:rowOff>
    </xdr:to>
    <xdr:graphicFrame macro="">
      <xdr:nvGraphicFramePr>
        <xdr:cNvPr id="2" name="Gráfico 1">
          <a:extLst>
            <a:ext uri="{FF2B5EF4-FFF2-40B4-BE49-F238E27FC236}">
              <a16:creationId xmlns:a16="http://schemas.microsoft.com/office/drawing/2014/main" id="{61EF8306-FC03-9878-4EF7-0F0868FC3A9E}"/>
            </a:ext>
            <a:ext uri="{147F2762-F138-4A5C-976F-8EAC2B608ADB}">
              <a16:predDERef xmlns:a16="http://schemas.microsoft.com/office/drawing/2014/main" pred="{91EEE4F1-75EA-B463-ABBD-8BE1F1DB99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138112</xdr:colOff>
      <xdr:row>0</xdr:row>
      <xdr:rowOff>114300</xdr:rowOff>
    </xdr:from>
    <xdr:to>
      <xdr:col>12</xdr:col>
      <xdr:colOff>533400</xdr:colOff>
      <xdr:row>13</xdr:row>
      <xdr:rowOff>142875</xdr:rowOff>
    </xdr:to>
    <xdr:graphicFrame macro="">
      <xdr:nvGraphicFramePr>
        <xdr:cNvPr id="3" name="Gráfico 2">
          <a:extLst>
            <a:ext uri="{FF2B5EF4-FFF2-40B4-BE49-F238E27FC236}">
              <a16:creationId xmlns:a16="http://schemas.microsoft.com/office/drawing/2014/main" id="{CCB4F8E4-7505-CC7D-6DBF-89D969E55533}"/>
            </a:ext>
            <a:ext uri="{147F2762-F138-4A5C-976F-8EAC2B608ADB}">
              <a16:predDERef xmlns:a16="http://schemas.microsoft.com/office/drawing/2014/main" pred="{61EF8306-FC03-9878-4EF7-0F0868FC3A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133350</xdr:colOff>
      <xdr:row>15</xdr:row>
      <xdr:rowOff>133349</xdr:rowOff>
    </xdr:from>
    <xdr:to>
      <xdr:col>12</xdr:col>
      <xdr:colOff>619125</xdr:colOff>
      <xdr:row>26</xdr:row>
      <xdr:rowOff>185736</xdr:rowOff>
    </xdr:to>
    <xdr:graphicFrame macro="">
      <xdr:nvGraphicFramePr>
        <xdr:cNvPr id="4" name="Gráfico 3">
          <a:extLst>
            <a:ext uri="{FF2B5EF4-FFF2-40B4-BE49-F238E27FC236}">
              <a16:creationId xmlns:a16="http://schemas.microsoft.com/office/drawing/2014/main" id="{A5B65406-EAF5-DE87-2437-7964BDACFBA4}"/>
            </a:ext>
            <a:ext uri="{147F2762-F138-4A5C-976F-8EAC2B608ADB}">
              <a16:predDERef xmlns:a16="http://schemas.microsoft.com/office/drawing/2014/main" pred="{CCB4F8E4-7505-CC7D-6DBF-89D969E555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342900</xdr:colOff>
      <xdr:row>0</xdr:row>
      <xdr:rowOff>295275</xdr:rowOff>
    </xdr:from>
    <xdr:to>
      <xdr:col>11</xdr:col>
      <xdr:colOff>300900</xdr:colOff>
      <xdr:row>17</xdr:row>
      <xdr:rowOff>138975</xdr:rowOff>
    </xdr:to>
    <xdr:graphicFrame macro="">
      <xdr:nvGraphicFramePr>
        <xdr:cNvPr id="2" name="Gráfico 1">
          <a:extLst>
            <a:ext uri="{FF2B5EF4-FFF2-40B4-BE49-F238E27FC236}">
              <a16:creationId xmlns:a16="http://schemas.microsoft.com/office/drawing/2014/main" id="{96452EFB-C43F-4261-95E8-6565BEEFA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352425</xdr:colOff>
      <xdr:row>24</xdr:row>
      <xdr:rowOff>76200</xdr:rowOff>
    </xdr:from>
    <xdr:to>
      <xdr:col>10</xdr:col>
      <xdr:colOff>352425</xdr:colOff>
      <xdr:row>38</xdr:row>
      <xdr:rowOff>152400</xdr:rowOff>
    </xdr:to>
    <xdr:graphicFrame macro="">
      <xdr:nvGraphicFramePr>
        <xdr:cNvPr id="3" name="Gráfico 1">
          <a:extLst>
            <a:ext uri="{FF2B5EF4-FFF2-40B4-BE49-F238E27FC236}">
              <a16:creationId xmlns:a16="http://schemas.microsoft.com/office/drawing/2014/main" id="{76392F2A-D3FF-471A-8B82-83E6E1C604C6}"/>
            </a:ext>
            <a:ext uri="{147F2762-F138-4A5C-976F-8EAC2B608ADB}">
              <a16:predDERef xmlns:a16="http://schemas.microsoft.com/office/drawing/2014/main" pred="{96452EFB-C43F-4261-95E8-6565BEEFA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704850</xdr:colOff>
      <xdr:row>47</xdr:row>
      <xdr:rowOff>19050</xdr:rowOff>
    </xdr:from>
    <xdr:to>
      <xdr:col>9</xdr:col>
      <xdr:colOff>704850</xdr:colOff>
      <xdr:row>51</xdr:row>
      <xdr:rowOff>476250</xdr:rowOff>
    </xdr:to>
    <xdr:graphicFrame macro="">
      <xdr:nvGraphicFramePr>
        <xdr:cNvPr id="4" name="Gráfico 1">
          <a:extLst>
            <a:ext uri="{FF2B5EF4-FFF2-40B4-BE49-F238E27FC236}">
              <a16:creationId xmlns:a16="http://schemas.microsoft.com/office/drawing/2014/main" id="{BF2384C4-39D5-4221-8EE6-5C27AAC1ED3E}"/>
            </a:ext>
            <a:ext uri="{147F2762-F138-4A5C-976F-8EAC2B608ADB}">
              <a16:predDERef xmlns:a16="http://schemas.microsoft.com/office/drawing/2014/main" pred="{76392F2A-D3FF-471A-8B82-83E6E1C604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609600</xdr:colOff>
      <xdr:row>59</xdr:row>
      <xdr:rowOff>47625</xdr:rowOff>
    </xdr:from>
    <xdr:to>
      <xdr:col>9</xdr:col>
      <xdr:colOff>609600</xdr:colOff>
      <xdr:row>65</xdr:row>
      <xdr:rowOff>123825</xdr:rowOff>
    </xdr:to>
    <xdr:graphicFrame macro="">
      <xdr:nvGraphicFramePr>
        <xdr:cNvPr id="5" name="Gráfico 1">
          <a:extLst>
            <a:ext uri="{FF2B5EF4-FFF2-40B4-BE49-F238E27FC236}">
              <a16:creationId xmlns:a16="http://schemas.microsoft.com/office/drawing/2014/main" id="{93CF3D74-1231-48A6-B482-35B8D1393EE1}"/>
            </a:ext>
            <a:ext uri="{147F2762-F138-4A5C-976F-8EAC2B608ADB}">
              <a16:predDERef xmlns:a16="http://schemas.microsoft.com/office/drawing/2014/main" pred="{BF2384C4-39D5-4221-8EE6-5C27AAC1ED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73</xdr:row>
      <xdr:rowOff>0</xdr:rowOff>
    </xdr:from>
    <xdr:to>
      <xdr:col>10</xdr:col>
      <xdr:colOff>0</xdr:colOff>
      <xdr:row>87</xdr:row>
      <xdr:rowOff>76200</xdr:rowOff>
    </xdr:to>
    <xdr:graphicFrame macro="">
      <xdr:nvGraphicFramePr>
        <xdr:cNvPr id="6" name="Gráfico 1">
          <a:extLst>
            <a:ext uri="{FF2B5EF4-FFF2-40B4-BE49-F238E27FC236}">
              <a16:creationId xmlns:a16="http://schemas.microsoft.com/office/drawing/2014/main" id="{7B262169-2046-45ED-8ACE-C821D5C9A7E9}"/>
            </a:ext>
            <a:ext uri="{147F2762-F138-4A5C-976F-8EAC2B608ADB}">
              <a16:predDERef xmlns:a16="http://schemas.microsoft.com/office/drawing/2014/main" pred="{93CF3D74-1231-48A6-B482-35B8D1393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strador\Documents\ODS\Respuesta_B_Impact_Assessment.xlsx" TargetMode="External"/><Relationship Id="rId1" Type="http://schemas.openxmlformats.org/officeDocument/2006/relationships/externalLinkPath" Target="/Users/Administrador/Documents/ODS/Respuesta_B_Impact_Assessment.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udeaeduco-my.sharepoint.com/personal/luisa_plata_udea_edu_co/Documents/Trabajo%20de%20Grado/04_Varios/4.4_Anexos/AnexosS&#205;/Anexo2%20-%20Evaluaci&#243;n%20ODS%20l&#237;deres.xlsx" TargetMode="External"/><Relationship Id="rId1" Type="http://schemas.openxmlformats.org/officeDocument/2006/relationships/externalLinkPath" Target="Anexo2%20-%20Evaluaci&#243;n%20ODS%20l&#237;de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lificaciones"/>
      <sheetName val="Gobernanza"/>
      <sheetName val="Trabajadores"/>
      <sheetName val="Comunidades"/>
      <sheetName val="Medioambiente"/>
      <sheetName val="Clientes"/>
      <sheetName val="Relación ODS"/>
    </sheetNames>
    <sheetDataSet>
      <sheetData sheetId="0">
        <row r="1">
          <cell r="B1" t="str">
            <v>Calificación</v>
          </cell>
          <cell r="C1" t="str">
            <v>Porcentaje cumplimiento</v>
          </cell>
        </row>
        <row r="2">
          <cell r="A2" t="str">
            <v>Gobernanza</v>
          </cell>
          <cell r="B2">
            <v>6.6</v>
          </cell>
          <cell r="C2">
            <v>0.26400000000000001</v>
          </cell>
        </row>
        <row r="3">
          <cell r="A3" t="str">
            <v>Trabajadores</v>
          </cell>
          <cell r="B3">
            <v>21</v>
          </cell>
          <cell r="C3">
            <v>0.36199999999999993</v>
          </cell>
        </row>
        <row r="4">
          <cell r="A4" t="str">
            <v>Comunidad</v>
          </cell>
          <cell r="B4">
            <v>10</v>
          </cell>
          <cell r="C4">
            <v>0.18</v>
          </cell>
        </row>
        <row r="5">
          <cell r="A5" t="str">
            <v>Medio Ambiente</v>
          </cell>
          <cell r="B5">
            <v>9.5</v>
          </cell>
          <cell r="C5">
            <v>0.47000000000000003</v>
          </cell>
        </row>
        <row r="6">
          <cell r="A6" t="str">
            <v>Clientes</v>
          </cell>
          <cell r="B6">
            <v>3.2</v>
          </cell>
          <cell r="C6">
            <v>0.64</v>
          </cell>
        </row>
      </sheetData>
      <sheetData sheetId="1">
        <row r="1">
          <cell r="B1" t="str">
            <v>Calificación</v>
          </cell>
          <cell r="C1" t="str">
            <v>Porcentaje</v>
          </cell>
        </row>
        <row r="2">
          <cell r="A2" t="str">
            <v>Misión y compromiso</v>
          </cell>
          <cell r="B2">
            <v>1.5</v>
          </cell>
          <cell r="C2">
            <v>0.25</v>
          </cell>
        </row>
        <row r="3">
          <cell r="A3" t="str">
            <v>Ética y transparencia</v>
          </cell>
          <cell r="B3">
            <v>2.6</v>
          </cell>
          <cell r="C3">
            <v>0.28888888888888892</v>
          </cell>
        </row>
        <row r="4">
          <cell r="A4" t="str">
            <v>Protección de la misión</v>
          </cell>
          <cell r="B4">
            <v>2.5</v>
          </cell>
          <cell r="C4">
            <v>0.25</v>
          </cell>
        </row>
      </sheetData>
      <sheetData sheetId="2">
        <row r="1">
          <cell r="B1" t="str">
            <v>Calificación</v>
          </cell>
          <cell r="C1" t="str">
            <v>Porcentaje</v>
          </cell>
        </row>
        <row r="2">
          <cell r="A2" t="str">
            <v>Seguridad financiera</v>
          </cell>
          <cell r="B2">
            <v>4.5</v>
          </cell>
          <cell r="C2">
            <v>0.22500000000000001</v>
          </cell>
        </row>
        <row r="3">
          <cell r="A3" t="str">
            <v>Salud, bienestar y seguridad</v>
          </cell>
          <cell r="B3">
            <v>5.0999999999999996</v>
          </cell>
          <cell r="C3">
            <v>0.255</v>
          </cell>
        </row>
        <row r="4">
          <cell r="A4" t="str">
            <v>Desarrollo profesional</v>
          </cell>
          <cell r="B4">
            <v>3.7</v>
          </cell>
          <cell r="C4">
            <v>0.6166666666666667</v>
          </cell>
        </row>
        <row r="5">
          <cell r="A5" t="str">
            <v>Satisfacción y compromiso</v>
          </cell>
          <cell r="B5">
            <v>3.4</v>
          </cell>
          <cell r="C5">
            <v>0.52307692307692311</v>
          </cell>
        </row>
        <row r="6">
          <cell r="A6" t="str">
            <v>Desarrollo profesional (asalariados)</v>
          </cell>
          <cell r="B6">
            <v>0.4</v>
          </cell>
          <cell r="C6">
            <v>0.2</v>
          </cell>
        </row>
        <row r="7">
          <cell r="A7" t="str">
            <v>Satisfacción y compromiso (asalariados)</v>
          </cell>
          <cell r="B7">
            <v>1</v>
          </cell>
          <cell r="C7">
            <v>0.2857142857142857</v>
          </cell>
        </row>
      </sheetData>
      <sheetData sheetId="3">
        <row r="1">
          <cell r="B1" t="str">
            <v>Calificación</v>
          </cell>
          <cell r="C1" t="str">
            <v>Porcentaje</v>
          </cell>
        </row>
        <row r="2">
          <cell r="A2" t="str">
            <v>Diversidad, equidad e inclusión</v>
          </cell>
          <cell r="B2">
            <v>5.7</v>
          </cell>
          <cell r="C2">
            <v>0.38</v>
          </cell>
        </row>
        <row r="3">
          <cell r="A3" t="str">
            <v>Compromiso cívico y donaciones</v>
          </cell>
          <cell r="B3">
            <v>1.7</v>
          </cell>
          <cell r="C3">
            <v>0.14166666666666666</v>
          </cell>
        </row>
        <row r="4">
          <cell r="A4" t="str">
            <v>Impacto económico</v>
          </cell>
          <cell r="B4">
            <v>1.5</v>
          </cell>
          <cell r="C4">
            <v>0.1</v>
          </cell>
        </row>
        <row r="5">
          <cell r="A5" t="str">
            <v>Gestión de la cadena de suministro</v>
          </cell>
          <cell r="B5">
            <v>0.1</v>
          </cell>
          <cell r="C5">
            <v>1.2500000000000001E-2</v>
          </cell>
        </row>
      </sheetData>
      <sheetData sheetId="4">
        <row r="1">
          <cell r="B1" t="str">
            <v>Calificación</v>
          </cell>
          <cell r="C1" t="str">
            <v>Porcentaje</v>
          </cell>
        </row>
        <row r="2">
          <cell r="A2" t="str">
            <v>Gestión ambiental</v>
          </cell>
          <cell r="B2">
            <v>4.9000000000000004</v>
          </cell>
          <cell r="C2">
            <v>0.70000000000000007</v>
          </cell>
        </row>
        <row r="3">
          <cell r="A3" t="str">
            <v>Agua</v>
          </cell>
          <cell r="B3">
            <v>0.9</v>
          </cell>
          <cell r="C3">
            <v>0.45</v>
          </cell>
        </row>
        <row r="4">
          <cell r="A4" t="str">
            <v>Aires y clima</v>
          </cell>
          <cell r="B4">
            <v>1.8</v>
          </cell>
          <cell r="C4">
            <v>0.25714285714285717</v>
          </cell>
        </row>
        <row r="5">
          <cell r="A5" t="str">
            <v>Tierra y vida</v>
          </cell>
          <cell r="B5">
            <v>1.8</v>
          </cell>
          <cell r="C5">
            <v>0.45</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TwM06iyfckqX7eQRDNc69_ZKMdC49VNGo1zDOe80zy8gx2tMVwIDSqkFkDrZv35J" itemId="01UDUM3EG4ZPQUNAA2HZCJYU52LUG5CZ6F">
      <xxl21:absoluteUrl r:id="rId2"/>
    </xxl21:alternateUrls>
    <sheetNames>
      <sheetName val="Consolidado"/>
      <sheetName val="Gráficos"/>
      <sheetName val="Andrés Ardila"/>
      <sheetName val="Catalina Góez"/>
      <sheetName val="Daniel Díaz"/>
      <sheetName val="Ismael Meza"/>
      <sheetName val="Ivan Ocampo"/>
      <sheetName val="José Jaramillo"/>
      <sheetName val="Laura Muñoz"/>
      <sheetName val="María Castro"/>
      <sheetName val="Marqueza Mestra"/>
      <sheetName val="Paula Flórez"/>
    </sheetNames>
    <sheetDataSet>
      <sheetData sheetId="0">
        <row r="10">
          <cell r="T10">
            <v>8.2008333333333336</v>
          </cell>
          <cell r="U10">
            <v>1.0978767386793851</v>
          </cell>
          <cell r="V10">
            <v>0.13387380209483407</v>
          </cell>
        </row>
        <row r="11">
          <cell r="T11">
            <v>8.0383333333333322</v>
          </cell>
          <cell r="U11">
            <v>0.70754858490424533</v>
          </cell>
          <cell r="V11">
            <v>8.8021801978550127E-2</v>
          </cell>
        </row>
        <row r="12">
          <cell r="T12">
            <v>7.4770833333333337</v>
          </cell>
          <cell r="U12">
            <v>0.35771264072343512</v>
          </cell>
          <cell r="V12">
            <v>4.7841200208205308E-2</v>
          </cell>
        </row>
        <row r="13">
          <cell r="T13">
            <v>7.8291666666666675</v>
          </cell>
          <cell r="U13">
            <v>0.35112913104250781</v>
          </cell>
          <cell r="V13">
            <v>4.4848851224162781E-2</v>
          </cell>
        </row>
        <row r="14">
          <cell r="T14">
            <v>7.8095833333333333</v>
          </cell>
          <cell r="U14">
            <v>0.38681390874682875</v>
          </cell>
          <cell r="V14">
            <v>4.9530671770388356E-2</v>
          </cell>
        </row>
        <row r="15">
          <cell r="T15">
            <v>6.5854166666666671</v>
          </cell>
          <cell r="U15">
            <v>0.43798782327061714</v>
          </cell>
          <cell r="V15">
            <v>6.6508748867414175E-2</v>
          </cell>
        </row>
        <row r="16">
          <cell r="T16">
            <v>7.5250000000000004</v>
          </cell>
          <cell r="U16">
            <v>0.39832984656772408</v>
          </cell>
          <cell r="V16">
            <v>5.2934198879431765E-2</v>
          </cell>
        </row>
        <row r="17">
          <cell r="T17">
            <v>7.2179166666666665</v>
          </cell>
          <cell r="U17">
            <v>0.54021600618024412</v>
          </cell>
          <cell r="V17">
            <v>7.4843757711284764E-2</v>
          </cell>
        </row>
        <row r="18">
          <cell r="T18">
            <v>7.2012499999999999</v>
          </cell>
          <cell r="U18">
            <v>0.21746647251166482</v>
          </cell>
          <cell r="V18">
            <v>3.0198433954058645E-2</v>
          </cell>
        </row>
        <row r="19">
          <cell r="T19">
            <v>7.1516666666666664</v>
          </cell>
          <cell r="U19">
            <v>0.3896579696776819</v>
          </cell>
          <cell r="V19">
            <v>5.4484917689724806E-2</v>
          </cell>
        </row>
        <row r="21">
          <cell r="D21">
            <v>7.7024999999999997</v>
          </cell>
          <cell r="H21">
            <v>7.5233333333333334</v>
          </cell>
          <cell r="K21">
            <v>7.666666666666667</v>
          </cell>
          <cell r="N21">
            <v>7.6066666666666665</v>
          </cell>
          <cell r="Q21">
            <v>6.7433333333333332</v>
          </cell>
        </row>
        <row r="22">
          <cell r="D22">
            <v>0.77024999999999999</v>
          </cell>
          <cell r="H22">
            <v>0.7523333333333333</v>
          </cell>
          <cell r="K22">
            <v>0.76666666666666672</v>
          </cell>
          <cell r="N22">
            <v>0.7606666666666666</v>
          </cell>
          <cell r="Q22">
            <v>0.67433333333333334</v>
          </cell>
        </row>
        <row r="23">
          <cell r="D23">
            <v>0.77044359516666316</v>
          </cell>
          <cell r="H23">
            <v>0.57396583662200273</v>
          </cell>
          <cell r="K23">
            <v>0.56344588415198849</v>
          </cell>
          <cell r="N23">
            <v>0.45404946816424069</v>
          </cell>
          <cell r="Q23">
            <v>0.57396583662200262</v>
          </cell>
        </row>
      </sheetData>
      <sheetData sheetId="1"/>
      <sheetData sheetId="2">
        <row r="10">
          <cell r="D10">
            <v>8</v>
          </cell>
          <cell r="E10">
            <v>8</v>
          </cell>
          <cell r="F10">
            <v>6</v>
          </cell>
          <cell r="G10">
            <v>8</v>
          </cell>
          <cell r="H10">
            <v>9</v>
          </cell>
          <cell r="I10">
            <v>10</v>
          </cell>
          <cell r="J10">
            <v>9</v>
          </cell>
          <cell r="K10">
            <v>10</v>
          </cell>
          <cell r="L10">
            <v>10</v>
          </cell>
          <cell r="M10">
            <v>9</v>
          </cell>
          <cell r="N10">
            <v>10</v>
          </cell>
          <cell r="O10">
            <v>8</v>
          </cell>
          <cell r="P10">
            <v>8</v>
          </cell>
          <cell r="Q10">
            <v>7</v>
          </cell>
          <cell r="R10">
            <v>5</v>
          </cell>
          <cell r="S10">
            <v>5</v>
          </cell>
        </row>
        <row r="11">
          <cell r="D11">
            <v>9</v>
          </cell>
          <cell r="E11">
            <v>10</v>
          </cell>
          <cell r="F11">
            <v>9</v>
          </cell>
          <cell r="G11">
            <v>10</v>
          </cell>
          <cell r="H11">
            <v>8</v>
          </cell>
          <cell r="I11">
            <v>8</v>
          </cell>
          <cell r="J11">
            <v>7</v>
          </cell>
          <cell r="K11">
            <v>9</v>
          </cell>
          <cell r="L11">
            <v>7</v>
          </cell>
          <cell r="M11">
            <v>8</v>
          </cell>
          <cell r="N11">
            <v>8</v>
          </cell>
          <cell r="O11">
            <v>7</v>
          </cell>
          <cell r="P11">
            <v>7</v>
          </cell>
          <cell r="Q11">
            <v>9</v>
          </cell>
          <cell r="R11">
            <v>7</v>
          </cell>
          <cell r="S11">
            <v>7</v>
          </cell>
        </row>
        <row r="12">
          <cell r="D12">
            <v>8</v>
          </cell>
          <cell r="E12">
            <v>8</v>
          </cell>
          <cell r="F12">
            <v>8</v>
          </cell>
          <cell r="G12">
            <v>9</v>
          </cell>
          <cell r="H12">
            <v>8</v>
          </cell>
          <cell r="I12">
            <v>9</v>
          </cell>
          <cell r="J12">
            <v>7</v>
          </cell>
          <cell r="K12">
            <v>7</v>
          </cell>
          <cell r="L12">
            <v>8</v>
          </cell>
          <cell r="M12">
            <v>8</v>
          </cell>
          <cell r="N12">
            <v>9</v>
          </cell>
          <cell r="O12">
            <v>8</v>
          </cell>
          <cell r="P12">
            <v>8</v>
          </cell>
          <cell r="Q12">
            <v>9</v>
          </cell>
          <cell r="R12">
            <v>8</v>
          </cell>
          <cell r="S12">
            <v>7</v>
          </cell>
        </row>
        <row r="13">
          <cell r="D13">
            <v>10</v>
          </cell>
          <cell r="E13">
            <v>10</v>
          </cell>
          <cell r="F13">
            <v>10</v>
          </cell>
          <cell r="G13">
            <v>10</v>
          </cell>
          <cell r="H13">
            <v>9</v>
          </cell>
          <cell r="I13">
            <v>8</v>
          </cell>
          <cell r="J13">
            <v>9</v>
          </cell>
          <cell r="K13">
            <v>10</v>
          </cell>
          <cell r="L13">
            <v>9</v>
          </cell>
          <cell r="M13">
            <v>9</v>
          </cell>
          <cell r="N13">
            <v>9</v>
          </cell>
          <cell r="O13">
            <v>8</v>
          </cell>
          <cell r="P13">
            <v>9</v>
          </cell>
          <cell r="Q13">
            <v>8</v>
          </cell>
          <cell r="R13">
            <v>7</v>
          </cell>
          <cell r="S13">
            <v>7</v>
          </cell>
        </row>
        <row r="14">
          <cell r="D14">
            <v>9</v>
          </cell>
          <cell r="E14">
            <v>10</v>
          </cell>
          <cell r="F14">
            <v>10</v>
          </cell>
          <cell r="G14">
            <v>9</v>
          </cell>
          <cell r="H14">
            <v>10</v>
          </cell>
          <cell r="I14">
            <v>9</v>
          </cell>
          <cell r="J14">
            <v>10</v>
          </cell>
          <cell r="K14">
            <v>8</v>
          </cell>
          <cell r="L14">
            <v>10</v>
          </cell>
          <cell r="M14">
            <v>10</v>
          </cell>
          <cell r="N14">
            <v>10</v>
          </cell>
          <cell r="O14">
            <v>8</v>
          </cell>
          <cell r="P14">
            <v>8</v>
          </cell>
          <cell r="Q14">
            <v>8</v>
          </cell>
          <cell r="R14">
            <v>7</v>
          </cell>
          <cell r="S14">
            <v>7</v>
          </cell>
        </row>
        <row r="15">
          <cell r="D15">
            <v>8</v>
          </cell>
          <cell r="E15">
            <v>8</v>
          </cell>
          <cell r="F15">
            <v>7</v>
          </cell>
          <cell r="G15">
            <v>8</v>
          </cell>
          <cell r="H15">
            <v>8</v>
          </cell>
          <cell r="I15">
            <v>8</v>
          </cell>
          <cell r="J15">
            <v>8</v>
          </cell>
          <cell r="K15">
            <v>8</v>
          </cell>
          <cell r="L15">
            <v>8</v>
          </cell>
          <cell r="M15">
            <v>8</v>
          </cell>
          <cell r="N15">
            <v>8</v>
          </cell>
          <cell r="O15">
            <v>8</v>
          </cell>
          <cell r="P15">
            <v>9</v>
          </cell>
          <cell r="Q15">
            <v>8</v>
          </cell>
          <cell r="R15">
            <v>8</v>
          </cell>
          <cell r="S15">
            <v>8</v>
          </cell>
        </row>
        <row r="16">
          <cell r="D16">
            <v>8</v>
          </cell>
          <cell r="E16">
            <v>9</v>
          </cell>
          <cell r="F16">
            <v>9</v>
          </cell>
          <cell r="G16">
            <v>8</v>
          </cell>
          <cell r="H16">
            <v>9</v>
          </cell>
          <cell r="I16">
            <v>8</v>
          </cell>
          <cell r="J16">
            <v>9</v>
          </cell>
          <cell r="K16">
            <v>8</v>
          </cell>
          <cell r="L16">
            <v>9</v>
          </cell>
          <cell r="M16">
            <v>9</v>
          </cell>
          <cell r="N16">
            <v>9</v>
          </cell>
          <cell r="O16">
            <v>9</v>
          </cell>
          <cell r="P16">
            <v>9</v>
          </cell>
          <cell r="Q16">
            <v>7</v>
          </cell>
          <cell r="R16">
            <v>6</v>
          </cell>
          <cell r="S16">
            <v>5</v>
          </cell>
        </row>
        <row r="17">
          <cell r="D17">
            <v>10</v>
          </cell>
          <cell r="E17">
            <v>10</v>
          </cell>
          <cell r="F17">
            <v>10</v>
          </cell>
          <cell r="G17">
            <v>10</v>
          </cell>
          <cell r="H17">
            <v>8</v>
          </cell>
          <cell r="I17">
            <v>8</v>
          </cell>
          <cell r="J17">
            <v>9</v>
          </cell>
          <cell r="K17">
            <v>9</v>
          </cell>
          <cell r="L17">
            <v>9</v>
          </cell>
          <cell r="M17">
            <v>9</v>
          </cell>
          <cell r="N17">
            <v>9</v>
          </cell>
          <cell r="O17">
            <v>9</v>
          </cell>
          <cell r="P17">
            <v>9</v>
          </cell>
          <cell r="Q17">
            <v>9</v>
          </cell>
          <cell r="R17">
            <v>8</v>
          </cell>
          <cell r="S17">
            <v>8</v>
          </cell>
        </row>
        <row r="18">
          <cell r="D18">
            <v>7</v>
          </cell>
          <cell r="E18">
            <v>8</v>
          </cell>
          <cell r="F18">
            <v>8</v>
          </cell>
          <cell r="G18">
            <v>7</v>
          </cell>
          <cell r="H18">
            <v>8</v>
          </cell>
          <cell r="I18">
            <v>9</v>
          </cell>
          <cell r="J18">
            <v>8</v>
          </cell>
          <cell r="K18">
            <v>7</v>
          </cell>
          <cell r="L18">
            <v>8</v>
          </cell>
          <cell r="M18">
            <v>8</v>
          </cell>
          <cell r="N18">
            <v>10</v>
          </cell>
          <cell r="O18">
            <v>9</v>
          </cell>
          <cell r="P18">
            <v>8</v>
          </cell>
          <cell r="Q18">
            <v>8</v>
          </cell>
          <cell r="R18">
            <v>8</v>
          </cell>
          <cell r="S18">
            <v>8</v>
          </cell>
        </row>
        <row r="19">
          <cell r="D19">
            <v>7</v>
          </cell>
          <cell r="E19">
            <v>7</v>
          </cell>
          <cell r="F19">
            <v>7</v>
          </cell>
          <cell r="G19">
            <v>8</v>
          </cell>
          <cell r="H19">
            <v>8</v>
          </cell>
          <cell r="I19">
            <v>8</v>
          </cell>
          <cell r="J19">
            <v>9</v>
          </cell>
          <cell r="K19">
            <v>8</v>
          </cell>
          <cell r="L19">
            <v>9</v>
          </cell>
          <cell r="M19">
            <v>9</v>
          </cell>
          <cell r="N19">
            <v>10</v>
          </cell>
          <cell r="O19">
            <v>8</v>
          </cell>
          <cell r="P19">
            <v>8</v>
          </cell>
          <cell r="Q19">
            <v>7</v>
          </cell>
          <cell r="R19">
            <v>7</v>
          </cell>
          <cell r="S19">
            <v>6</v>
          </cell>
        </row>
      </sheetData>
      <sheetData sheetId="3">
        <row r="10">
          <cell r="D10">
            <v>9</v>
          </cell>
          <cell r="E10">
            <v>9</v>
          </cell>
          <cell r="F10">
            <v>8</v>
          </cell>
          <cell r="G10">
            <v>7</v>
          </cell>
          <cell r="H10">
            <v>8</v>
          </cell>
          <cell r="I10">
            <v>7</v>
          </cell>
          <cell r="J10">
            <v>7</v>
          </cell>
          <cell r="K10">
            <v>8</v>
          </cell>
          <cell r="L10">
            <v>7</v>
          </cell>
          <cell r="M10">
            <v>7</v>
          </cell>
          <cell r="N10">
            <v>7</v>
          </cell>
          <cell r="O10">
            <v>7</v>
          </cell>
          <cell r="P10">
            <v>7</v>
          </cell>
          <cell r="Q10">
            <v>7</v>
          </cell>
          <cell r="R10">
            <v>8</v>
          </cell>
          <cell r="S10">
            <v>6</v>
          </cell>
        </row>
        <row r="11">
          <cell r="D11">
            <v>10</v>
          </cell>
          <cell r="E11">
            <v>10</v>
          </cell>
          <cell r="F11">
            <v>10</v>
          </cell>
          <cell r="G11">
            <v>10</v>
          </cell>
          <cell r="H11">
            <v>7</v>
          </cell>
          <cell r="I11">
            <v>7</v>
          </cell>
          <cell r="J11">
            <v>6</v>
          </cell>
          <cell r="K11">
            <v>8</v>
          </cell>
          <cell r="L11">
            <v>8</v>
          </cell>
          <cell r="M11">
            <v>7</v>
          </cell>
          <cell r="N11">
            <v>8</v>
          </cell>
          <cell r="O11">
            <v>7</v>
          </cell>
          <cell r="P11">
            <v>7</v>
          </cell>
          <cell r="Q11">
            <v>8</v>
          </cell>
          <cell r="R11">
            <v>7</v>
          </cell>
          <cell r="S11">
            <v>7</v>
          </cell>
        </row>
        <row r="12">
          <cell r="D12">
            <v>8</v>
          </cell>
          <cell r="E12">
            <v>8</v>
          </cell>
          <cell r="F12">
            <v>8</v>
          </cell>
          <cell r="G12">
            <v>7</v>
          </cell>
          <cell r="H12">
            <v>8</v>
          </cell>
          <cell r="I12">
            <v>7</v>
          </cell>
          <cell r="J12">
            <v>7</v>
          </cell>
          <cell r="K12">
            <v>8</v>
          </cell>
          <cell r="L12">
            <v>7</v>
          </cell>
          <cell r="M12">
            <v>8</v>
          </cell>
          <cell r="N12">
            <v>6</v>
          </cell>
          <cell r="O12">
            <v>7</v>
          </cell>
          <cell r="P12">
            <v>7</v>
          </cell>
          <cell r="Q12">
            <v>8</v>
          </cell>
          <cell r="R12">
            <v>8</v>
          </cell>
          <cell r="S12">
            <v>7</v>
          </cell>
        </row>
        <row r="13">
          <cell r="D13">
            <v>10</v>
          </cell>
          <cell r="E13">
            <v>10</v>
          </cell>
          <cell r="F13">
            <v>10</v>
          </cell>
          <cell r="G13">
            <v>10</v>
          </cell>
          <cell r="H13">
            <v>8</v>
          </cell>
          <cell r="I13">
            <v>7</v>
          </cell>
          <cell r="J13">
            <v>7</v>
          </cell>
          <cell r="K13">
            <v>9</v>
          </cell>
          <cell r="L13">
            <v>8</v>
          </cell>
          <cell r="M13">
            <v>8</v>
          </cell>
          <cell r="N13">
            <v>8</v>
          </cell>
          <cell r="O13">
            <v>8</v>
          </cell>
          <cell r="P13">
            <v>7</v>
          </cell>
          <cell r="Q13">
            <v>7</v>
          </cell>
          <cell r="R13">
            <v>7</v>
          </cell>
          <cell r="S13">
            <v>7</v>
          </cell>
        </row>
        <row r="14">
          <cell r="D14">
            <v>6</v>
          </cell>
          <cell r="E14">
            <v>6</v>
          </cell>
          <cell r="F14">
            <v>8</v>
          </cell>
          <cell r="G14">
            <v>8</v>
          </cell>
          <cell r="H14">
            <v>7</v>
          </cell>
          <cell r="I14">
            <v>6</v>
          </cell>
          <cell r="J14">
            <v>7</v>
          </cell>
          <cell r="K14">
            <v>8</v>
          </cell>
          <cell r="L14">
            <v>7</v>
          </cell>
          <cell r="M14">
            <v>8</v>
          </cell>
          <cell r="N14">
            <v>7</v>
          </cell>
          <cell r="O14">
            <v>7</v>
          </cell>
          <cell r="P14">
            <v>8</v>
          </cell>
          <cell r="Q14">
            <v>8</v>
          </cell>
          <cell r="R14">
            <v>8</v>
          </cell>
          <cell r="S14">
            <v>7</v>
          </cell>
        </row>
        <row r="15">
          <cell r="D15">
            <v>6</v>
          </cell>
          <cell r="E15">
            <v>6</v>
          </cell>
          <cell r="F15">
            <v>6</v>
          </cell>
          <cell r="G15">
            <v>8</v>
          </cell>
          <cell r="H15">
            <v>7</v>
          </cell>
          <cell r="I15">
            <v>6</v>
          </cell>
          <cell r="J15">
            <v>7</v>
          </cell>
          <cell r="K15">
            <v>8</v>
          </cell>
          <cell r="L15">
            <v>8</v>
          </cell>
          <cell r="M15">
            <v>8</v>
          </cell>
          <cell r="N15">
            <v>7</v>
          </cell>
          <cell r="O15">
            <v>7</v>
          </cell>
          <cell r="P15">
            <v>8</v>
          </cell>
          <cell r="Q15">
            <v>8</v>
          </cell>
          <cell r="R15">
            <v>7</v>
          </cell>
          <cell r="S15">
            <v>7</v>
          </cell>
        </row>
        <row r="16">
          <cell r="D16">
            <v>7</v>
          </cell>
          <cell r="E16">
            <v>7</v>
          </cell>
          <cell r="F16">
            <v>8</v>
          </cell>
          <cell r="G16">
            <v>8</v>
          </cell>
          <cell r="H16">
            <v>6</v>
          </cell>
          <cell r="I16">
            <v>6</v>
          </cell>
          <cell r="J16">
            <v>7</v>
          </cell>
          <cell r="K16">
            <v>8</v>
          </cell>
          <cell r="L16">
            <v>7</v>
          </cell>
          <cell r="M16">
            <v>7</v>
          </cell>
          <cell r="N16">
            <v>7</v>
          </cell>
          <cell r="O16">
            <v>7</v>
          </cell>
          <cell r="P16">
            <v>8</v>
          </cell>
          <cell r="Q16">
            <v>8</v>
          </cell>
          <cell r="R16">
            <v>8</v>
          </cell>
          <cell r="S16"/>
        </row>
        <row r="17">
          <cell r="D17">
            <v>7</v>
          </cell>
          <cell r="E17">
            <v>7</v>
          </cell>
          <cell r="F17">
            <v>7</v>
          </cell>
          <cell r="G17">
            <v>7</v>
          </cell>
          <cell r="H17">
            <v>7</v>
          </cell>
          <cell r="I17">
            <v>8</v>
          </cell>
          <cell r="J17">
            <v>8</v>
          </cell>
          <cell r="K17">
            <v>8</v>
          </cell>
          <cell r="L17">
            <v>7</v>
          </cell>
          <cell r="M17">
            <v>8</v>
          </cell>
          <cell r="N17">
            <v>6</v>
          </cell>
          <cell r="O17">
            <v>8</v>
          </cell>
          <cell r="P17">
            <v>7</v>
          </cell>
          <cell r="Q17">
            <v>6</v>
          </cell>
          <cell r="R17">
            <v>7</v>
          </cell>
          <cell r="S17">
            <v>6</v>
          </cell>
        </row>
        <row r="18">
          <cell r="D18">
            <v>8</v>
          </cell>
          <cell r="E18">
            <v>8</v>
          </cell>
          <cell r="F18">
            <v>8</v>
          </cell>
          <cell r="G18">
            <v>7</v>
          </cell>
          <cell r="H18">
            <v>6</v>
          </cell>
          <cell r="I18">
            <v>6</v>
          </cell>
          <cell r="J18">
            <v>7</v>
          </cell>
          <cell r="K18">
            <v>8</v>
          </cell>
          <cell r="L18">
            <v>7</v>
          </cell>
          <cell r="M18">
            <v>7</v>
          </cell>
          <cell r="N18">
            <v>6</v>
          </cell>
          <cell r="O18">
            <v>8</v>
          </cell>
          <cell r="P18">
            <v>8</v>
          </cell>
          <cell r="Q18">
            <v>8</v>
          </cell>
          <cell r="R18">
            <v>8</v>
          </cell>
          <cell r="S18">
            <v>6</v>
          </cell>
        </row>
        <row r="19">
          <cell r="D19">
            <v>8</v>
          </cell>
          <cell r="E19">
            <v>8</v>
          </cell>
          <cell r="F19">
            <v>8</v>
          </cell>
          <cell r="G19">
            <v>8</v>
          </cell>
          <cell r="H19">
            <v>6</v>
          </cell>
          <cell r="I19">
            <v>7</v>
          </cell>
          <cell r="J19">
            <v>7</v>
          </cell>
          <cell r="K19">
            <v>8</v>
          </cell>
          <cell r="L19">
            <v>7</v>
          </cell>
          <cell r="M19">
            <v>7</v>
          </cell>
          <cell r="N19">
            <v>6</v>
          </cell>
          <cell r="O19">
            <v>8</v>
          </cell>
          <cell r="P19">
            <v>8</v>
          </cell>
          <cell r="Q19">
            <v>6</v>
          </cell>
          <cell r="R19">
            <v>8</v>
          </cell>
          <cell r="S19">
            <v>6</v>
          </cell>
        </row>
      </sheetData>
      <sheetData sheetId="4">
        <row r="10">
          <cell r="D10">
            <v>8</v>
          </cell>
          <cell r="E10">
            <v>9</v>
          </cell>
          <cell r="F10">
            <v>8</v>
          </cell>
          <cell r="G10">
            <v>8</v>
          </cell>
          <cell r="H10">
            <v>8</v>
          </cell>
          <cell r="I10">
            <v>10</v>
          </cell>
          <cell r="J10">
            <v>8</v>
          </cell>
          <cell r="K10">
            <v>8</v>
          </cell>
          <cell r="L10">
            <v>8</v>
          </cell>
          <cell r="M10">
            <v>5</v>
          </cell>
          <cell r="N10">
            <v>9</v>
          </cell>
          <cell r="O10">
            <v>9</v>
          </cell>
          <cell r="P10">
            <v>9</v>
          </cell>
          <cell r="Q10">
            <v>7</v>
          </cell>
          <cell r="R10">
            <v>7</v>
          </cell>
          <cell r="S10">
            <v>8</v>
          </cell>
        </row>
        <row r="11">
          <cell r="D11">
            <v>8</v>
          </cell>
          <cell r="E11">
            <v>6</v>
          </cell>
          <cell r="F11">
            <v>6</v>
          </cell>
          <cell r="G11">
            <v>6</v>
          </cell>
          <cell r="H11">
            <v>7</v>
          </cell>
          <cell r="I11">
            <v>6</v>
          </cell>
          <cell r="J11">
            <v>7</v>
          </cell>
          <cell r="K11">
            <v>10</v>
          </cell>
          <cell r="L11">
            <v>6</v>
          </cell>
          <cell r="M11">
            <v>4</v>
          </cell>
          <cell r="N11">
            <v>5</v>
          </cell>
          <cell r="O11">
            <v>8</v>
          </cell>
          <cell r="P11">
            <v>7</v>
          </cell>
          <cell r="Q11">
            <v>6</v>
          </cell>
          <cell r="R11">
            <v>6</v>
          </cell>
          <cell r="S11">
            <v>6</v>
          </cell>
        </row>
        <row r="12">
          <cell r="D12">
            <v>9</v>
          </cell>
          <cell r="E12">
            <v>9</v>
          </cell>
          <cell r="F12">
            <v>9</v>
          </cell>
          <cell r="G12">
            <v>8</v>
          </cell>
          <cell r="H12">
            <v>8</v>
          </cell>
          <cell r="I12">
            <v>9</v>
          </cell>
          <cell r="J12">
            <v>8</v>
          </cell>
          <cell r="K12">
            <v>8</v>
          </cell>
          <cell r="L12">
            <v>8</v>
          </cell>
          <cell r="M12">
            <v>7</v>
          </cell>
          <cell r="N12">
            <v>10</v>
          </cell>
          <cell r="O12">
            <v>10</v>
          </cell>
          <cell r="P12">
            <v>10</v>
          </cell>
          <cell r="Q12">
            <v>8</v>
          </cell>
          <cell r="R12">
            <v>8</v>
          </cell>
          <cell r="S12">
            <v>8</v>
          </cell>
        </row>
        <row r="13">
          <cell r="D13">
            <v>7</v>
          </cell>
          <cell r="E13">
            <v>7</v>
          </cell>
          <cell r="F13">
            <v>6</v>
          </cell>
          <cell r="G13">
            <v>7</v>
          </cell>
          <cell r="H13">
            <v>7</v>
          </cell>
          <cell r="I13">
            <v>6</v>
          </cell>
          <cell r="J13">
            <v>6</v>
          </cell>
          <cell r="K13">
            <v>8</v>
          </cell>
          <cell r="L13">
            <v>7</v>
          </cell>
          <cell r="M13">
            <v>6</v>
          </cell>
          <cell r="N13">
            <v>9</v>
          </cell>
          <cell r="O13">
            <v>10</v>
          </cell>
          <cell r="P13">
            <v>7</v>
          </cell>
          <cell r="Q13">
            <v>7</v>
          </cell>
          <cell r="R13">
            <v>7</v>
          </cell>
          <cell r="S13">
            <v>8</v>
          </cell>
        </row>
        <row r="14">
          <cell r="D14">
            <v>9</v>
          </cell>
          <cell r="E14">
            <v>9</v>
          </cell>
          <cell r="F14">
            <v>8</v>
          </cell>
          <cell r="G14">
            <v>9</v>
          </cell>
          <cell r="H14">
            <v>9</v>
          </cell>
          <cell r="I14">
            <v>9</v>
          </cell>
          <cell r="J14">
            <v>7</v>
          </cell>
          <cell r="K14">
            <v>8</v>
          </cell>
          <cell r="L14">
            <v>8</v>
          </cell>
          <cell r="M14">
            <v>8</v>
          </cell>
          <cell r="N14">
            <v>9</v>
          </cell>
          <cell r="O14">
            <v>10</v>
          </cell>
          <cell r="P14">
            <v>9</v>
          </cell>
          <cell r="Q14">
            <v>8</v>
          </cell>
          <cell r="R14">
            <v>9</v>
          </cell>
          <cell r="S14">
            <v>8</v>
          </cell>
        </row>
        <row r="15">
          <cell r="D15">
            <v>8</v>
          </cell>
          <cell r="E15">
            <v>7</v>
          </cell>
          <cell r="F15">
            <v>7</v>
          </cell>
          <cell r="G15">
            <v>7</v>
          </cell>
          <cell r="H15">
            <v>8</v>
          </cell>
          <cell r="I15">
            <v>9</v>
          </cell>
          <cell r="J15">
            <v>7</v>
          </cell>
          <cell r="K15">
            <v>8</v>
          </cell>
          <cell r="L15">
            <v>8</v>
          </cell>
          <cell r="M15">
            <v>7</v>
          </cell>
          <cell r="N15">
            <v>9</v>
          </cell>
          <cell r="O15">
            <v>10</v>
          </cell>
          <cell r="P15">
            <v>7</v>
          </cell>
          <cell r="Q15">
            <v>6</v>
          </cell>
          <cell r="R15">
            <v>6</v>
          </cell>
          <cell r="S15">
            <v>6</v>
          </cell>
        </row>
        <row r="16">
          <cell r="D16">
            <v>8</v>
          </cell>
          <cell r="E16">
            <v>8</v>
          </cell>
          <cell r="F16">
            <v>8</v>
          </cell>
          <cell r="G16">
            <v>8</v>
          </cell>
          <cell r="H16">
            <v>8</v>
          </cell>
          <cell r="I16">
            <v>9</v>
          </cell>
          <cell r="J16">
            <v>8</v>
          </cell>
          <cell r="K16">
            <v>8</v>
          </cell>
          <cell r="L16">
            <v>8</v>
          </cell>
          <cell r="M16">
            <v>8</v>
          </cell>
          <cell r="N16">
            <v>9</v>
          </cell>
          <cell r="O16">
            <v>10</v>
          </cell>
          <cell r="P16">
            <v>7</v>
          </cell>
          <cell r="Q16">
            <v>8</v>
          </cell>
          <cell r="R16">
            <v>7</v>
          </cell>
          <cell r="S16">
            <v>7</v>
          </cell>
        </row>
        <row r="17">
          <cell r="D17">
            <v>7</v>
          </cell>
          <cell r="E17">
            <v>7</v>
          </cell>
          <cell r="F17">
            <v>7</v>
          </cell>
          <cell r="G17">
            <v>7</v>
          </cell>
          <cell r="H17">
            <v>8</v>
          </cell>
          <cell r="I17">
            <v>9</v>
          </cell>
          <cell r="J17">
            <v>8</v>
          </cell>
          <cell r="K17">
            <v>8</v>
          </cell>
          <cell r="L17">
            <v>8</v>
          </cell>
          <cell r="M17">
            <v>8</v>
          </cell>
          <cell r="N17">
            <v>9</v>
          </cell>
          <cell r="O17">
            <v>10</v>
          </cell>
          <cell r="P17">
            <v>8</v>
          </cell>
          <cell r="Q17">
            <v>7</v>
          </cell>
          <cell r="R17">
            <v>7</v>
          </cell>
          <cell r="S17">
            <v>6</v>
          </cell>
        </row>
        <row r="18">
          <cell r="D18">
            <v>6</v>
          </cell>
          <cell r="E18">
            <v>6</v>
          </cell>
          <cell r="F18">
            <v>6</v>
          </cell>
          <cell r="G18">
            <v>6</v>
          </cell>
          <cell r="H18">
            <v>8</v>
          </cell>
          <cell r="I18">
            <v>6</v>
          </cell>
          <cell r="J18">
            <v>7</v>
          </cell>
          <cell r="K18">
            <v>8</v>
          </cell>
          <cell r="L18">
            <v>8</v>
          </cell>
          <cell r="M18">
            <v>6</v>
          </cell>
          <cell r="N18">
            <v>9</v>
          </cell>
          <cell r="O18">
            <v>10</v>
          </cell>
          <cell r="P18">
            <v>7</v>
          </cell>
          <cell r="Q18">
            <v>6</v>
          </cell>
          <cell r="R18">
            <v>6</v>
          </cell>
          <cell r="S18">
            <v>6</v>
          </cell>
        </row>
        <row r="19">
          <cell r="D19">
            <v>8</v>
          </cell>
          <cell r="E19">
            <v>8</v>
          </cell>
          <cell r="F19">
            <v>8</v>
          </cell>
          <cell r="G19">
            <v>8</v>
          </cell>
          <cell r="H19">
            <v>8</v>
          </cell>
          <cell r="I19">
            <v>7</v>
          </cell>
          <cell r="J19">
            <v>7</v>
          </cell>
          <cell r="K19">
            <v>8</v>
          </cell>
          <cell r="L19">
            <v>8</v>
          </cell>
          <cell r="M19">
            <v>8</v>
          </cell>
          <cell r="N19">
            <v>9</v>
          </cell>
          <cell r="O19">
            <v>9</v>
          </cell>
          <cell r="P19">
            <v>7</v>
          </cell>
          <cell r="Q19">
            <v>6</v>
          </cell>
          <cell r="R19">
            <v>6</v>
          </cell>
          <cell r="S19">
            <v>6</v>
          </cell>
        </row>
      </sheetData>
      <sheetData sheetId="5">
        <row r="10">
          <cell r="D10">
            <v>8</v>
          </cell>
          <cell r="E10">
            <v>8</v>
          </cell>
          <cell r="F10">
            <v>5</v>
          </cell>
          <cell r="G10">
            <v>8</v>
          </cell>
          <cell r="H10">
            <v>10</v>
          </cell>
          <cell r="I10">
            <v>10</v>
          </cell>
          <cell r="J10">
            <v>8</v>
          </cell>
          <cell r="K10">
            <v>10</v>
          </cell>
          <cell r="L10">
            <v>10</v>
          </cell>
          <cell r="M10">
            <v>10</v>
          </cell>
          <cell r="N10">
            <v>10</v>
          </cell>
          <cell r="O10">
            <v>10</v>
          </cell>
          <cell r="P10">
            <v>10</v>
          </cell>
          <cell r="Q10">
            <v>1</v>
          </cell>
          <cell r="R10">
            <v>1</v>
          </cell>
          <cell r="S10">
            <v>1</v>
          </cell>
        </row>
        <row r="11">
          <cell r="D11">
            <v>10</v>
          </cell>
          <cell r="E11">
            <v>10</v>
          </cell>
          <cell r="F11">
            <v>10</v>
          </cell>
          <cell r="G11">
            <v>10</v>
          </cell>
          <cell r="H11">
            <v>10</v>
          </cell>
          <cell r="I11">
            <v>10</v>
          </cell>
          <cell r="J11">
            <v>10</v>
          </cell>
          <cell r="K11">
            <v>10</v>
          </cell>
          <cell r="L11">
            <v>10</v>
          </cell>
          <cell r="M11">
            <v>10</v>
          </cell>
          <cell r="N11">
            <v>10</v>
          </cell>
          <cell r="O11">
            <v>10</v>
          </cell>
          <cell r="P11">
            <v>10</v>
          </cell>
          <cell r="Q11">
            <v>10</v>
          </cell>
          <cell r="R11">
            <v>10</v>
          </cell>
          <cell r="S11">
            <v>10</v>
          </cell>
        </row>
        <row r="12">
          <cell r="D12">
            <v>8</v>
          </cell>
          <cell r="E12">
            <v>8</v>
          </cell>
          <cell r="F12">
            <v>5</v>
          </cell>
          <cell r="G12">
            <v>8</v>
          </cell>
          <cell r="H12">
            <v>10</v>
          </cell>
          <cell r="I12">
            <v>10</v>
          </cell>
          <cell r="J12">
            <v>8</v>
          </cell>
          <cell r="K12">
            <v>10</v>
          </cell>
          <cell r="L12">
            <v>10</v>
          </cell>
          <cell r="M12">
            <v>10</v>
          </cell>
          <cell r="N12">
            <v>10</v>
          </cell>
          <cell r="O12">
            <v>10</v>
          </cell>
          <cell r="P12">
            <v>10</v>
          </cell>
          <cell r="Q12">
            <v>1</v>
          </cell>
          <cell r="R12">
            <v>1</v>
          </cell>
          <cell r="S12">
            <v>1</v>
          </cell>
        </row>
        <row r="13">
          <cell r="D13">
            <v>10</v>
          </cell>
          <cell r="E13">
            <v>10</v>
          </cell>
          <cell r="F13">
            <v>10</v>
          </cell>
          <cell r="G13">
            <v>10</v>
          </cell>
          <cell r="H13">
            <v>10</v>
          </cell>
          <cell r="I13">
            <v>10</v>
          </cell>
          <cell r="J13">
            <v>10</v>
          </cell>
          <cell r="K13">
            <v>10</v>
          </cell>
          <cell r="L13">
            <v>10</v>
          </cell>
          <cell r="M13">
            <v>10</v>
          </cell>
          <cell r="N13">
            <v>10</v>
          </cell>
          <cell r="O13">
            <v>10</v>
          </cell>
          <cell r="P13">
            <v>10</v>
          </cell>
          <cell r="Q13">
            <v>10</v>
          </cell>
          <cell r="R13">
            <v>10</v>
          </cell>
          <cell r="S13">
            <v>10</v>
          </cell>
        </row>
        <row r="14">
          <cell r="D14">
            <v>10</v>
          </cell>
          <cell r="E14">
            <v>10</v>
          </cell>
          <cell r="F14">
            <v>10</v>
          </cell>
          <cell r="G14">
            <v>10</v>
          </cell>
          <cell r="H14">
            <v>10</v>
          </cell>
          <cell r="I14">
            <v>10</v>
          </cell>
          <cell r="J14">
            <v>10</v>
          </cell>
          <cell r="K14">
            <v>10</v>
          </cell>
          <cell r="L14">
            <v>10</v>
          </cell>
          <cell r="M14">
            <v>10</v>
          </cell>
          <cell r="N14">
            <v>10</v>
          </cell>
          <cell r="O14">
            <v>10</v>
          </cell>
          <cell r="P14">
            <v>10</v>
          </cell>
          <cell r="Q14">
            <v>10</v>
          </cell>
          <cell r="R14">
            <v>10</v>
          </cell>
          <cell r="S14">
            <v>10</v>
          </cell>
        </row>
        <row r="15">
          <cell r="D15">
            <v>8</v>
          </cell>
          <cell r="E15">
            <v>8</v>
          </cell>
          <cell r="F15">
            <v>5</v>
          </cell>
          <cell r="G15">
            <v>8</v>
          </cell>
          <cell r="H15">
            <v>10</v>
          </cell>
          <cell r="I15">
            <v>10</v>
          </cell>
          <cell r="J15">
            <v>8</v>
          </cell>
          <cell r="K15">
            <v>10</v>
          </cell>
          <cell r="L15">
            <v>10</v>
          </cell>
          <cell r="M15">
            <v>10</v>
          </cell>
          <cell r="N15">
            <v>10</v>
          </cell>
          <cell r="O15">
            <v>10</v>
          </cell>
          <cell r="P15">
            <v>10</v>
          </cell>
          <cell r="Q15">
            <v>1</v>
          </cell>
          <cell r="R15">
            <v>1</v>
          </cell>
          <cell r="S15">
            <v>1</v>
          </cell>
        </row>
        <row r="16">
          <cell r="D16">
            <v>10</v>
          </cell>
          <cell r="E16">
            <v>10</v>
          </cell>
          <cell r="F16">
            <v>10</v>
          </cell>
          <cell r="G16">
            <v>10</v>
          </cell>
          <cell r="H16">
            <v>10</v>
          </cell>
          <cell r="I16">
            <v>10</v>
          </cell>
          <cell r="J16">
            <v>10</v>
          </cell>
          <cell r="K16">
            <v>10</v>
          </cell>
          <cell r="L16">
            <v>10</v>
          </cell>
          <cell r="M16">
            <v>10</v>
          </cell>
          <cell r="N16">
            <v>10</v>
          </cell>
          <cell r="O16">
            <v>10</v>
          </cell>
          <cell r="P16">
            <v>10</v>
          </cell>
          <cell r="Q16">
            <v>10</v>
          </cell>
          <cell r="R16">
            <v>10</v>
          </cell>
          <cell r="S16">
            <v>10</v>
          </cell>
        </row>
        <row r="17">
          <cell r="D17">
            <v>8</v>
          </cell>
          <cell r="E17">
            <v>8</v>
          </cell>
          <cell r="F17">
            <v>5</v>
          </cell>
          <cell r="G17">
            <v>8</v>
          </cell>
          <cell r="H17">
            <v>10</v>
          </cell>
          <cell r="I17">
            <v>10</v>
          </cell>
          <cell r="J17">
            <v>8</v>
          </cell>
          <cell r="K17">
            <v>10</v>
          </cell>
          <cell r="L17">
            <v>10</v>
          </cell>
          <cell r="M17">
            <v>10</v>
          </cell>
          <cell r="N17">
            <v>10</v>
          </cell>
          <cell r="O17">
            <v>10</v>
          </cell>
          <cell r="P17">
            <v>10</v>
          </cell>
          <cell r="Q17">
            <v>1</v>
          </cell>
          <cell r="R17">
            <v>1</v>
          </cell>
          <cell r="S17">
            <v>1</v>
          </cell>
        </row>
        <row r="18">
          <cell r="D18">
            <v>10</v>
          </cell>
          <cell r="E18">
            <v>10</v>
          </cell>
          <cell r="F18">
            <v>10</v>
          </cell>
          <cell r="G18">
            <v>10</v>
          </cell>
          <cell r="H18">
            <v>10</v>
          </cell>
          <cell r="I18">
            <v>10</v>
          </cell>
          <cell r="J18">
            <v>10</v>
          </cell>
          <cell r="K18">
            <v>10</v>
          </cell>
          <cell r="L18">
            <v>10</v>
          </cell>
          <cell r="M18">
            <v>10</v>
          </cell>
          <cell r="N18">
            <v>10</v>
          </cell>
          <cell r="O18">
            <v>10</v>
          </cell>
          <cell r="P18">
            <v>10</v>
          </cell>
          <cell r="Q18">
            <v>10</v>
          </cell>
          <cell r="R18">
            <v>10</v>
          </cell>
          <cell r="S18">
            <v>10</v>
          </cell>
        </row>
        <row r="19">
          <cell r="D19">
            <v>10</v>
          </cell>
          <cell r="E19">
            <v>10</v>
          </cell>
          <cell r="F19">
            <v>10</v>
          </cell>
          <cell r="G19">
            <v>10</v>
          </cell>
          <cell r="H19">
            <v>10</v>
          </cell>
          <cell r="I19">
            <v>10</v>
          </cell>
          <cell r="J19">
            <v>10</v>
          </cell>
          <cell r="K19">
            <v>10</v>
          </cell>
          <cell r="L19">
            <v>10</v>
          </cell>
          <cell r="M19">
            <v>10</v>
          </cell>
          <cell r="N19">
            <v>10</v>
          </cell>
          <cell r="O19">
            <v>10</v>
          </cell>
          <cell r="P19">
            <v>10</v>
          </cell>
          <cell r="Q19">
            <v>10</v>
          </cell>
          <cell r="R19">
            <v>10</v>
          </cell>
          <cell r="S19">
            <v>10</v>
          </cell>
        </row>
      </sheetData>
      <sheetData sheetId="6">
        <row r="10">
          <cell r="D10">
            <v>10</v>
          </cell>
          <cell r="E10">
            <v>8</v>
          </cell>
          <cell r="F10">
            <v>8</v>
          </cell>
          <cell r="G10">
            <v>8</v>
          </cell>
          <cell r="H10">
            <v>10</v>
          </cell>
          <cell r="I10">
            <v>7</v>
          </cell>
          <cell r="J10">
            <v>6</v>
          </cell>
          <cell r="K10">
            <v>10</v>
          </cell>
          <cell r="L10">
            <v>8</v>
          </cell>
          <cell r="M10">
            <v>8</v>
          </cell>
          <cell r="N10">
            <v>10</v>
          </cell>
          <cell r="O10">
            <v>10</v>
          </cell>
          <cell r="P10">
            <v>10</v>
          </cell>
          <cell r="Q10">
            <v>7</v>
          </cell>
          <cell r="R10">
            <v>7</v>
          </cell>
          <cell r="S10">
            <v>7</v>
          </cell>
        </row>
        <row r="11">
          <cell r="D11">
            <v>10</v>
          </cell>
          <cell r="E11">
            <v>9</v>
          </cell>
          <cell r="F11">
            <v>9</v>
          </cell>
          <cell r="G11">
            <v>9</v>
          </cell>
          <cell r="H11">
            <v>10</v>
          </cell>
          <cell r="I11">
            <v>8</v>
          </cell>
          <cell r="J11">
            <v>8</v>
          </cell>
          <cell r="K11">
            <v>10</v>
          </cell>
          <cell r="L11">
            <v>8</v>
          </cell>
          <cell r="M11">
            <v>9</v>
          </cell>
          <cell r="N11">
            <v>10</v>
          </cell>
          <cell r="O11">
            <v>10</v>
          </cell>
          <cell r="P11">
            <v>10</v>
          </cell>
          <cell r="Q11">
            <v>8</v>
          </cell>
          <cell r="R11">
            <v>10</v>
          </cell>
          <cell r="S11">
            <v>10</v>
          </cell>
        </row>
        <row r="12">
          <cell r="D12">
            <v>10</v>
          </cell>
          <cell r="E12">
            <v>10</v>
          </cell>
          <cell r="F12">
            <v>10</v>
          </cell>
          <cell r="G12">
            <v>10</v>
          </cell>
          <cell r="H12">
            <v>10</v>
          </cell>
          <cell r="I12">
            <v>10</v>
          </cell>
          <cell r="J12">
            <v>10</v>
          </cell>
          <cell r="K12">
            <v>8</v>
          </cell>
          <cell r="L12">
            <v>8</v>
          </cell>
          <cell r="M12">
            <v>9</v>
          </cell>
          <cell r="N12">
            <v>10</v>
          </cell>
          <cell r="O12">
            <v>10</v>
          </cell>
          <cell r="P12">
            <v>10</v>
          </cell>
          <cell r="Q12">
            <v>10</v>
          </cell>
          <cell r="R12">
            <v>10</v>
          </cell>
          <cell r="S12">
            <v>10</v>
          </cell>
        </row>
        <row r="13">
          <cell r="D13">
            <v>10</v>
          </cell>
          <cell r="E13">
            <v>9</v>
          </cell>
          <cell r="F13">
            <v>9</v>
          </cell>
          <cell r="G13">
            <v>9</v>
          </cell>
          <cell r="H13">
            <v>10</v>
          </cell>
          <cell r="I13">
            <v>8</v>
          </cell>
          <cell r="J13">
            <v>8</v>
          </cell>
          <cell r="K13">
            <v>8</v>
          </cell>
          <cell r="L13">
            <v>8</v>
          </cell>
          <cell r="M13">
            <v>8</v>
          </cell>
          <cell r="N13">
            <v>8</v>
          </cell>
          <cell r="O13">
            <v>8</v>
          </cell>
          <cell r="P13">
            <v>8</v>
          </cell>
          <cell r="Q13">
            <v>7</v>
          </cell>
          <cell r="R13">
            <v>8</v>
          </cell>
          <cell r="S13">
            <v>8</v>
          </cell>
        </row>
        <row r="14">
          <cell r="D14">
            <v>10</v>
          </cell>
          <cell r="E14">
            <v>10</v>
          </cell>
          <cell r="F14">
            <v>10</v>
          </cell>
          <cell r="G14">
            <v>10</v>
          </cell>
          <cell r="H14">
            <v>10</v>
          </cell>
          <cell r="I14">
            <v>10</v>
          </cell>
          <cell r="J14">
            <v>10</v>
          </cell>
          <cell r="K14">
            <v>10</v>
          </cell>
          <cell r="L14">
            <v>10</v>
          </cell>
          <cell r="M14">
            <v>10</v>
          </cell>
          <cell r="N14">
            <v>7</v>
          </cell>
          <cell r="O14">
            <v>8</v>
          </cell>
          <cell r="P14">
            <v>7</v>
          </cell>
          <cell r="Q14">
            <v>7</v>
          </cell>
          <cell r="R14">
            <v>7</v>
          </cell>
          <cell r="S14">
            <v>7</v>
          </cell>
        </row>
        <row r="15">
          <cell r="D15">
            <v>8</v>
          </cell>
          <cell r="E15">
            <v>8</v>
          </cell>
          <cell r="F15">
            <v>8</v>
          </cell>
          <cell r="G15">
            <v>8</v>
          </cell>
          <cell r="H15">
            <v>7</v>
          </cell>
          <cell r="I15">
            <v>7</v>
          </cell>
          <cell r="J15">
            <v>7</v>
          </cell>
          <cell r="K15">
            <v>7</v>
          </cell>
          <cell r="L15">
            <v>7</v>
          </cell>
          <cell r="M15">
            <v>7</v>
          </cell>
          <cell r="N15">
            <v>7</v>
          </cell>
          <cell r="O15">
            <v>7</v>
          </cell>
          <cell r="P15">
            <v>7</v>
          </cell>
          <cell r="Q15">
            <v>7</v>
          </cell>
          <cell r="R15">
            <v>8</v>
          </cell>
          <cell r="S15">
            <v>8</v>
          </cell>
        </row>
        <row r="16">
          <cell r="D16">
            <v>10</v>
          </cell>
          <cell r="E16">
            <v>8</v>
          </cell>
          <cell r="F16">
            <v>8</v>
          </cell>
          <cell r="G16">
            <v>8</v>
          </cell>
          <cell r="H16">
            <v>8</v>
          </cell>
          <cell r="I16">
            <v>8</v>
          </cell>
          <cell r="J16">
            <v>8</v>
          </cell>
          <cell r="K16">
            <v>8</v>
          </cell>
          <cell r="L16">
            <v>8</v>
          </cell>
          <cell r="M16">
            <v>8</v>
          </cell>
          <cell r="N16">
            <v>8</v>
          </cell>
          <cell r="O16">
            <v>8</v>
          </cell>
          <cell r="P16">
            <v>8</v>
          </cell>
          <cell r="Q16">
            <v>8</v>
          </cell>
          <cell r="R16">
            <v>8</v>
          </cell>
          <cell r="S16">
            <v>8</v>
          </cell>
        </row>
        <row r="17">
          <cell r="D17">
            <v>8</v>
          </cell>
          <cell r="E17">
            <v>8</v>
          </cell>
          <cell r="F17">
            <v>8</v>
          </cell>
          <cell r="G17">
            <v>8</v>
          </cell>
          <cell r="H17">
            <v>8</v>
          </cell>
          <cell r="I17">
            <v>8</v>
          </cell>
          <cell r="J17">
            <v>8</v>
          </cell>
          <cell r="K17">
            <v>8</v>
          </cell>
          <cell r="L17">
            <v>8</v>
          </cell>
          <cell r="M17">
            <v>8</v>
          </cell>
          <cell r="N17">
            <v>10</v>
          </cell>
          <cell r="O17">
            <v>10</v>
          </cell>
          <cell r="P17">
            <v>10</v>
          </cell>
          <cell r="Q17">
            <v>8</v>
          </cell>
          <cell r="R17">
            <v>8</v>
          </cell>
          <cell r="S17">
            <v>8</v>
          </cell>
        </row>
        <row r="18">
          <cell r="D18">
            <v>8</v>
          </cell>
          <cell r="E18">
            <v>8</v>
          </cell>
          <cell r="F18">
            <v>8</v>
          </cell>
          <cell r="G18">
            <v>8</v>
          </cell>
          <cell r="H18">
            <v>8</v>
          </cell>
          <cell r="I18">
            <v>8</v>
          </cell>
          <cell r="J18">
            <v>8</v>
          </cell>
          <cell r="K18">
            <v>8</v>
          </cell>
          <cell r="L18">
            <v>8</v>
          </cell>
          <cell r="M18">
            <v>8</v>
          </cell>
          <cell r="N18">
            <v>8</v>
          </cell>
          <cell r="O18">
            <v>8</v>
          </cell>
          <cell r="P18">
            <v>8</v>
          </cell>
          <cell r="Q18">
            <v>8</v>
          </cell>
          <cell r="R18">
            <v>8</v>
          </cell>
          <cell r="S18">
            <v>8</v>
          </cell>
        </row>
        <row r="19">
          <cell r="D19">
            <v>10</v>
          </cell>
          <cell r="E19">
            <v>9</v>
          </cell>
          <cell r="F19">
            <v>9</v>
          </cell>
          <cell r="G19">
            <v>9</v>
          </cell>
          <cell r="H19">
            <v>8</v>
          </cell>
          <cell r="I19">
            <v>8</v>
          </cell>
          <cell r="J19">
            <v>8</v>
          </cell>
          <cell r="K19">
            <v>9</v>
          </cell>
          <cell r="L19">
            <v>9</v>
          </cell>
          <cell r="M19">
            <v>9</v>
          </cell>
          <cell r="N19">
            <v>7</v>
          </cell>
          <cell r="O19">
            <v>7</v>
          </cell>
          <cell r="P19">
            <v>7</v>
          </cell>
          <cell r="Q19">
            <v>7</v>
          </cell>
          <cell r="R19">
            <v>7</v>
          </cell>
          <cell r="S19">
            <v>7</v>
          </cell>
        </row>
      </sheetData>
      <sheetData sheetId="7">
        <row r="10">
          <cell r="D10">
            <v>10</v>
          </cell>
          <cell r="E10">
            <v>8</v>
          </cell>
          <cell r="F10">
            <v>8</v>
          </cell>
          <cell r="G10">
            <v>9</v>
          </cell>
          <cell r="H10">
            <v>8</v>
          </cell>
          <cell r="I10">
            <v>9</v>
          </cell>
          <cell r="J10">
            <v>8</v>
          </cell>
          <cell r="K10">
            <v>8</v>
          </cell>
          <cell r="L10">
            <v>8</v>
          </cell>
          <cell r="M10">
            <v>8</v>
          </cell>
          <cell r="N10">
            <v>9</v>
          </cell>
          <cell r="O10">
            <v>9</v>
          </cell>
          <cell r="P10">
            <v>9</v>
          </cell>
          <cell r="Q10">
            <v>8</v>
          </cell>
          <cell r="R10">
            <v>9</v>
          </cell>
          <cell r="S10">
            <v>9</v>
          </cell>
        </row>
        <row r="11">
          <cell r="D11">
            <v>10</v>
          </cell>
          <cell r="E11">
            <v>10</v>
          </cell>
          <cell r="F11">
            <v>10</v>
          </cell>
          <cell r="G11">
            <v>10</v>
          </cell>
          <cell r="H11">
            <v>10</v>
          </cell>
          <cell r="I11">
            <v>10</v>
          </cell>
          <cell r="J11">
            <v>10</v>
          </cell>
          <cell r="K11">
            <v>10</v>
          </cell>
          <cell r="L11">
            <v>10</v>
          </cell>
          <cell r="M11">
            <v>10</v>
          </cell>
          <cell r="N11">
            <v>10</v>
          </cell>
          <cell r="O11">
            <v>10</v>
          </cell>
          <cell r="P11">
            <v>10</v>
          </cell>
          <cell r="Q11">
            <v>10</v>
          </cell>
          <cell r="R11">
            <v>10</v>
          </cell>
          <cell r="S11">
            <v>10</v>
          </cell>
        </row>
        <row r="12">
          <cell r="D12">
            <v>10</v>
          </cell>
          <cell r="E12">
            <v>10</v>
          </cell>
          <cell r="F12">
            <v>10</v>
          </cell>
          <cell r="G12">
            <v>10</v>
          </cell>
          <cell r="H12">
            <v>10</v>
          </cell>
          <cell r="I12">
            <v>10</v>
          </cell>
          <cell r="J12">
            <v>10</v>
          </cell>
          <cell r="K12">
            <v>10</v>
          </cell>
          <cell r="L12">
            <v>10</v>
          </cell>
          <cell r="M12">
            <v>10</v>
          </cell>
          <cell r="N12">
            <v>10</v>
          </cell>
          <cell r="O12">
            <v>10</v>
          </cell>
          <cell r="P12">
            <v>10</v>
          </cell>
          <cell r="Q12">
            <v>10</v>
          </cell>
          <cell r="R12">
            <v>10</v>
          </cell>
          <cell r="S12">
            <v>10</v>
          </cell>
        </row>
        <row r="13">
          <cell r="D13">
            <v>9</v>
          </cell>
          <cell r="E13">
            <v>9</v>
          </cell>
          <cell r="F13">
            <v>9</v>
          </cell>
          <cell r="G13">
            <v>9</v>
          </cell>
          <cell r="H13">
            <v>9</v>
          </cell>
          <cell r="I13">
            <v>9</v>
          </cell>
          <cell r="J13">
            <v>9</v>
          </cell>
          <cell r="K13">
            <v>9</v>
          </cell>
          <cell r="L13">
            <v>9</v>
          </cell>
          <cell r="M13">
            <v>9</v>
          </cell>
          <cell r="N13">
            <v>9</v>
          </cell>
          <cell r="O13">
            <v>9</v>
          </cell>
          <cell r="P13">
            <v>9</v>
          </cell>
          <cell r="Q13">
            <v>9</v>
          </cell>
          <cell r="R13">
            <v>9</v>
          </cell>
          <cell r="S13">
            <v>9</v>
          </cell>
        </row>
        <row r="14">
          <cell r="D14">
            <v>10</v>
          </cell>
          <cell r="E14">
            <v>10</v>
          </cell>
          <cell r="F14">
            <v>10</v>
          </cell>
          <cell r="G14">
            <v>10</v>
          </cell>
          <cell r="H14">
            <v>10</v>
          </cell>
          <cell r="I14">
            <v>10</v>
          </cell>
          <cell r="J14">
            <v>10</v>
          </cell>
          <cell r="K14">
            <v>10</v>
          </cell>
          <cell r="L14">
            <v>10</v>
          </cell>
          <cell r="M14">
            <v>10</v>
          </cell>
          <cell r="N14">
            <v>10</v>
          </cell>
          <cell r="O14">
            <v>10</v>
          </cell>
          <cell r="P14">
            <v>10</v>
          </cell>
          <cell r="Q14">
            <v>10</v>
          </cell>
          <cell r="R14">
            <v>10</v>
          </cell>
          <cell r="S14">
            <v>10</v>
          </cell>
        </row>
        <row r="15">
          <cell r="D15">
            <v>9</v>
          </cell>
          <cell r="E15">
            <v>9</v>
          </cell>
          <cell r="F15">
            <v>9</v>
          </cell>
          <cell r="G15">
            <v>9</v>
          </cell>
          <cell r="H15">
            <v>9</v>
          </cell>
          <cell r="I15">
            <v>9</v>
          </cell>
          <cell r="J15">
            <v>9</v>
          </cell>
          <cell r="K15">
            <v>9</v>
          </cell>
          <cell r="L15">
            <v>9</v>
          </cell>
          <cell r="M15">
            <v>9</v>
          </cell>
          <cell r="N15">
            <v>10</v>
          </cell>
          <cell r="O15">
            <v>9</v>
          </cell>
          <cell r="P15">
            <v>10</v>
          </cell>
          <cell r="Q15">
            <v>10</v>
          </cell>
          <cell r="R15">
            <v>9</v>
          </cell>
          <cell r="S15">
            <v>9</v>
          </cell>
        </row>
        <row r="16">
          <cell r="D16">
            <v>10</v>
          </cell>
          <cell r="E16">
            <v>10</v>
          </cell>
          <cell r="F16">
            <v>9</v>
          </cell>
          <cell r="G16">
            <v>9</v>
          </cell>
          <cell r="H16">
            <v>9</v>
          </cell>
          <cell r="I16">
            <v>9</v>
          </cell>
          <cell r="J16">
            <v>9</v>
          </cell>
          <cell r="K16">
            <v>9</v>
          </cell>
          <cell r="L16">
            <v>9</v>
          </cell>
          <cell r="M16">
            <v>9</v>
          </cell>
          <cell r="N16">
            <v>9</v>
          </cell>
          <cell r="O16">
            <v>9</v>
          </cell>
          <cell r="P16">
            <v>9</v>
          </cell>
          <cell r="Q16">
            <v>9</v>
          </cell>
          <cell r="R16">
            <v>9</v>
          </cell>
          <cell r="S16">
            <v>9</v>
          </cell>
        </row>
        <row r="17">
          <cell r="D17">
            <v>9</v>
          </cell>
          <cell r="E17">
            <v>9</v>
          </cell>
          <cell r="F17">
            <v>9</v>
          </cell>
          <cell r="G17">
            <v>9</v>
          </cell>
          <cell r="H17">
            <v>9</v>
          </cell>
          <cell r="I17">
            <v>8</v>
          </cell>
          <cell r="J17">
            <v>8</v>
          </cell>
          <cell r="K17">
            <v>8</v>
          </cell>
          <cell r="L17">
            <v>8</v>
          </cell>
          <cell r="M17">
            <v>8</v>
          </cell>
          <cell r="N17">
            <v>8</v>
          </cell>
          <cell r="O17">
            <v>8</v>
          </cell>
          <cell r="P17">
            <v>8</v>
          </cell>
          <cell r="Q17">
            <v>8</v>
          </cell>
          <cell r="R17">
            <v>8</v>
          </cell>
          <cell r="S17">
            <v>8</v>
          </cell>
        </row>
        <row r="18">
          <cell r="D18">
            <v>9</v>
          </cell>
          <cell r="E18">
            <v>9</v>
          </cell>
          <cell r="F18">
            <v>10</v>
          </cell>
          <cell r="G18">
            <v>8</v>
          </cell>
          <cell r="H18">
            <v>10</v>
          </cell>
          <cell r="I18">
            <v>10</v>
          </cell>
          <cell r="J18">
            <v>10</v>
          </cell>
          <cell r="K18">
            <v>9</v>
          </cell>
          <cell r="L18">
            <v>9</v>
          </cell>
          <cell r="M18">
            <v>9</v>
          </cell>
          <cell r="N18">
            <v>9</v>
          </cell>
          <cell r="O18">
            <v>9</v>
          </cell>
          <cell r="P18">
            <v>9</v>
          </cell>
          <cell r="Q18">
            <v>9</v>
          </cell>
          <cell r="R18">
            <v>9</v>
          </cell>
          <cell r="S18">
            <v>9</v>
          </cell>
        </row>
        <row r="19">
          <cell r="D19">
            <v>8</v>
          </cell>
          <cell r="E19">
            <v>8</v>
          </cell>
          <cell r="F19">
            <v>8</v>
          </cell>
          <cell r="G19">
            <v>8</v>
          </cell>
          <cell r="H19">
            <v>8</v>
          </cell>
          <cell r="I19">
            <v>8</v>
          </cell>
          <cell r="J19">
            <v>8</v>
          </cell>
          <cell r="K19">
            <v>8</v>
          </cell>
          <cell r="L19">
            <v>8</v>
          </cell>
          <cell r="M19">
            <v>8</v>
          </cell>
          <cell r="N19">
            <v>8</v>
          </cell>
          <cell r="O19">
            <v>7</v>
          </cell>
          <cell r="P19">
            <v>7</v>
          </cell>
          <cell r="Q19">
            <v>7</v>
          </cell>
          <cell r="R19">
            <v>7</v>
          </cell>
          <cell r="S19">
            <v>7</v>
          </cell>
        </row>
      </sheetData>
      <sheetData sheetId="8">
        <row r="10">
          <cell r="D10">
            <v>10</v>
          </cell>
          <cell r="E10">
            <v>10</v>
          </cell>
          <cell r="F10">
            <v>10</v>
          </cell>
          <cell r="G10">
            <v>10</v>
          </cell>
          <cell r="H10">
            <v>10</v>
          </cell>
          <cell r="I10">
            <v>10</v>
          </cell>
          <cell r="J10">
            <v>10</v>
          </cell>
          <cell r="K10">
            <v>10</v>
          </cell>
          <cell r="L10">
            <v>10</v>
          </cell>
          <cell r="M10">
            <v>10</v>
          </cell>
          <cell r="N10">
            <v>10</v>
          </cell>
          <cell r="O10">
            <v>10</v>
          </cell>
          <cell r="P10">
            <v>10</v>
          </cell>
          <cell r="Q10">
            <v>8</v>
          </cell>
          <cell r="R10">
            <v>8</v>
          </cell>
          <cell r="S10">
            <v>8</v>
          </cell>
        </row>
        <row r="11">
          <cell r="D11">
            <v>8</v>
          </cell>
          <cell r="E11">
            <v>8</v>
          </cell>
          <cell r="F11">
            <v>8</v>
          </cell>
          <cell r="G11">
            <v>9</v>
          </cell>
          <cell r="H11">
            <v>7</v>
          </cell>
          <cell r="I11">
            <v>2</v>
          </cell>
          <cell r="J11">
            <v>2</v>
          </cell>
          <cell r="K11">
            <v>8</v>
          </cell>
          <cell r="L11">
            <v>2</v>
          </cell>
          <cell r="M11">
            <v>2</v>
          </cell>
          <cell r="N11">
            <v>2</v>
          </cell>
          <cell r="O11">
            <v>2</v>
          </cell>
          <cell r="P11"/>
          <cell r="Q11"/>
          <cell r="R11"/>
          <cell r="S11"/>
        </row>
        <row r="12">
          <cell r="D12"/>
          <cell r="E12"/>
          <cell r="F12"/>
          <cell r="G12"/>
          <cell r="H12"/>
          <cell r="I12"/>
          <cell r="J12"/>
          <cell r="K12"/>
          <cell r="L12"/>
          <cell r="M12"/>
          <cell r="N12"/>
          <cell r="O12"/>
          <cell r="P12"/>
          <cell r="Q12"/>
          <cell r="R12"/>
          <cell r="S12"/>
        </row>
        <row r="13">
          <cell r="D13"/>
          <cell r="E13"/>
          <cell r="F13"/>
          <cell r="G13"/>
          <cell r="H13"/>
          <cell r="I13"/>
          <cell r="J13"/>
          <cell r="K13"/>
          <cell r="L13"/>
          <cell r="M13"/>
          <cell r="N13"/>
          <cell r="O13"/>
          <cell r="P13"/>
          <cell r="Q13"/>
          <cell r="R13"/>
          <cell r="S13"/>
        </row>
        <row r="14">
          <cell r="D14"/>
          <cell r="E14"/>
          <cell r="F14"/>
          <cell r="G14"/>
          <cell r="H14"/>
          <cell r="I14"/>
          <cell r="J14"/>
          <cell r="K14"/>
          <cell r="L14"/>
          <cell r="M14"/>
          <cell r="N14"/>
          <cell r="O14"/>
          <cell r="P14"/>
          <cell r="Q14"/>
          <cell r="R14"/>
          <cell r="S14"/>
        </row>
        <row r="15">
          <cell r="D15"/>
          <cell r="E15"/>
          <cell r="F15"/>
          <cell r="G15"/>
          <cell r="H15"/>
          <cell r="I15"/>
          <cell r="J15"/>
          <cell r="K15"/>
          <cell r="L15"/>
          <cell r="M15"/>
          <cell r="N15"/>
          <cell r="O15"/>
          <cell r="P15"/>
          <cell r="Q15"/>
          <cell r="R15"/>
          <cell r="S15"/>
        </row>
        <row r="16">
          <cell r="D16"/>
          <cell r="E16"/>
          <cell r="F16"/>
          <cell r="G16"/>
          <cell r="H16"/>
          <cell r="I16"/>
          <cell r="J16"/>
          <cell r="K16"/>
          <cell r="L16"/>
          <cell r="M16"/>
          <cell r="N16"/>
          <cell r="O16"/>
          <cell r="P16"/>
          <cell r="Q16"/>
          <cell r="R16"/>
          <cell r="S16"/>
        </row>
        <row r="17">
          <cell r="D17"/>
          <cell r="E17"/>
          <cell r="F17"/>
          <cell r="G17"/>
          <cell r="H17"/>
          <cell r="I17"/>
          <cell r="J17"/>
          <cell r="K17"/>
          <cell r="L17"/>
          <cell r="M17"/>
          <cell r="N17"/>
          <cell r="O17"/>
          <cell r="P17"/>
          <cell r="Q17"/>
          <cell r="R17"/>
          <cell r="S17"/>
        </row>
        <row r="18">
          <cell r="D18"/>
          <cell r="E18"/>
          <cell r="F18"/>
          <cell r="G18"/>
          <cell r="H18"/>
          <cell r="I18"/>
          <cell r="J18"/>
          <cell r="K18"/>
          <cell r="L18"/>
          <cell r="M18"/>
          <cell r="N18"/>
          <cell r="O18"/>
          <cell r="P18"/>
          <cell r="Q18"/>
          <cell r="R18"/>
          <cell r="S18"/>
        </row>
        <row r="19">
          <cell r="D19"/>
          <cell r="E19"/>
          <cell r="F19"/>
          <cell r="G19"/>
          <cell r="H19"/>
          <cell r="I19"/>
          <cell r="J19"/>
          <cell r="K19"/>
          <cell r="L19"/>
          <cell r="M19"/>
          <cell r="N19"/>
          <cell r="O19"/>
          <cell r="P19"/>
          <cell r="Q19"/>
          <cell r="R19"/>
          <cell r="S19"/>
        </row>
      </sheetData>
      <sheetData sheetId="9">
        <row r="10">
          <cell r="D10">
            <v>9</v>
          </cell>
          <cell r="E10">
            <v>9</v>
          </cell>
          <cell r="F10">
            <v>7</v>
          </cell>
          <cell r="G10">
            <v>9</v>
          </cell>
          <cell r="H10">
            <v>8</v>
          </cell>
          <cell r="I10">
            <v>8</v>
          </cell>
          <cell r="J10">
            <v>6</v>
          </cell>
          <cell r="K10">
            <v>8</v>
          </cell>
          <cell r="L10">
            <v>8</v>
          </cell>
          <cell r="M10">
            <v>9</v>
          </cell>
          <cell r="N10">
            <v>6</v>
          </cell>
          <cell r="O10">
            <v>6</v>
          </cell>
          <cell r="P10">
            <v>7</v>
          </cell>
          <cell r="Q10">
            <v>7</v>
          </cell>
          <cell r="R10">
            <v>6</v>
          </cell>
          <cell r="S10">
            <v>6</v>
          </cell>
        </row>
        <row r="11">
          <cell r="D11">
            <v>6</v>
          </cell>
          <cell r="E11">
            <v>6</v>
          </cell>
          <cell r="F11">
            <v>6</v>
          </cell>
          <cell r="G11">
            <v>6</v>
          </cell>
          <cell r="H11">
            <v>8</v>
          </cell>
          <cell r="I11">
            <v>4</v>
          </cell>
          <cell r="J11">
            <v>4</v>
          </cell>
          <cell r="K11">
            <v>6</v>
          </cell>
          <cell r="L11">
            <v>6</v>
          </cell>
          <cell r="M11">
            <v>4</v>
          </cell>
          <cell r="N11">
            <v>6</v>
          </cell>
          <cell r="O11">
            <v>7</v>
          </cell>
          <cell r="P11">
            <v>4</v>
          </cell>
          <cell r="Q11">
            <v>4</v>
          </cell>
          <cell r="R11">
            <v>3</v>
          </cell>
          <cell r="S11">
            <v>3</v>
          </cell>
        </row>
        <row r="12">
          <cell r="D12">
            <v>2</v>
          </cell>
          <cell r="E12">
            <v>2</v>
          </cell>
          <cell r="F12">
            <v>2</v>
          </cell>
          <cell r="G12">
            <v>2</v>
          </cell>
          <cell r="H12">
            <v>3</v>
          </cell>
          <cell r="I12">
            <v>3</v>
          </cell>
          <cell r="J12">
            <v>2</v>
          </cell>
          <cell r="K12">
            <v>5</v>
          </cell>
          <cell r="L12">
            <v>7</v>
          </cell>
          <cell r="M12">
            <v>6</v>
          </cell>
          <cell r="N12">
            <v>3</v>
          </cell>
          <cell r="O12">
            <v>5</v>
          </cell>
          <cell r="P12">
            <v>4</v>
          </cell>
          <cell r="Q12">
            <v>9</v>
          </cell>
          <cell r="R12">
            <v>6</v>
          </cell>
          <cell r="S12">
            <v>3</v>
          </cell>
        </row>
        <row r="13">
          <cell r="D13">
            <v>8</v>
          </cell>
          <cell r="E13">
            <v>8</v>
          </cell>
          <cell r="F13">
            <v>8</v>
          </cell>
          <cell r="G13">
            <v>9</v>
          </cell>
          <cell r="H13">
            <v>8</v>
          </cell>
          <cell r="I13">
            <v>7</v>
          </cell>
          <cell r="J13">
            <v>8</v>
          </cell>
          <cell r="K13">
            <v>7</v>
          </cell>
          <cell r="L13">
            <v>8</v>
          </cell>
          <cell r="M13">
            <v>8</v>
          </cell>
          <cell r="N13">
            <v>6</v>
          </cell>
          <cell r="O13">
            <v>8</v>
          </cell>
          <cell r="P13">
            <v>6</v>
          </cell>
          <cell r="Q13">
            <v>7</v>
          </cell>
          <cell r="R13">
            <v>6</v>
          </cell>
          <cell r="S13">
            <v>6</v>
          </cell>
        </row>
        <row r="14">
          <cell r="D14">
            <v>8</v>
          </cell>
          <cell r="E14">
            <v>8</v>
          </cell>
          <cell r="F14">
            <v>8</v>
          </cell>
          <cell r="G14">
            <v>9</v>
          </cell>
          <cell r="H14">
            <v>7</v>
          </cell>
          <cell r="I14">
            <v>6</v>
          </cell>
          <cell r="J14">
            <v>7</v>
          </cell>
          <cell r="K14">
            <v>5</v>
          </cell>
          <cell r="L14">
            <v>8</v>
          </cell>
          <cell r="M14">
            <v>8</v>
          </cell>
          <cell r="N14">
            <v>7</v>
          </cell>
          <cell r="O14">
            <v>7</v>
          </cell>
          <cell r="P14">
            <v>7</v>
          </cell>
          <cell r="Q14">
            <v>6</v>
          </cell>
          <cell r="R14">
            <v>5</v>
          </cell>
          <cell r="S14">
            <v>5</v>
          </cell>
        </row>
        <row r="15">
          <cell r="D15">
            <v>2</v>
          </cell>
          <cell r="E15">
            <v>2</v>
          </cell>
          <cell r="F15">
            <v>2</v>
          </cell>
          <cell r="G15">
            <v>2</v>
          </cell>
          <cell r="H15">
            <v>2</v>
          </cell>
          <cell r="I15">
            <v>2</v>
          </cell>
          <cell r="J15">
            <v>2</v>
          </cell>
          <cell r="K15">
            <v>2</v>
          </cell>
          <cell r="L15">
            <v>2</v>
          </cell>
          <cell r="M15">
            <v>2</v>
          </cell>
          <cell r="N15">
            <v>2</v>
          </cell>
          <cell r="O15">
            <v>2</v>
          </cell>
          <cell r="P15">
            <v>2</v>
          </cell>
          <cell r="Q15">
            <v>2</v>
          </cell>
          <cell r="R15">
            <v>2</v>
          </cell>
          <cell r="S15">
            <v>2</v>
          </cell>
        </row>
        <row r="16">
          <cell r="D16">
            <v>8</v>
          </cell>
          <cell r="E16">
            <v>8</v>
          </cell>
          <cell r="F16">
            <v>9</v>
          </cell>
          <cell r="G16">
            <v>9</v>
          </cell>
          <cell r="H16">
            <v>8</v>
          </cell>
          <cell r="I16">
            <v>9</v>
          </cell>
          <cell r="J16">
            <v>7</v>
          </cell>
          <cell r="K16">
            <v>6</v>
          </cell>
          <cell r="L16">
            <v>8</v>
          </cell>
          <cell r="M16">
            <v>8</v>
          </cell>
          <cell r="N16">
            <v>7</v>
          </cell>
          <cell r="O16">
            <v>8</v>
          </cell>
          <cell r="P16">
            <v>7</v>
          </cell>
          <cell r="Q16">
            <v>7</v>
          </cell>
          <cell r="R16">
            <v>6</v>
          </cell>
          <cell r="S16">
            <v>6</v>
          </cell>
        </row>
        <row r="17">
          <cell r="D17">
            <v>7</v>
          </cell>
          <cell r="E17">
            <v>7</v>
          </cell>
          <cell r="F17">
            <v>7</v>
          </cell>
          <cell r="G17">
            <v>7</v>
          </cell>
          <cell r="H17">
            <v>6</v>
          </cell>
          <cell r="I17">
            <v>8</v>
          </cell>
          <cell r="J17">
            <v>6</v>
          </cell>
          <cell r="K17">
            <v>7</v>
          </cell>
          <cell r="L17">
            <v>8</v>
          </cell>
          <cell r="M17">
            <v>8</v>
          </cell>
          <cell r="N17">
            <v>7</v>
          </cell>
          <cell r="O17">
            <v>9</v>
          </cell>
          <cell r="P17">
            <v>7</v>
          </cell>
          <cell r="Q17">
            <v>6</v>
          </cell>
          <cell r="R17">
            <v>6</v>
          </cell>
          <cell r="S17">
            <v>6</v>
          </cell>
        </row>
        <row r="18">
          <cell r="D18">
            <v>4</v>
          </cell>
          <cell r="E18">
            <v>4</v>
          </cell>
          <cell r="F18">
            <v>4</v>
          </cell>
          <cell r="G18">
            <v>4</v>
          </cell>
          <cell r="H18">
            <v>4</v>
          </cell>
          <cell r="I18">
            <v>4</v>
          </cell>
          <cell r="J18">
            <v>4</v>
          </cell>
          <cell r="K18">
            <v>4</v>
          </cell>
          <cell r="L18">
            <v>4</v>
          </cell>
          <cell r="M18">
            <v>6</v>
          </cell>
          <cell r="N18">
            <v>5</v>
          </cell>
          <cell r="O18">
            <v>6</v>
          </cell>
          <cell r="P18">
            <v>4</v>
          </cell>
          <cell r="Q18">
            <v>5</v>
          </cell>
          <cell r="R18">
            <v>5</v>
          </cell>
          <cell r="S18">
            <v>5</v>
          </cell>
        </row>
        <row r="19">
          <cell r="D19">
            <v>8</v>
          </cell>
          <cell r="E19">
            <v>8</v>
          </cell>
          <cell r="F19">
            <v>9</v>
          </cell>
          <cell r="G19">
            <v>8</v>
          </cell>
          <cell r="H19">
            <v>8</v>
          </cell>
          <cell r="I19">
            <v>7</v>
          </cell>
          <cell r="J19">
            <v>7</v>
          </cell>
          <cell r="K19">
            <v>6</v>
          </cell>
          <cell r="L19">
            <v>8</v>
          </cell>
          <cell r="M19">
            <v>9</v>
          </cell>
          <cell r="N19">
            <v>6</v>
          </cell>
          <cell r="O19">
            <v>6</v>
          </cell>
          <cell r="P19">
            <v>6</v>
          </cell>
          <cell r="Q19">
            <v>6</v>
          </cell>
          <cell r="R19">
            <v>6</v>
          </cell>
          <cell r="S19">
            <v>6</v>
          </cell>
        </row>
      </sheetData>
      <sheetData sheetId="10">
        <row r="10">
          <cell r="D10">
            <v>10</v>
          </cell>
          <cell r="E10">
            <v>10</v>
          </cell>
          <cell r="F10">
            <v>10</v>
          </cell>
          <cell r="G10">
            <v>10</v>
          </cell>
          <cell r="H10">
            <v>10</v>
          </cell>
          <cell r="I10">
            <v>10</v>
          </cell>
          <cell r="J10">
            <v>10</v>
          </cell>
          <cell r="K10">
            <v>10</v>
          </cell>
          <cell r="L10">
            <v>10</v>
          </cell>
          <cell r="M10">
            <v>10</v>
          </cell>
          <cell r="N10">
            <v>10</v>
          </cell>
          <cell r="O10">
            <v>10</v>
          </cell>
          <cell r="P10">
            <v>10</v>
          </cell>
          <cell r="Q10">
            <v>10</v>
          </cell>
          <cell r="R10">
            <v>10</v>
          </cell>
          <cell r="S10">
            <v>10</v>
          </cell>
        </row>
        <row r="11">
          <cell r="D11">
            <v>10</v>
          </cell>
          <cell r="E11">
            <v>10</v>
          </cell>
          <cell r="F11">
            <v>10</v>
          </cell>
          <cell r="G11">
            <v>10</v>
          </cell>
          <cell r="H11">
            <v>10</v>
          </cell>
          <cell r="I11">
            <v>10</v>
          </cell>
          <cell r="J11">
            <v>10</v>
          </cell>
          <cell r="K11">
            <v>10</v>
          </cell>
          <cell r="L11">
            <v>10</v>
          </cell>
          <cell r="M11">
            <v>10</v>
          </cell>
          <cell r="N11">
            <v>10</v>
          </cell>
          <cell r="O11">
            <v>10</v>
          </cell>
          <cell r="P11">
            <v>10</v>
          </cell>
          <cell r="Q11">
            <v>10</v>
          </cell>
          <cell r="R11">
            <v>10</v>
          </cell>
          <cell r="S11">
            <v>10</v>
          </cell>
        </row>
        <row r="12">
          <cell r="D12">
            <v>10</v>
          </cell>
          <cell r="E12">
            <v>10</v>
          </cell>
          <cell r="F12">
            <v>10</v>
          </cell>
          <cell r="G12">
            <v>10</v>
          </cell>
          <cell r="H12">
            <v>10</v>
          </cell>
          <cell r="I12">
            <v>10</v>
          </cell>
          <cell r="J12">
            <v>10</v>
          </cell>
          <cell r="K12">
            <v>10</v>
          </cell>
          <cell r="L12">
            <v>10</v>
          </cell>
          <cell r="M12">
            <v>10</v>
          </cell>
          <cell r="N12">
            <v>10</v>
          </cell>
          <cell r="O12">
            <v>10</v>
          </cell>
          <cell r="P12">
            <v>10</v>
          </cell>
          <cell r="Q12">
            <v>10</v>
          </cell>
          <cell r="R12">
            <v>10</v>
          </cell>
          <cell r="S12">
            <v>10</v>
          </cell>
        </row>
        <row r="13">
          <cell r="D13">
            <v>10</v>
          </cell>
          <cell r="E13">
            <v>10</v>
          </cell>
          <cell r="F13">
            <v>10</v>
          </cell>
          <cell r="G13">
            <v>10</v>
          </cell>
          <cell r="H13">
            <v>10</v>
          </cell>
          <cell r="I13">
            <v>10</v>
          </cell>
          <cell r="J13">
            <v>10</v>
          </cell>
          <cell r="K13">
            <v>10</v>
          </cell>
          <cell r="L13">
            <v>10</v>
          </cell>
          <cell r="M13">
            <v>10</v>
          </cell>
          <cell r="N13">
            <v>10</v>
          </cell>
          <cell r="O13">
            <v>10</v>
          </cell>
          <cell r="P13">
            <v>10</v>
          </cell>
          <cell r="Q13">
            <v>10</v>
          </cell>
          <cell r="R13">
            <v>10</v>
          </cell>
          <cell r="S13">
            <v>10</v>
          </cell>
        </row>
        <row r="14">
          <cell r="D14">
            <v>9</v>
          </cell>
          <cell r="E14">
            <v>9</v>
          </cell>
          <cell r="F14">
            <v>9</v>
          </cell>
          <cell r="G14">
            <v>9</v>
          </cell>
          <cell r="H14">
            <v>9</v>
          </cell>
          <cell r="I14">
            <v>9</v>
          </cell>
          <cell r="J14">
            <v>9</v>
          </cell>
          <cell r="K14">
            <v>9</v>
          </cell>
          <cell r="L14">
            <v>9</v>
          </cell>
          <cell r="M14">
            <v>9</v>
          </cell>
          <cell r="N14">
            <v>9</v>
          </cell>
          <cell r="O14">
            <v>9</v>
          </cell>
          <cell r="P14">
            <v>9</v>
          </cell>
          <cell r="Q14">
            <v>9</v>
          </cell>
          <cell r="R14">
            <v>9</v>
          </cell>
          <cell r="S14">
            <v>9</v>
          </cell>
        </row>
        <row r="15">
          <cell r="D15">
            <v>8</v>
          </cell>
          <cell r="E15">
            <v>8</v>
          </cell>
          <cell r="F15">
            <v>8</v>
          </cell>
          <cell r="G15">
            <v>8</v>
          </cell>
          <cell r="H15">
            <v>8</v>
          </cell>
          <cell r="I15">
            <v>9</v>
          </cell>
          <cell r="J15">
            <v>9</v>
          </cell>
          <cell r="K15">
            <v>9</v>
          </cell>
          <cell r="L15">
            <v>9</v>
          </cell>
          <cell r="M15">
            <v>9</v>
          </cell>
          <cell r="N15">
            <v>9</v>
          </cell>
          <cell r="O15">
            <v>9</v>
          </cell>
          <cell r="P15">
            <v>9</v>
          </cell>
          <cell r="Q15">
            <v>9</v>
          </cell>
          <cell r="R15">
            <v>9</v>
          </cell>
          <cell r="S15">
            <v>9</v>
          </cell>
        </row>
        <row r="16">
          <cell r="D16">
            <v>9</v>
          </cell>
          <cell r="E16">
            <v>9</v>
          </cell>
          <cell r="F16">
            <v>9</v>
          </cell>
          <cell r="G16">
            <v>9</v>
          </cell>
          <cell r="H16">
            <v>9</v>
          </cell>
          <cell r="I16">
            <v>9</v>
          </cell>
          <cell r="J16">
            <v>9</v>
          </cell>
          <cell r="K16">
            <v>9</v>
          </cell>
          <cell r="L16">
            <v>9</v>
          </cell>
          <cell r="M16">
            <v>9</v>
          </cell>
          <cell r="N16">
            <v>9</v>
          </cell>
          <cell r="O16">
            <v>9</v>
          </cell>
          <cell r="P16">
            <v>9</v>
          </cell>
          <cell r="Q16">
            <v>9</v>
          </cell>
          <cell r="R16">
            <v>9</v>
          </cell>
          <cell r="S16">
            <v>9</v>
          </cell>
        </row>
        <row r="17">
          <cell r="D17">
            <v>8</v>
          </cell>
          <cell r="E17">
            <v>8</v>
          </cell>
          <cell r="F17">
            <v>8</v>
          </cell>
          <cell r="G17">
            <v>8</v>
          </cell>
          <cell r="H17">
            <v>8</v>
          </cell>
          <cell r="I17">
            <v>8</v>
          </cell>
          <cell r="J17">
            <v>8</v>
          </cell>
          <cell r="K17">
            <v>8</v>
          </cell>
          <cell r="L17">
            <v>8</v>
          </cell>
          <cell r="M17">
            <v>8</v>
          </cell>
          <cell r="N17">
            <v>8</v>
          </cell>
          <cell r="O17">
            <v>8</v>
          </cell>
          <cell r="P17">
            <v>8</v>
          </cell>
          <cell r="Q17">
            <v>8</v>
          </cell>
          <cell r="R17">
            <v>10</v>
          </cell>
          <cell r="S17">
            <v>10</v>
          </cell>
        </row>
        <row r="18">
          <cell r="D18">
            <v>10</v>
          </cell>
          <cell r="E18">
            <v>10</v>
          </cell>
          <cell r="F18">
            <v>10</v>
          </cell>
          <cell r="G18">
            <v>10</v>
          </cell>
          <cell r="H18">
            <v>10</v>
          </cell>
          <cell r="I18">
            <v>10</v>
          </cell>
          <cell r="J18">
            <v>10</v>
          </cell>
          <cell r="K18">
            <v>10</v>
          </cell>
          <cell r="L18">
            <v>10</v>
          </cell>
          <cell r="M18">
            <v>10</v>
          </cell>
          <cell r="N18">
            <v>10</v>
          </cell>
          <cell r="O18">
            <v>10</v>
          </cell>
          <cell r="P18">
            <v>10</v>
          </cell>
          <cell r="Q18">
            <v>10</v>
          </cell>
          <cell r="R18">
            <v>10</v>
          </cell>
          <cell r="S18">
            <v>10</v>
          </cell>
        </row>
        <row r="19">
          <cell r="D19"/>
          <cell r="E19">
            <v>8</v>
          </cell>
          <cell r="F19">
            <v>8</v>
          </cell>
          <cell r="G19">
            <v>8</v>
          </cell>
          <cell r="H19">
            <v>8</v>
          </cell>
          <cell r="I19">
            <v>8</v>
          </cell>
          <cell r="J19">
            <v>8</v>
          </cell>
          <cell r="K19">
            <v>8</v>
          </cell>
          <cell r="L19">
            <v>8</v>
          </cell>
          <cell r="M19">
            <v>8</v>
          </cell>
          <cell r="N19">
            <v>8</v>
          </cell>
          <cell r="O19">
            <v>8</v>
          </cell>
          <cell r="P19">
            <v>8</v>
          </cell>
          <cell r="Q19">
            <v>8</v>
          </cell>
          <cell r="R19">
            <v>8</v>
          </cell>
          <cell r="S19">
            <v>10</v>
          </cell>
        </row>
      </sheetData>
      <sheetData sheetId="11">
        <row r="10">
          <cell r="D10">
            <v>10</v>
          </cell>
          <cell r="E10">
            <v>8</v>
          </cell>
          <cell r="F10">
            <v>8</v>
          </cell>
          <cell r="G10">
            <v>8</v>
          </cell>
          <cell r="H10">
            <v>10</v>
          </cell>
          <cell r="I10">
            <v>7</v>
          </cell>
          <cell r="J10">
            <v>7</v>
          </cell>
          <cell r="K10">
            <v>10</v>
          </cell>
          <cell r="L10">
            <v>8</v>
          </cell>
          <cell r="M10">
            <v>8</v>
          </cell>
          <cell r="N10">
            <v>10</v>
          </cell>
          <cell r="O10"/>
          <cell r="P10"/>
          <cell r="Q10"/>
          <cell r="R10"/>
          <cell r="S10"/>
        </row>
        <row r="11">
          <cell r="D11">
            <v>10</v>
          </cell>
          <cell r="E11">
            <v>9</v>
          </cell>
          <cell r="F11">
            <v>9</v>
          </cell>
          <cell r="G11">
            <v>10</v>
          </cell>
          <cell r="H11">
            <v>8</v>
          </cell>
          <cell r="I11">
            <v>8</v>
          </cell>
          <cell r="J11">
            <v>10</v>
          </cell>
          <cell r="K11">
            <v>8</v>
          </cell>
          <cell r="L11">
            <v>9</v>
          </cell>
          <cell r="M11">
            <v>10</v>
          </cell>
          <cell r="N11">
            <v>10</v>
          </cell>
          <cell r="O11">
            <v>10</v>
          </cell>
          <cell r="P11">
            <v>10</v>
          </cell>
          <cell r="Q11">
            <v>8</v>
          </cell>
          <cell r="R11">
            <v>10</v>
          </cell>
          <cell r="S11">
            <v>10</v>
          </cell>
        </row>
        <row r="12">
          <cell r="D12">
            <v>10</v>
          </cell>
          <cell r="E12">
            <v>10</v>
          </cell>
          <cell r="F12">
            <v>10</v>
          </cell>
          <cell r="G12">
            <v>9</v>
          </cell>
          <cell r="H12">
            <v>9</v>
          </cell>
          <cell r="I12">
            <v>9</v>
          </cell>
          <cell r="J12">
            <v>9</v>
          </cell>
          <cell r="K12">
            <v>9</v>
          </cell>
          <cell r="L12">
            <v>9</v>
          </cell>
          <cell r="M12">
            <v>9</v>
          </cell>
          <cell r="N12">
            <v>9</v>
          </cell>
          <cell r="O12">
            <v>9</v>
          </cell>
          <cell r="P12">
            <v>9</v>
          </cell>
          <cell r="Q12">
            <v>9</v>
          </cell>
          <cell r="R12">
            <v>9</v>
          </cell>
          <cell r="S12">
            <v>9</v>
          </cell>
        </row>
        <row r="13">
          <cell r="D13">
            <v>10</v>
          </cell>
          <cell r="E13">
            <v>9</v>
          </cell>
          <cell r="F13">
            <v>9</v>
          </cell>
          <cell r="G13">
            <v>9</v>
          </cell>
          <cell r="H13">
            <v>9</v>
          </cell>
          <cell r="I13">
            <v>9</v>
          </cell>
          <cell r="J13">
            <v>9</v>
          </cell>
          <cell r="K13">
            <v>9</v>
          </cell>
          <cell r="L13">
            <v>9</v>
          </cell>
          <cell r="M13">
            <v>9</v>
          </cell>
          <cell r="N13">
            <v>9</v>
          </cell>
          <cell r="O13">
            <v>9</v>
          </cell>
          <cell r="P13">
            <v>9</v>
          </cell>
          <cell r="Q13">
            <v>9</v>
          </cell>
          <cell r="R13">
            <v>9</v>
          </cell>
          <cell r="S13">
            <v>9</v>
          </cell>
        </row>
        <row r="14">
          <cell r="D14">
            <v>9</v>
          </cell>
          <cell r="E14">
            <v>9</v>
          </cell>
          <cell r="F14">
            <v>8</v>
          </cell>
          <cell r="G14">
            <v>9</v>
          </cell>
          <cell r="H14">
            <v>9</v>
          </cell>
          <cell r="I14">
            <v>9</v>
          </cell>
          <cell r="J14">
            <v>9</v>
          </cell>
          <cell r="K14">
            <v>9</v>
          </cell>
          <cell r="L14">
            <v>9</v>
          </cell>
          <cell r="M14">
            <v>9</v>
          </cell>
          <cell r="N14">
            <v>7</v>
          </cell>
          <cell r="O14">
            <v>7</v>
          </cell>
          <cell r="P14">
            <v>7</v>
          </cell>
          <cell r="Q14">
            <v>7</v>
          </cell>
          <cell r="R14">
            <v>7</v>
          </cell>
          <cell r="S14">
            <v>7</v>
          </cell>
        </row>
        <row r="15">
          <cell r="D15">
            <v>8</v>
          </cell>
          <cell r="E15">
            <v>8</v>
          </cell>
          <cell r="F15">
            <v>8</v>
          </cell>
          <cell r="G15">
            <v>8</v>
          </cell>
          <cell r="H15">
            <v>8</v>
          </cell>
          <cell r="I15">
            <v>8</v>
          </cell>
          <cell r="J15">
            <v>8</v>
          </cell>
          <cell r="K15">
            <v>8</v>
          </cell>
          <cell r="L15">
            <v>8</v>
          </cell>
          <cell r="M15">
            <v>8</v>
          </cell>
          <cell r="N15">
            <v>8</v>
          </cell>
          <cell r="O15">
            <v>8</v>
          </cell>
          <cell r="P15">
            <v>8</v>
          </cell>
          <cell r="Q15">
            <v>8</v>
          </cell>
          <cell r="R15">
            <v>8</v>
          </cell>
          <cell r="S15">
            <v>8</v>
          </cell>
        </row>
        <row r="16">
          <cell r="D16">
            <v>8</v>
          </cell>
          <cell r="E16">
            <v>8</v>
          </cell>
          <cell r="F16">
            <v>9</v>
          </cell>
          <cell r="G16">
            <v>9</v>
          </cell>
          <cell r="H16">
            <v>8</v>
          </cell>
          <cell r="I16">
            <v>8</v>
          </cell>
          <cell r="J16">
            <v>8</v>
          </cell>
          <cell r="K16">
            <v>8</v>
          </cell>
          <cell r="L16">
            <v>8</v>
          </cell>
          <cell r="M16">
            <v>8</v>
          </cell>
          <cell r="N16">
            <v>8</v>
          </cell>
          <cell r="O16">
            <v>8</v>
          </cell>
          <cell r="P16">
            <v>8</v>
          </cell>
          <cell r="Q16">
            <v>8</v>
          </cell>
          <cell r="R16">
            <v>8</v>
          </cell>
          <cell r="S16">
            <v>8</v>
          </cell>
        </row>
        <row r="17">
          <cell r="D17">
            <v>9</v>
          </cell>
          <cell r="E17">
            <v>9</v>
          </cell>
          <cell r="F17">
            <v>9</v>
          </cell>
          <cell r="G17">
            <v>9</v>
          </cell>
          <cell r="H17">
            <v>9</v>
          </cell>
          <cell r="I17">
            <v>8</v>
          </cell>
          <cell r="J17">
            <v>8</v>
          </cell>
          <cell r="K17">
            <v>8</v>
          </cell>
          <cell r="L17">
            <v>8</v>
          </cell>
          <cell r="M17">
            <v>8</v>
          </cell>
          <cell r="N17">
            <v>8</v>
          </cell>
          <cell r="O17">
            <v>8</v>
          </cell>
          <cell r="P17">
            <v>8</v>
          </cell>
          <cell r="Q17">
            <v>8</v>
          </cell>
          <cell r="R17">
            <v>8</v>
          </cell>
          <cell r="S17">
            <v>8</v>
          </cell>
        </row>
        <row r="18">
          <cell r="D18">
            <v>8</v>
          </cell>
          <cell r="E18">
            <v>8</v>
          </cell>
          <cell r="F18">
            <v>8</v>
          </cell>
          <cell r="G18">
            <v>8</v>
          </cell>
          <cell r="H18">
            <v>8</v>
          </cell>
          <cell r="I18">
            <v>8</v>
          </cell>
          <cell r="J18">
            <v>8</v>
          </cell>
          <cell r="K18">
            <v>8</v>
          </cell>
          <cell r="L18">
            <v>8</v>
          </cell>
          <cell r="M18">
            <v>8</v>
          </cell>
          <cell r="N18">
            <v>8</v>
          </cell>
          <cell r="O18">
            <v>8</v>
          </cell>
          <cell r="P18">
            <v>8</v>
          </cell>
          <cell r="Q18">
            <v>8</v>
          </cell>
          <cell r="R18">
            <v>8</v>
          </cell>
          <cell r="S18">
            <v>8</v>
          </cell>
        </row>
        <row r="19">
          <cell r="D19">
            <v>10</v>
          </cell>
          <cell r="E19">
            <v>9</v>
          </cell>
          <cell r="F19">
            <v>9</v>
          </cell>
          <cell r="G19">
            <v>9</v>
          </cell>
          <cell r="H19">
            <v>8</v>
          </cell>
          <cell r="I19">
            <v>8</v>
          </cell>
          <cell r="J19">
            <v>8</v>
          </cell>
          <cell r="K19">
            <v>8</v>
          </cell>
          <cell r="L19">
            <v>8</v>
          </cell>
          <cell r="M19">
            <v>7</v>
          </cell>
          <cell r="N19">
            <v>7</v>
          </cell>
          <cell r="O19">
            <v>7</v>
          </cell>
          <cell r="P19">
            <v>7</v>
          </cell>
          <cell r="Q19">
            <v>7</v>
          </cell>
          <cell r="R19">
            <v>7</v>
          </cell>
          <cell r="S19">
            <v>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BC279-ADEF-4E07-A6CD-CF4B0E1A9EA1}">
  <dimension ref="B2:K28"/>
  <sheetViews>
    <sheetView tabSelected="1" workbookViewId="0">
      <selection activeCell="P14" sqref="P14"/>
    </sheetView>
  </sheetViews>
  <sheetFormatPr defaultRowHeight="15"/>
  <sheetData>
    <row r="2" spans="2:11" ht="15.75" customHeight="1">
      <c r="B2" s="153" t="s">
        <v>0</v>
      </c>
      <c r="C2" s="154"/>
      <c r="D2" s="154"/>
      <c r="E2" s="154"/>
      <c r="F2" s="154"/>
      <c r="G2" s="154"/>
      <c r="H2" s="154"/>
      <c r="I2" s="154"/>
      <c r="J2" s="154"/>
      <c r="K2" s="155"/>
    </row>
    <row r="3" spans="2:11" ht="15.75" customHeight="1">
      <c r="B3" s="156"/>
      <c r="C3" s="157"/>
      <c r="D3" s="157"/>
      <c r="E3" s="157"/>
      <c r="F3" s="157"/>
      <c r="G3" s="157"/>
      <c r="H3" s="157"/>
      <c r="I3" s="157"/>
      <c r="J3" s="157"/>
      <c r="K3" s="158"/>
    </row>
    <row r="4" spans="2:11" ht="15.75" customHeight="1">
      <c r="B4" s="156"/>
      <c r="C4" s="157"/>
      <c r="D4" s="157"/>
      <c r="E4" s="157"/>
      <c r="F4" s="157"/>
      <c r="G4" s="157"/>
      <c r="H4" s="157"/>
      <c r="I4" s="157"/>
      <c r="J4" s="157"/>
      <c r="K4" s="158"/>
    </row>
    <row r="5" spans="2:11" ht="15.75" customHeight="1">
      <c r="B5" s="156"/>
      <c r="C5" s="157"/>
      <c r="D5" s="157"/>
      <c r="E5" s="157"/>
      <c r="F5" s="157"/>
      <c r="G5" s="157"/>
      <c r="H5" s="157"/>
      <c r="I5" s="157"/>
      <c r="J5" s="157"/>
      <c r="K5" s="158"/>
    </row>
    <row r="6" spans="2:11" ht="15.75" customHeight="1">
      <c r="B6" s="156"/>
      <c r="C6" s="157"/>
      <c r="D6" s="157"/>
      <c r="E6" s="157"/>
      <c r="F6" s="157"/>
      <c r="G6" s="157"/>
      <c r="H6" s="157"/>
      <c r="I6" s="157"/>
      <c r="J6" s="157"/>
      <c r="K6" s="158"/>
    </row>
    <row r="7" spans="2:11" ht="15.75" customHeight="1">
      <c r="B7" s="156"/>
      <c r="C7" s="157"/>
      <c r="D7" s="157"/>
      <c r="E7" s="157"/>
      <c r="F7" s="157"/>
      <c r="G7" s="157"/>
      <c r="H7" s="157"/>
      <c r="I7" s="157"/>
      <c r="J7" s="157"/>
      <c r="K7" s="158"/>
    </row>
    <row r="8" spans="2:11" ht="15.75" customHeight="1">
      <c r="B8" s="156"/>
      <c r="C8" s="157"/>
      <c r="D8" s="157"/>
      <c r="E8" s="157"/>
      <c r="F8" s="157"/>
      <c r="G8" s="157"/>
      <c r="H8" s="157"/>
      <c r="I8" s="157"/>
      <c r="J8" s="157"/>
      <c r="K8" s="158"/>
    </row>
    <row r="9" spans="2:11" ht="15.75" customHeight="1">
      <c r="B9" s="156"/>
      <c r="C9" s="157"/>
      <c r="D9" s="157"/>
      <c r="E9" s="157"/>
      <c r="F9" s="157"/>
      <c r="G9" s="157"/>
      <c r="H9" s="157"/>
      <c r="I9" s="157"/>
      <c r="J9" s="157"/>
      <c r="K9" s="158"/>
    </row>
    <row r="10" spans="2:11" ht="15.75" customHeight="1">
      <c r="B10" s="156"/>
      <c r="C10" s="157"/>
      <c r="D10" s="157"/>
      <c r="E10" s="157"/>
      <c r="F10" s="157"/>
      <c r="G10" s="157"/>
      <c r="H10" s="157"/>
      <c r="I10" s="157"/>
      <c r="J10" s="157"/>
      <c r="K10" s="158"/>
    </row>
    <row r="11" spans="2:11" ht="15.75" customHeight="1">
      <c r="B11" s="156"/>
      <c r="C11" s="157"/>
      <c r="D11" s="157"/>
      <c r="E11" s="157"/>
      <c r="F11" s="157"/>
      <c r="G11" s="157"/>
      <c r="H11" s="157"/>
      <c r="I11" s="157"/>
      <c r="J11" s="157"/>
      <c r="K11" s="158"/>
    </row>
    <row r="12" spans="2:11" ht="15.75" customHeight="1">
      <c r="B12" s="156"/>
      <c r="C12" s="157"/>
      <c r="D12" s="157"/>
      <c r="E12" s="157"/>
      <c r="F12" s="157"/>
      <c r="G12" s="157"/>
      <c r="H12" s="157"/>
      <c r="I12" s="157"/>
      <c r="J12" s="157"/>
      <c r="K12" s="158"/>
    </row>
    <row r="13" spans="2:11" ht="15.75" customHeight="1">
      <c r="B13" s="156"/>
      <c r="C13" s="157"/>
      <c r="D13" s="157"/>
      <c r="E13" s="157"/>
      <c r="F13" s="157"/>
      <c r="G13" s="157"/>
      <c r="H13" s="157"/>
      <c r="I13" s="157"/>
      <c r="J13" s="157"/>
      <c r="K13" s="158"/>
    </row>
    <row r="14" spans="2:11" ht="15.75" customHeight="1">
      <c r="B14" s="156"/>
      <c r="C14" s="157"/>
      <c r="D14" s="157"/>
      <c r="E14" s="157"/>
      <c r="F14" s="157"/>
      <c r="G14" s="157"/>
      <c r="H14" s="157"/>
      <c r="I14" s="157"/>
      <c r="J14" s="157"/>
      <c r="K14" s="158"/>
    </row>
    <row r="15" spans="2:11" ht="15.75" customHeight="1">
      <c r="B15" s="156"/>
      <c r="C15" s="157"/>
      <c r="D15" s="157"/>
      <c r="E15" s="157"/>
      <c r="F15" s="157"/>
      <c r="G15" s="157"/>
      <c r="H15" s="157"/>
      <c r="I15" s="157"/>
      <c r="J15" s="157"/>
      <c r="K15" s="158"/>
    </row>
    <row r="16" spans="2:11" ht="15.75" customHeight="1">
      <c r="B16" s="156"/>
      <c r="C16" s="157"/>
      <c r="D16" s="157"/>
      <c r="E16" s="157"/>
      <c r="F16" s="157"/>
      <c r="G16" s="157"/>
      <c r="H16" s="157"/>
      <c r="I16" s="157"/>
      <c r="J16" s="157"/>
      <c r="K16" s="158"/>
    </row>
    <row r="17" spans="2:11" ht="15.75" customHeight="1">
      <c r="B17" s="156"/>
      <c r="C17" s="157"/>
      <c r="D17" s="157"/>
      <c r="E17" s="157"/>
      <c r="F17" s="157"/>
      <c r="G17" s="157"/>
      <c r="H17" s="157"/>
      <c r="I17" s="157"/>
      <c r="J17" s="157"/>
      <c r="K17" s="158"/>
    </row>
    <row r="18" spans="2:11" ht="15.75" customHeight="1">
      <c r="B18" s="156"/>
      <c r="C18" s="157"/>
      <c r="D18" s="157"/>
      <c r="E18" s="157"/>
      <c r="F18" s="157"/>
      <c r="G18" s="157"/>
      <c r="H18" s="157"/>
      <c r="I18" s="157"/>
      <c r="J18" s="157"/>
      <c r="K18" s="158"/>
    </row>
    <row r="19" spans="2:11" ht="15.75" customHeight="1">
      <c r="B19" s="156"/>
      <c r="C19" s="157"/>
      <c r="D19" s="157"/>
      <c r="E19" s="157"/>
      <c r="F19" s="157"/>
      <c r="G19" s="157"/>
      <c r="H19" s="157"/>
      <c r="I19" s="157"/>
      <c r="J19" s="157"/>
      <c r="K19" s="158"/>
    </row>
    <row r="20" spans="2:11" ht="15.75" customHeight="1">
      <c r="B20" s="156"/>
      <c r="C20" s="157"/>
      <c r="D20" s="157"/>
      <c r="E20" s="157"/>
      <c r="F20" s="157"/>
      <c r="G20" s="157"/>
      <c r="H20" s="157"/>
      <c r="I20" s="157"/>
      <c r="J20" s="157"/>
      <c r="K20" s="158"/>
    </row>
    <row r="21" spans="2:11" ht="15.75" customHeight="1">
      <c r="B21" s="156"/>
      <c r="C21" s="157"/>
      <c r="D21" s="157"/>
      <c r="E21" s="157"/>
      <c r="F21" s="157"/>
      <c r="G21" s="157"/>
      <c r="H21" s="157"/>
      <c r="I21" s="157"/>
      <c r="J21" s="157"/>
      <c r="K21" s="158"/>
    </row>
    <row r="22" spans="2:11" ht="15.75" customHeight="1">
      <c r="B22" s="156"/>
      <c r="C22" s="157"/>
      <c r="D22" s="157"/>
      <c r="E22" s="157"/>
      <c r="F22" s="157"/>
      <c r="G22" s="157"/>
      <c r="H22" s="157"/>
      <c r="I22" s="157"/>
      <c r="J22" s="157"/>
      <c r="K22" s="158"/>
    </row>
    <row r="23" spans="2:11" ht="15.75" customHeight="1">
      <c r="B23" s="156"/>
      <c r="C23" s="157"/>
      <c r="D23" s="157"/>
      <c r="E23" s="157"/>
      <c r="F23" s="157"/>
      <c r="G23" s="157"/>
      <c r="H23" s="157"/>
      <c r="I23" s="157"/>
      <c r="J23" s="157"/>
      <c r="K23" s="158"/>
    </row>
    <row r="24" spans="2:11" ht="15.75" customHeight="1">
      <c r="B24" s="156"/>
      <c r="C24" s="157"/>
      <c r="D24" s="157"/>
      <c r="E24" s="157"/>
      <c r="F24" s="157"/>
      <c r="G24" s="157"/>
      <c r="H24" s="157"/>
      <c r="I24" s="157"/>
      <c r="J24" s="157"/>
      <c r="K24" s="158"/>
    </row>
    <row r="25" spans="2:11" ht="15.75" customHeight="1">
      <c r="B25" s="156"/>
      <c r="C25" s="157"/>
      <c r="D25" s="157"/>
      <c r="E25" s="157"/>
      <c r="F25" s="157"/>
      <c r="G25" s="157"/>
      <c r="H25" s="157"/>
      <c r="I25" s="157"/>
      <c r="J25" s="157"/>
      <c r="K25" s="158"/>
    </row>
    <row r="26" spans="2:11" ht="15.75" customHeight="1">
      <c r="B26" s="156"/>
      <c r="C26" s="157"/>
      <c r="D26" s="157"/>
      <c r="E26" s="157"/>
      <c r="F26" s="157"/>
      <c r="G26" s="157"/>
      <c r="H26" s="157"/>
      <c r="I26" s="157"/>
      <c r="J26" s="157"/>
      <c r="K26" s="158"/>
    </row>
    <row r="27" spans="2:11" ht="15.75" customHeight="1">
      <c r="B27" s="156"/>
      <c r="C27" s="157"/>
      <c r="D27" s="157"/>
      <c r="E27" s="157"/>
      <c r="F27" s="157"/>
      <c r="G27" s="157"/>
      <c r="H27" s="157"/>
      <c r="I27" s="157"/>
      <c r="J27" s="157"/>
      <c r="K27" s="158"/>
    </row>
    <row r="28" spans="2:11" ht="15.75" customHeight="1">
      <c r="B28" s="159"/>
      <c r="C28" s="160"/>
      <c r="D28" s="160"/>
      <c r="E28" s="160"/>
      <c r="F28" s="160"/>
      <c r="G28" s="160"/>
      <c r="H28" s="160"/>
      <c r="I28" s="160"/>
      <c r="J28" s="160"/>
      <c r="K28" s="161"/>
    </row>
  </sheetData>
  <mergeCells count="1">
    <mergeCell ref="B2:K2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03E72-1C0F-48BE-9347-25D1FEF9CF57}">
  <sheetPr>
    <tabColor theme="9" tint="-0.499984740745262"/>
  </sheetPr>
  <dimension ref="A1:T1000"/>
  <sheetViews>
    <sheetView workbookViewId="0">
      <selection sqref="A1:XFD1048576"/>
    </sheetView>
  </sheetViews>
  <sheetFormatPr defaultColWidth="12.5703125" defaultRowHeight="15"/>
  <cols>
    <col min="1" max="1" width="57.7109375" style="78" customWidth="1"/>
    <col min="2" max="2" width="17" style="78" customWidth="1"/>
    <col min="3" max="3" width="30.7109375" style="78" customWidth="1"/>
    <col min="4" max="14" width="19.140625" style="78" customWidth="1"/>
    <col min="15" max="15" width="21" style="78" customWidth="1"/>
    <col min="16" max="16" width="22.7109375" style="78" customWidth="1"/>
    <col min="17" max="19" width="19.140625" style="78" customWidth="1"/>
    <col min="20" max="20" width="11.140625" style="78" customWidth="1"/>
    <col min="21" max="26" width="9.140625" style="78" customWidth="1"/>
    <col min="27" max="16384" width="12.5703125" style="78"/>
  </cols>
  <sheetData>
    <row r="1" spans="1:20" ht="15.75" customHeight="1">
      <c r="A1" s="76"/>
      <c r="B1" s="77"/>
      <c r="C1" s="77"/>
      <c r="D1" s="77"/>
    </row>
    <row r="2" spans="1:20" ht="15.75" customHeight="1">
      <c r="A2" s="79" t="s">
        <v>255</v>
      </c>
      <c r="B2" s="77"/>
      <c r="C2" s="77"/>
      <c r="D2" s="77"/>
    </row>
    <row r="3" spans="1:20" ht="15.75" customHeight="1">
      <c r="A3" s="79"/>
      <c r="B3" s="77"/>
      <c r="C3" s="77"/>
      <c r="D3" s="77"/>
    </row>
    <row r="4" spans="1:20" ht="15.75" customHeight="1">
      <c r="A4" s="77"/>
      <c r="B4" s="77"/>
      <c r="C4" s="77"/>
      <c r="D4" s="77"/>
    </row>
    <row r="5" spans="1:20" ht="15.75" customHeight="1">
      <c r="A5" s="80" t="s">
        <v>203</v>
      </c>
      <c r="B5" s="81" t="s">
        <v>204</v>
      </c>
      <c r="C5" s="227"/>
      <c r="D5" s="82"/>
      <c r="E5" s="83">
        <v>0.25</v>
      </c>
      <c r="F5" s="84"/>
      <c r="G5" s="85"/>
      <c r="H5" s="82"/>
      <c r="I5" s="86">
        <v>0.15</v>
      </c>
      <c r="J5" s="85"/>
      <c r="K5" s="82"/>
      <c r="L5" s="86">
        <v>0.25</v>
      </c>
      <c r="M5" s="85"/>
      <c r="N5" s="82"/>
      <c r="O5" s="86">
        <v>0.2</v>
      </c>
      <c r="P5" s="85"/>
      <c r="Q5" s="82"/>
      <c r="R5" s="86">
        <v>0.15</v>
      </c>
      <c r="S5" s="85"/>
    </row>
    <row r="6" spans="1:20" ht="15.75" customHeight="1">
      <c r="A6" s="228"/>
      <c r="B6" s="87" t="s">
        <v>205</v>
      </c>
      <c r="C6" s="229"/>
      <c r="D6" s="88" t="s">
        <v>206</v>
      </c>
      <c r="E6" s="230"/>
      <c r="F6" s="230"/>
      <c r="G6" s="229"/>
      <c r="H6" s="89" t="s">
        <v>207</v>
      </c>
      <c r="I6" s="230"/>
      <c r="J6" s="229"/>
      <c r="K6" s="89" t="s">
        <v>208</v>
      </c>
      <c r="L6" s="230"/>
      <c r="M6" s="229"/>
      <c r="N6" s="89" t="s">
        <v>209</v>
      </c>
      <c r="O6" s="230"/>
      <c r="P6" s="229"/>
      <c r="Q6" s="89" t="s">
        <v>210</v>
      </c>
      <c r="R6" s="230"/>
      <c r="S6" s="229"/>
    </row>
    <row r="7" spans="1:20" ht="15.75" customHeight="1">
      <c r="A7" s="228"/>
      <c r="B7" s="90" t="s">
        <v>211</v>
      </c>
      <c r="C7" s="227"/>
      <c r="D7" s="91" t="s">
        <v>212</v>
      </c>
      <c r="E7" s="231"/>
      <c r="F7" s="231"/>
      <c r="G7" s="227"/>
      <c r="H7" s="92" t="s">
        <v>213</v>
      </c>
      <c r="I7" s="231"/>
      <c r="J7" s="227"/>
      <c r="K7" s="93" t="s">
        <v>214</v>
      </c>
      <c r="L7" s="231"/>
      <c r="M7" s="227"/>
      <c r="N7" s="91" t="s">
        <v>215</v>
      </c>
      <c r="O7" s="231"/>
      <c r="P7" s="227"/>
      <c r="Q7" s="91" t="s">
        <v>216</v>
      </c>
      <c r="R7" s="231"/>
      <c r="S7" s="227"/>
    </row>
    <row r="8" spans="1:20" ht="15.75" customHeight="1">
      <c r="A8" s="232"/>
      <c r="B8" s="94" t="s">
        <v>162</v>
      </c>
      <c r="C8" s="233"/>
      <c r="D8" s="95" t="s">
        <v>217</v>
      </c>
      <c r="E8" s="95" t="s">
        <v>218</v>
      </c>
      <c r="F8" s="95" t="s">
        <v>219</v>
      </c>
      <c r="G8" s="95" t="s">
        <v>220</v>
      </c>
      <c r="H8" s="95" t="s">
        <v>221</v>
      </c>
      <c r="I8" s="95" t="s">
        <v>222</v>
      </c>
      <c r="J8" s="95" t="s">
        <v>223</v>
      </c>
      <c r="K8" s="95" t="s">
        <v>224</v>
      </c>
      <c r="L8" s="95" t="s">
        <v>225</v>
      </c>
      <c r="M8" s="95" t="s">
        <v>226</v>
      </c>
      <c r="N8" s="95" t="s">
        <v>227</v>
      </c>
      <c r="O8" s="95" t="s">
        <v>228</v>
      </c>
      <c r="P8" s="95" t="s">
        <v>229</v>
      </c>
      <c r="Q8" s="95" t="s">
        <v>230</v>
      </c>
      <c r="R8" s="95" t="s">
        <v>231</v>
      </c>
      <c r="S8" s="95" t="s">
        <v>232</v>
      </c>
      <c r="T8" s="96" t="s">
        <v>233</v>
      </c>
    </row>
    <row r="9" spans="1:20" ht="15.75" customHeight="1">
      <c r="A9" s="97" t="s">
        <v>234</v>
      </c>
      <c r="B9" s="98" t="s">
        <v>211</v>
      </c>
      <c r="C9" s="227"/>
      <c r="D9" s="232"/>
      <c r="E9" s="232"/>
      <c r="F9" s="232"/>
      <c r="G9" s="232"/>
      <c r="H9" s="232"/>
      <c r="I9" s="232"/>
      <c r="J9" s="232"/>
      <c r="K9" s="232"/>
      <c r="L9" s="232"/>
      <c r="M9" s="232"/>
      <c r="N9" s="232"/>
      <c r="O9" s="232"/>
      <c r="P9" s="232"/>
      <c r="Q9" s="232"/>
      <c r="R9" s="232"/>
      <c r="S9" s="232"/>
      <c r="T9" s="234"/>
    </row>
    <row r="10" spans="1:20" ht="15.75" customHeight="1">
      <c r="A10" s="99" t="s">
        <v>168</v>
      </c>
      <c r="B10" s="100" t="s">
        <v>235</v>
      </c>
      <c r="C10" s="227"/>
      <c r="D10" s="101">
        <v>8</v>
      </c>
      <c r="E10" s="101">
        <v>8</v>
      </c>
      <c r="F10" s="101">
        <v>5</v>
      </c>
      <c r="G10" s="101">
        <v>8</v>
      </c>
      <c r="H10" s="101">
        <v>10</v>
      </c>
      <c r="I10" s="101">
        <v>10</v>
      </c>
      <c r="J10" s="101">
        <v>8</v>
      </c>
      <c r="K10" s="101">
        <v>10</v>
      </c>
      <c r="L10" s="102">
        <v>10</v>
      </c>
      <c r="M10" s="101">
        <v>10</v>
      </c>
      <c r="N10" s="101">
        <v>10</v>
      </c>
      <c r="O10" s="101">
        <v>10</v>
      </c>
      <c r="P10" s="101">
        <v>10</v>
      </c>
      <c r="Q10" s="101">
        <v>1</v>
      </c>
      <c r="R10" s="101">
        <v>1</v>
      </c>
      <c r="S10" s="103">
        <v>1</v>
      </c>
      <c r="T10" s="101">
        <f t="shared" ref="T10:T19" si="0">(AVERAGE(D10:G10)*$E$5)+(AVERAGE(H10:J10)*$I$5)+(AVERAGE(K10:M10)*$L$5)+(AVERAGE(N10:P10)*$O$5)+(AVERAGE(Q10:S10)*$R$5)</f>
        <v>7.8625000000000007</v>
      </c>
    </row>
    <row r="11" spans="1:20" ht="15.75" customHeight="1">
      <c r="A11" s="99" t="s">
        <v>236</v>
      </c>
      <c r="B11" s="100" t="s">
        <v>237</v>
      </c>
      <c r="C11" s="227"/>
      <c r="D11" s="101">
        <v>10</v>
      </c>
      <c r="E11" s="101">
        <v>10</v>
      </c>
      <c r="F11" s="101">
        <v>10</v>
      </c>
      <c r="G11" s="101">
        <v>10</v>
      </c>
      <c r="H11" s="101">
        <v>10</v>
      </c>
      <c r="I11" s="101">
        <v>10</v>
      </c>
      <c r="J11" s="101">
        <v>10</v>
      </c>
      <c r="K11" s="101">
        <v>10</v>
      </c>
      <c r="L11" s="101">
        <v>10</v>
      </c>
      <c r="M11" s="101">
        <v>10</v>
      </c>
      <c r="N11" s="101">
        <v>10</v>
      </c>
      <c r="O11" s="101">
        <v>10</v>
      </c>
      <c r="P11" s="101">
        <v>10</v>
      </c>
      <c r="Q11" s="101">
        <v>10</v>
      </c>
      <c r="R11" s="101">
        <v>10</v>
      </c>
      <c r="S11" s="103">
        <v>10</v>
      </c>
      <c r="T11" s="101">
        <f t="shared" si="0"/>
        <v>10</v>
      </c>
    </row>
    <row r="12" spans="1:20" ht="15.75" customHeight="1">
      <c r="A12" s="99" t="s">
        <v>179</v>
      </c>
      <c r="B12" s="100" t="s">
        <v>238</v>
      </c>
      <c r="C12" s="227"/>
      <c r="D12" s="101">
        <v>8</v>
      </c>
      <c r="E12" s="101">
        <v>8</v>
      </c>
      <c r="F12" s="101">
        <v>5</v>
      </c>
      <c r="G12" s="101">
        <v>8</v>
      </c>
      <c r="H12" s="101">
        <v>10</v>
      </c>
      <c r="I12" s="101">
        <v>10</v>
      </c>
      <c r="J12" s="101">
        <v>8</v>
      </c>
      <c r="K12" s="101">
        <v>10</v>
      </c>
      <c r="L12" s="102">
        <v>10</v>
      </c>
      <c r="M12" s="101">
        <v>10</v>
      </c>
      <c r="N12" s="101">
        <v>10</v>
      </c>
      <c r="O12" s="101">
        <v>10</v>
      </c>
      <c r="P12" s="101">
        <v>10</v>
      </c>
      <c r="Q12" s="101">
        <v>1</v>
      </c>
      <c r="R12" s="101">
        <v>1</v>
      </c>
      <c r="S12" s="103">
        <v>1</v>
      </c>
      <c r="T12" s="101">
        <f t="shared" si="0"/>
        <v>7.8625000000000007</v>
      </c>
    </row>
    <row r="13" spans="1:20" ht="15.75" customHeight="1">
      <c r="A13" s="99" t="s">
        <v>171</v>
      </c>
      <c r="B13" s="100" t="s">
        <v>239</v>
      </c>
      <c r="C13" s="227"/>
      <c r="D13" s="101">
        <v>10</v>
      </c>
      <c r="E13" s="101">
        <v>10</v>
      </c>
      <c r="F13" s="101">
        <v>10</v>
      </c>
      <c r="G13" s="101">
        <v>10</v>
      </c>
      <c r="H13" s="101">
        <v>10</v>
      </c>
      <c r="I13" s="101">
        <v>10</v>
      </c>
      <c r="J13" s="101">
        <v>10</v>
      </c>
      <c r="K13" s="101">
        <v>10</v>
      </c>
      <c r="L13" s="101">
        <v>10</v>
      </c>
      <c r="M13" s="101">
        <v>10</v>
      </c>
      <c r="N13" s="101">
        <v>10</v>
      </c>
      <c r="O13" s="101">
        <v>10</v>
      </c>
      <c r="P13" s="101">
        <v>10</v>
      </c>
      <c r="Q13" s="101">
        <v>10</v>
      </c>
      <c r="R13" s="101">
        <v>10</v>
      </c>
      <c r="S13" s="103">
        <v>10</v>
      </c>
      <c r="T13" s="101">
        <f t="shared" si="0"/>
        <v>10</v>
      </c>
    </row>
    <row r="14" spans="1:20" ht="15.75" customHeight="1">
      <c r="A14" s="99" t="s">
        <v>240</v>
      </c>
      <c r="B14" s="100" t="s">
        <v>241</v>
      </c>
      <c r="C14" s="227"/>
      <c r="D14" s="101">
        <v>10</v>
      </c>
      <c r="E14" s="101">
        <v>10</v>
      </c>
      <c r="F14" s="101">
        <v>10</v>
      </c>
      <c r="G14" s="101">
        <v>10</v>
      </c>
      <c r="H14" s="101">
        <v>10</v>
      </c>
      <c r="I14" s="101">
        <v>10</v>
      </c>
      <c r="J14" s="101">
        <v>10</v>
      </c>
      <c r="K14" s="101">
        <v>10</v>
      </c>
      <c r="L14" s="101">
        <v>10</v>
      </c>
      <c r="M14" s="101">
        <v>10</v>
      </c>
      <c r="N14" s="101">
        <v>10</v>
      </c>
      <c r="O14" s="101">
        <v>10</v>
      </c>
      <c r="P14" s="101">
        <v>10</v>
      </c>
      <c r="Q14" s="101">
        <v>10</v>
      </c>
      <c r="R14" s="101">
        <v>10</v>
      </c>
      <c r="S14" s="103">
        <v>10</v>
      </c>
      <c r="T14" s="101">
        <f t="shared" si="0"/>
        <v>10</v>
      </c>
    </row>
    <row r="15" spans="1:20" ht="15.75" customHeight="1">
      <c r="A15" s="99" t="s">
        <v>242</v>
      </c>
      <c r="B15" s="100" t="s">
        <v>243</v>
      </c>
      <c r="C15" s="227"/>
      <c r="D15" s="101">
        <v>8</v>
      </c>
      <c r="E15" s="101">
        <v>8</v>
      </c>
      <c r="F15" s="101">
        <v>5</v>
      </c>
      <c r="G15" s="101">
        <v>8</v>
      </c>
      <c r="H15" s="101">
        <v>10</v>
      </c>
      <c r="I15" s="101">
        <v>10</v>
      </c>
      <c r="J15" s="101">
        <v>8</v>
      </c>
      <c r="K15" s="101">
        <v>10</v>
      </c>
      <c r="L15" s="102">
        <v>10</v>
      </c>
      <c r="M15" s="101">
        <v>10</v>
      </c>
      <c r="N15" s="101">
        <v>10</v>
      </c>
      <c r="O15" s="101">
        <v>10</v>
      </c>
      <c r="P15" s="101">
        <v>10</v>
      </c>
      <c r="Q15" s="101">
        <v>1</v>
      </c>
      <c r="R15" s="101">
        <v>1</v>
      </c>
      <c r="S15" s="103">
        <v>1</v>
      </c>
      <c r="T15" s="101">
        <f t="shared" si="0"/>
        <v>7.8625000000000007</v>
      </c>
    </row>
    <row r="16" spans="1:20" ht="15.75" customHeight="1">
      <c r="A16" s="99" t="s">
        <v>244</v>
      </c>
      <c r="B16" s="100" t="s">
        <v>245</v>
      </c>
      <c r="C16" s="227"/>
      <c r="D16" s="101">
        <v>10</v>
      </c>
      <c r="E16" s="101">
        <v>10</v>
      </c>
      <c r="F16" s="101">
        <v>10</v>
      </c>
      <c r="G16" s="101">
        <v>10</v>
      </c>
      <c r="H16" s="101">
        <v>10</v>
      </c>
      <c r="I16" s="101">
        <v>10</v>
      </c>
      <c r="J16" s="101">
        <v>10</v>
      </c>
      <c r="K16" s="101">
        <v>10</v>
      </c>
      <c r="L16" s="101">
        <v>10</v>
      </c>
      <c r="M16" s="101">
        <v>10</v>
      </c>
      <c r="N16" s="101">
        <v>10</v>
      </c>
      <c r="O16" s="101">
        <v>10</v>
      </c>
      <c r="P16" s="101">
        <v>10</v>
      </c>
      <c r="Q16" s="101">
        <v>10</v>
      </c>
      <c r="R16" s="101">
        <v>10</v>
      </c>
      <c r="S16" s="103">
        <v>10</v>
      </c>
      <c r="T16" s="101">
        <f t="shared" si="0"/>
        <v>10</v>
      </c>
    </row>
    <row r="17" spans="1:20" ht="15.75" customHeight="1">
      <c r="A17" s="99" t="s">
        <v>181</v>
      </c>
      <c r="B17" s="100" t="s">
        <v>246</v>
      </c>
      <c r="C17" s="227"/>
      <c r="D17" s="101">
        <v>8</v>
      </c>
      <c r="E17" s="101">
        <v>8</v>
      </c>
      <c r="F17" s="101">
        <v>5</v>
      </c>
      <c r="G17" s="101">
        <v>8</v>
      </c>
      <c r="H17" s="101">
        <v>10</v>
      </c>
      <c r="I17" s="101">
        <v>10</v>
      </c>
      <c r="J17" s="101">
        <v>8</v>
      </c>
      <c r="K17" s="101">
        <v>10</v>
      </c>
      <c r="L17" s="102">
        <v>10</v>
      </c>
      <c r="M17" s="101">
        <v>10</v>
      </c>
      <c r="N17" s="101">
        <v>10</v>
      </c>
      <c r="O17" s="101">
        <v>10</v>
      </c>
      <c r="P17" s="101">
        <v>10</v>
      </c>
      <c r="Q17" s="101">
        <v>1</v>
      </c>
      <c r="R17" s="101">
        <v>1</v>
      </c>
      <c r="S17" s="103">
        <v>1</v>
      </c>
      <c r="T17" s="101">
        <f t="shared" si="0"/>
        <v>7.8625000000000007</v>
      </c>
    </row>
    <row r="18" spans="1:20" ht="15.75" customHeight="1">
      <c r="A18" s="99" t="s">
        <v>165</v>
      </c>
      <c r="B18" s="100" t="s">
        <v>247</v>
      </c>
      <c r="C18" s="227"/>
      <c r="D18" s="101">
        <v>10</v>
      </c>
      <c r="E18" s="101">
        <v>10</v>
      </c>
      <c r="F18" s="101">
        <v>10</v>
      </c>
      <c r="G18" s="101">
        <v>10</v>
      </c>
      <c r="H18" s="101">
        <v>10</v>
      </c>
      <c r="I18" s="101">
        <v>10</v>
      </c>
      <c r="J18" s="101">
        <v>10</v>
      </c>
      <c r="K18" s="101">
        <v>10</v>
      </c>
      <c r="L18" s="101">
        <v>10</v>
      </c>
      <c r="M18" s="101">
        <v>10</v>
      </c>
      <c r="N18" s="101">
        <v>10</v>
      </c>
      <c r="O18" s="101">
        <v>10</v>
      </c>
      <c r="P18" s="101">
        <v>10</v>
      </c>
      <c r="Q18" s="101">
        <v>10</v>
      </c>
      <c r="R18" s="101">
        <v>10</v>
      </c>
      <c r="S18" s="103">
        <v>10</v>
      </c>
      <c r="T18" s="101">
        <f t="shared" si="0"/>
        <v>10</v>
      </c>
    </row>
    <row r="19" spans="1:20" ht="15.75" customHeight="1">
      <c r="A19" s="99" t="s">
        <v>248</v>
      </c>
      <c r="B19" s="61" t="s">
        <v>249</v>
      </c>
      <c r="C19" s="233"/>
      <c r="D19" s="101">
        <v>10</v>
      </c>
      <c r="E19" s="101">
        <v>10</v>
      </c>
      <c r="F19" s="101">
        <v>10</v>
      </c>
      <c r="G19" s="101">
        <v>10</v>
      </c>
      <c r="H19" s="101">
        <v>10</v>
      </c>
      <c r="I19" s="101">
        <v>10</v>
      </c>
      <c r="J19" s="101">
        <v>10</v>
      </c>
      <c r="K19" s="101">
        <v>10</v>
      </c>
      <c r="L19" s="101">
        <v>10</v>
      </c>
      <c r="M19" s="101">
        <v>10</v>
      </c>
      <c r="N19" s="101">
        <v>10</v>
      </c>
      <c r="O19" s="101">
        <v>10</v>
      </c>
      <c r="P19" s="101">
        <v>10</v>
      </c>
      <c r="Q19" s="101">
        <v>10</v>
      </c>
      <c r="R19" s="101">
        <v>10</v>
      </c>
      <c r="S19" s="103">
        <v>10</v>
      </c>
      <c r="T19" s="101">
        <f t="shared" si="0"/>
        <v>10</v>
      </c>
    </row>
    <row r="20" spans="1:20" ht="15.75">
      <c r="B20" s="107" t="s">
        <v>250</v>
      </c>
      <c r="C20" s="227"/>
      <c r="D20" s="108">
        <f t="shared" ref="D20:S20" si="1">AVERAGE(D10:D19)</f>
        <v>9.1999999999999993</v>
      </c>
      <c r="E20" s="108">
        <f t="shared" si="1"/>
        <v>9.1999999999999993</v>
      </c>
      <c r="F20" s="108">
        <f t="shared" si="1"/>
        <v>8</v>
      </c>
      <c r="G20" s="108">
        <f t="shared" si="1"/>
        <v>9.1999999999999993</v>
      </c>
      <c r="H20" s="108">
        <f t="shared" si="1"/>
        <v>10</v>
      </c>
      <c r="I20" s="108">
        <f t="shared" si="1"/>
        <v>10</v>
      </c>
      <c r="J20" s="108">
        <f t="shared" si="1"/>
        <v>9.1999999999999993</v>
      </c>
      <c r="K20" s="108">
        <f t="shared" si="1"/>
        <v>10</v>
      </c>
      <c r="L20" s="108">
        <f t="shared" si="1"/>
        <v>10</v>
      </c>
      <c r="M20" s="108">
        <f t="shared" si="1"/>
        <v>10</v>
      </c>
      <c r="N20" s="108">
        <f t="shared" si="1"/>
        <v>10</v>
      </c>
      <c r="O20" s="108">
        <f t="shared" si="1"/>
        <v>10</v>
      </c>
      <c r="P20" s="108">
        <f t="shared" si="1"/>
        <v>10</v>
      </c>
      <c r="Q20" s="108">
        <f t="shared" si="1"/>
        <v>6.4</v>
      </c>
      <c r="R20" s="108">
        <f t="shared" si="1"/>
        <v>6.4</v>
      </c>
      <c r="S20" s="108">
        <f t="shared" si="1"/>
        <v>6.4</v>
      </c>
    </row>
    <row r="21" spans="1:20" ht="15" customHeight="1">
      <c r="B21" s="109" t="s">
        <v>251</v>
      </c>
      <c r="C21" s="227"/>
      <c r="D21" s="110">
        <f>AVERAGE(D20:G20)</f>
        <v>8.8999999999999986</v>
      </c>
      <c r="E21" s="110"/>
      <c r="F21" s="110"/>
      <c r="G21" s="110"/>
      <c r="H21" s="110">
        <f>AVERAGE(H20:J20)</f>
        <v>9.7333333333333325</v>
      </c>
      <c r="I21" s="110"/>
      <c r="J21" s="110"/>
      <c r="K21" s="110">
        <f>AVERAGE(K20:M20)</f>
        <v>10</v>
      </c>
      <c r="L21" s="111"/>
      <c r="M21" s="110"/>
      <c r="N21" s="110">
        <f>AVERAGE(N20:P20)</f>
        <v>10</v>
      </c>
      <c r="O21" s="110"/>
      <c r="P21" s="110"/>
      <c r="Q21" s="110">
        <f>AVERAGE(Q20:S20)</f>
        <v>6.4000000000000012</v>
      </c>
      <c r="R21" s="110"/>
      <c r="S21" s="110"/>
    </row>
    <row r="22" spans="1:20" ht="15" customHeight="1">
      <c r="B22" s="109" t="s">
        <v>252</v>
      </c>
      <c r="C22" s="227"/>
      <c r="D22" s="112">
        <f>D21/10*100%</f>
        <v>0.8899999999999999</v>
      </c>
      <c r="E22" s="110"/>
      <c r="F22" s="110"/>
      <c r="G22" s="110"/>
      <c r="H22" s="112">
        <f>H21/10*100%</f>
        <v>0.97333333333333327</v>
      </c>
      <c r="I22" s="110"/>
      <c r="J22" s="110"/>
      <c r="K22" s="112">
        <f>K21/10*100%</f>
        <v>1</v>
      </c>
      <c r="L22" s="111"/>
      <c r="M22" s="110"/>
      <c r="N22" s="112">
        <f>N21/10*100%</f>
        <v>1</v>
      </c>
      <c r="O22" s="110"/>
      <c r="P22" s="110"/>
      <c r="Q22" s="112">
        <f>Q21/10*100%</f>
        <v>0.64000000000000012</v>
      </c>
      <c r="R22" s="110"/>
      <c r="S22" s="110"/>
    </row>
    <row r="23" spans="1:20" ht="15" customHeight="1"/>
    <row r="24" spans="1:20" ht="15" customHeight="1"/>
    <row r="25" spans="1:20" ht="15" customHeight="1"/>
    <row r="26" spans="1:20" ht="15" customHeight="1"/>
    <row r="27" spans="1:20" ht="15" customHeight="1"/>
    <row r="28" spans="1:20" ht="15" customHeight="1"/>
    <row r="29" spans="1:20" ht="15" customHeight="1"/>
    <row r="30" spans="1:20" ht="15" customHeight="1"/>
    <row r="31" spans="1:20" ht="15" customHeight="1"/>
    <row r="32" spans="1:20" ht="15" customHeight="1"/>
    <row r="33" s="78" customFormat="1" ht="15" customHeight="1"/>
    <row r="34" s="78" customFormat="1" ht="15" customHeight="1"/>
    <row r="35" s="78" customFormat="1" ht="15" customHeight="1"/>
    <row r="36" s="78" customFormat="1" ht="15" customHeight="1"/>
    <row r="37" s="78" customFormat="1" ht="15" customHeight="1"/>
    <row r="38" s="78" customFormat="1" ht="15" customHeight="1"/>
    <row r="39" s="78" customFormat="1" ht="15" customHeight="1"/>
    <row r="40" s="78" customFormat="1" ht="15" customHeight="1"/>
    <row r="41" s="78" customFormat="1" ht="15" customHeight="1"/>
    <row r="42" s="78" customFormat="1" ht="15" customHeight="1"/>
    <row r="43" s="78" customFormat="1" ht="15" customHeight="1"/>
    <row r="44" s="78" customFormat="1" ht="15" customHeight="1"/>
    <row r="45" s="78" customFormat="1" ht="15" customHeight="1"/>
    <row r="46" s="78" customFormat="1" ht="15" customHeight="1"/>
    <row r="47" s="78" customFormat="1" ht="15" customHeight="1"/>
    <row r="48" s="78" customFormat="1" ht="15" customHeight="1"/>
    <row r="49" s="78" customFormat="1" ht="15" customHeight="1"/>
    <row r="50" s="78" customFormat="1" ht="15" customHeight="1"/>
    <row r="51" s="78" customFormat="1" ht="15" customHeight="1"/>
    <row r="52" s="78" customFormat="1" ht="15" customHeight="1"/>
    <row r="53" s="78" customFormat="1" ht="15" customHeight="1"/>
    <row r="54" s="78" customFormat="1" ht="15" customHeight="1"/>
    <row r="55" s="78" customFormat="1" ht="15" customHeight="1"/>
    <row r="56" s="78" customFormat="1" ht="15" customHeight="1"/>
    <row r="57" s="78" customFormat="1" ht="15" customHeight="1"/>
    <row r="58" s="78" customFormat="1" ht="15" customHeight="1"/>
    <row r="59" s="78" customFormat="1" ht="15" customHeight="1"/>
    <row r="60" s="78" customFormat="1" ht="15" customHeight="1"/>
    <row r="61" s="78" customFormat="1" ht="15" customHeight="1"/>
    <row r="62" s="78" customFormat="1" ht="15" customHeight="1"/>
    <row r="63" s="78" customFormat="1" ht="15" customHeight="1"/>
    <row r="64" s="78" customFormat="1" ht="15" customHeight="1"/>
    <row r="65" s="78" customFormat="1" ht="15" customHeight="1"/>
    <row r="66" s="78" customFormat="1" ht="15" customHeight="1"/>
    <row r="67" s="78" customFormat="1" ht="15" customHeight="1"/>
    <row r="68" s="78" customFormat="1" ht="15" customHeight="1"/>
    <row r="69" s="78" customFormat="1" ht="15" customHeight="1"/>
    <row r="70" s="78" customFormat="1" ht="15" customHeight="1"/>
    <row r="71" s="78" customFormat="1" ht="15" customHeight="1"/>
    <row r="72" s="78" customFormat="1" ht="15" customHeight="1"/>
    <row r="73" s="78" customFormat="1" ht="15" customHeight="1"/>
    <row r="74" s="78" customFormat="1" ht="15" customHeight="1"/>
    <row r="75" s="78" customFormat="1" ht="15" customHeight="1"/>
    <row r="76" s="78" customFormat="1" ht="15" customHeight="1"/>
    <row r="77" s="78" customFormat="1" ht="15" customHeight="1"/>
    <row r="78" s="78" customFormat="1" ht="15" customHeight="1"/>
    <row r="79" s="78" customFormat="1" ht="15" customHeight="1"/>
    <row r="80" s="78" customFormat="1" ht="15" customHeight="1"/>
    <row r="81" s="78" customFormat="1" ht="15" customHeight="1"/>
    <row r="82" s="78" customFormat="1" ht="15" customHeight="1"/>
    <row r="83" s="78" customFormat="1" ht="15" customHeight="1"/>
    <row r="84" s="78" customFormat="1" ht="15" customHeight="1"/>
    <row r="85" s="78" customFormat="1" ht="15" customHeight="1"/>
    <row r="86" s="78" customFormat="1" ht="15" customHeight="1"/>
    <row r="87" s="78" customFormat="1" ht="15" customHeight="1"/>
    <row r="88" s="78" customFormat="1" ht="15" customHeight="1"/>
    <row r="89" s="78" customFormat="1" ht="15" customHeight="1"/>
    <row r="90" s="78" customFormat="1" ht="15" customHeight="1"/>
    <row r="91" s="78" customFormat="1" ht="15" customHeight="1"/>
    <row r="92" s="78" customFormat="1" ht="15" customHeight="1"/>
    <row r="93" s="78" customFormat="1" ht="15" customHeight="1"/>
    <row r="94" s="78" customFormat="1" ht="15" customHeight="1"/>
    <row r="95" s="78" customFormat="1" ht="15" customHeight="1"/>
    <row r="96" s="78" customFormat="1" ht="15" customHeight="1"/>
    <row r="97" s="78" customFormat="1" ht="15" customHeight="1"/>
    <row r="98" s="78" customFormat="1" ht="15" customHeight="1"/>
    <row r="99" s="78" customFormat="1" ht="15" customHeight="1"/>
    <row r="100" s="78" customFormat="1" ht="15" customHeight="1"/>
    <row r="101" s="78" customFormat="1" ht="15" customHeight="1"/>
    <row r="102" s="78" customFormat="1" ht="15" customHeight="1"/>
    <row r="103" s="78" customFormat="1" ht="15" customHeight="1"/>
    <row r="104" s="78" customFormat="1" ht="15" customHeight="1"/>
    <row r="105" s="78" customFormat="1" ht="15" customHeight="1"/>
    <row r="106" s="78" customFormat="1" ht="15" customHeight="1"/>
    <row r="107" s="78" customFormat="1" ht="15" customHeight="1"/>
    <row r="108" s="78" customFormat="1" ht="15" customHeight="1"/>
    <row r="109" s="78" customFormat="1" ht="15" customHeight="1"/>
    <row r="110" s="78" customFormat="1" ht="15" customHeight="1"/>
    <row r="111" s="78" customFormat="1" ht="15" customHeight="1"/>
    <row r="112" s="78" customFormat="1" ht="15" customHeight="1"/>
    <row r="113" s="78" customFormat="1" ht="15" customHeight="1"/>
    <row r="114" s="78" customFormat="1" ht="15" customHeight="1"/>
    <row r="115" s="78" customFormat="1" ht="15" customHeight="1"/>
    <row r="116" s="78" customFormat="1" ht="15" customHeight="1"/>
    <row r="117" s="78" customFormat="1" ht="15" customHeight="1"/>
    <row r="118" s="78" customFormat="1" ht="15" customHeight="1"/>
    <row r="119" s="78" customFormat="1" ht="15" customHeight="1"/>
    <row r="120" s="78" customFormat="1" ht="15" customHeight="1"/>
    <row r="121" s="78" customFormat="1" ht="15" customHeight="1"/>
    <row r="122" s="78" customFormat="1" ht="15" customHeight="1"/>
    <row r="123" s="78" customFormat="1" ht="15" customHeight="1"/>
    <row r="124" s="78" customFormat="1" ht="15" customHeight="1"/>
    <row r="125" s="78" customFormat="1" ht="15" customHeight="1"/>
    <row r="126" s="78" customFormat="1" ht="15" customHeight="1"/>
    <row r="127" s="78" customFormat="1" ht="15" customHeight="1"/>
    <row r="128" s="78" customFormat="1" ht="15" customHeight="1"/>
    <row r="129" s="78" customFormat="1" ht="15" customHeight="1"/>
    <row r="130" s="78" customFormat="1" ht="15" customHeight="1"/>
    <row r="131" s="78" customFormat="1" ht="15" customHeight="1"/>
    <row r="132" s="78" customFormat="1" ht="15" customHeight="1"/>
    <row r="133" s="78" customFormat="1" ht="15" customHeight="1"/>
    <row r="134" s="78" customFormat="1" ht="15" customHeight="1"/>
    <row r="135" s="78" customFormat="1" ht="15" customHeight="1"/>
    <row r="136" s="78" customFormat="1" ht="15" customHeight="1"/>
    <row r="137" s="78" customFormat="1" ht="15" customHeight="1"/>
    <row r="138" s="78" customFormat="1" ht="15" customHeight="1"/>
    <row r="139" s="78" customFormat="1" ht="15" customHeight="1"/>
    <row r="140" s="78" customFormat="1" ht="15" customHeight="1"/>
    <row r="141" s="78" customFormat="1" ht="15" customHeight="1"/>
    <row r="142" s="78" customFormat="1" ht="15" customHeight="1"/>
    <row r="143" s="78" customFormat="1" ht="15" customHeight="1"/>
    <row r="144" s="78" customFormat="1" ht="15" customHeight="1"/>
    <row r="145" s="78" customFormat="1" ht="15" customHeight="1"/>
    <row r="146" s="78" customFormat="1" ht="15" customHeight="1"/>
    <row r="147" s="78" customFormat="1" ht="15" customHeight="1"/>
    <row r="148" s="78" customFormat="1" ht="15" customHeight="1"/>
    <row r="149" s="78" customFormat="1" ht="15" customHeight="1"/>
    <row r="150" s="78" customFormat="1" ht="15" customHeight="1"/>
    <row r="151" s="78" customFormat="1" ht="15" customHeight="1"/>
    <row r="152" s="78" customFormat="1" ht="15" customHeight="1"/>
    <row r="153" s="78" customFormat="1" ht="15" customHeight="1"/>
    <row r="154" s="78" customFormat="1" ht="15" customHeight="1"/>
    <row r="155" s="78" customFormat="1" ht="15" customHeight="1"/>
    <row r="156" s="78" customFormat="1" ht="15" customHeight="1"/>
    <row r="157" s="78" customFormat="1" ht="15" customHeight="1"/>
    <row r="158" s="78" customFormat="1" ht="15" customHeight="1"/>
    <row r="159" s="78" customFormat="1" ht="15" customHeight="1"/>
    <row r="160" s="78" customFormat="1" ht="15" customHeight="1"/>
    <row r="161" s="78" customFormat="1" ht="15" customHeight="1"/>
    <row r="162" s="78" customFormat="1" ht="15" customHeight="1"/>
    <row r="163" s="78" customFormat="1" ht="15" customHeight="1"/>
    <row r="164" s="78" customFormat="1" ht="15" customHeight="1"/>
    <row r="165" s="78" customFormat="1" ht="15" customHeight="1"/>
    <row r="166" s="78" customFormat="1" ht="15" customHeight="1"/>
    <row r="167" s="78" customFormat="1" ht="15" customHeight="1"/>
    <row r="168" s="78" customFormat="1" ht="15" customHeight="1"/>
    <row r="169" s="78" customFormat="1" ht="15" customHeight="1"/>
    <row r="170" s="78" customFormat="1" ht="15" customHeight="1"/>
    <row r="171" s="78" customFormat="1" ht="15" customHeight="1"/>
    <row r="172" s="78" customFormat="1" ht="15" customHeight="1"/>
    <row r="173" s="78" customFormat="1" ht="15" customHeight="1"/>
    <row r="174" s="78" customFormat="1" ht="15" customHeight="1"/>
    <row r="175" s="78" customFormat="1" ht="15" customHeight="1"/>
    <row r="176" s="78" customFormat="1" ht="15" customHeight="1"/>
    <row r="177" s="78" customFormat="1" ht="15" customHeight="1"/>
    <row r="178" s="78" customFormat="1" ht="15" customHeight="1"/>
    <row r="179" s="78" customFormat="1" ht="15" customHeight="1"/>
    <row r="180" s="78" customFormat="1" ht="15" customHeight="1"/>
    <row r="181" s="78" customFormat="1" ht="15" customHeight="1"/>
    <row r="182" s="78" customFormat="1" ht="15" customHeight="1"/>
    <row r="183" s="78" customFormat="1" ht="15" customHeight="1"/>
    <row r="184" s="78" customFormat="1" ht="15" customHeight="1"/>
    <row r="185" s="78" customFormat="1" ht="15" customHeight="1"/>
    <row r="186" s="78" customFormat="1" ht="15" customHeight="1"/>
    <row r="187" s="78" customFormat="1" ht="15" customHeight="1"/>
    <row r="188" s="78" customFormat="1" ht="15" customHeight="1"/>
    <row r="189" s="78" customFormat="1" ht="15" customHeight="1"/>
    <row r="190" s="78" customFormat="1" ht="15" customHeight="1"/>
    <row r="191" s="78" customFormat="1" ht="15" customHeight="1"/>
    <row r="192" s="78" customFormat="1" ht="15" customHeight="1"/>
    <row r="193" s="78" customFormat="1" ht="15" customHeight="1"/>
    <row r="194" s="78" customFormat="1" ht="15" customHeight="1"/>
    <row r="195" s="78" customFormat="1" ht="15" customHeight="1"/>
    <row r="196" s="78" customFormat="1" ht="15" customHeight="1"/>
    <row r="197" s="78" customFormat="1" ht="15" customHeight="1"/>
    <row r="198" s="78" customFormat="1" ht="15" customHeight="1"/>
    <row r="199" s="78" customFormat="1" ht="15" customHeight="1"/>
    <row r="200" s="78" customFormat="1" ht="15" customHeight="1"/>
    <row r="201" s="78" customFormat="1" ht="15" customHeight="1"/>
    <row r="202" s="78" customFormat="1" ht="15" customHeight="1"/>
    <row r="203" s="78" customFormat="1" ht="15" customHeight="1"/>
    <row r="204" s="78" customFormat="1" ht="15" customHeight="1"/>
    <row r="205" s="78" customFormat="1" ht="15" customHeight="1"/>
    <row r="206" s="78" customFormat="1" ht="15" customHeight="1"/>
    <row r="207" s="78" customFormat="1" ht="15" customHeight="1"/>
    <row r="208" s="78" customFormat="1" ht="15" customHeight="1"/>
    <row r="209" s="78" customFormat="1" ht="15" customHeight="1"/>
    <row r="210" s="78" customFormat="1" ht="15" customHeight="1"/>
    <row r="211" s="78" customFormat="1" ht="15" customHeight="1"/>
    <row r="212" s="78" customFormat="1" ht="15" customHeight="1"/>
    <row r="213" s="78" customFormat="1" ht="15" customHeight="1"/>
    <row r="214" s="78" customFormat="1" ht="15" customHeight="1"/>
    <row r="215" s="78" customFormat="1" ht="15" customHeight="1"/>
    <row r="216" s="78" customFormat="1" ht="15" customHeight="1"/>
    <row r="217" s="78" customFormat="1" ht="15" customHeight="1"/>
    <row r="218" s="78" customFormat="1" ht="15" customHeight="1"/>
    <row r="219" s="78" customFormat="1" ht="15" customHeight="1"/>
    <row r="220" s="78" customFormat="1" ht="15" customHeight="1"/>
    <row r="221" s="78" customFormat="1" ht="15" customHeight="1"/>
    <row r="222" s="78" customFormat="1" ht="15" customHeight="1"/>
    <row r="223" s="78" customFormat="1" ht="15" customHeight="1"/>
    <row r="224" s="78" customFormat="1" ht="15" customHeight="1"/>
    <row r="225" s="78" customFormat="1" ht="15" customHeight="1"/>
    <row r="226" s="78" customFormat="1" ht="15" customHeight="1"/>
    <row r="227" s="78" customFormat="1" ht="15" customHeight="1"/>
    <row r="228" s="78" customFormat="1" ht="15" customHeight="1"/>
    <row r="229" s="78" customFormat="1" ht="15" customHeight="1"/>
    <row r="230" s="78" customFormat="1" ht="15" customHeight="1"/>
    <row r="231" s="78" customFormat="1" ht="15" customHeight="1"/>
    <row r="232" s="78" customFormat="1" ht="15" customHeight="1"/>
    <row r="233" s="78" customFormat="1" ht="15" customHeight="1"/>
    <row r="234" s="78" customFormat="1" ht="15" customHeight="1"/>
    <row r="235" s="78" customFormat="1" ht="15" customHeight="1"/>
    <row r="236" s="78" customFormat="1" ht="15" customHeight="1"/>
    <row r="237" s="78" customFormat="1" ht="15" customHeight="1"/>
    <row r="238" s="78" customFormat="1" ht="15" customHeight="1"/>
    <row r="239" s="78" customFormat="1" ht="15" customHeight="1"/>
    <row r="240" s="78" customFormat="1" ht="15" customHeight="1"/>
    <row r="241" s="78" customFormat="1" ht="15" customHeight="1"/>
    <row r="242" s="78" customFormat="1" ht="15" customHeight="1"/>
    <row r="243" s="78" customFormat="1" ht="15" customHeight="1"/>
    <row r="244" s="78" customFormat="1" ht="15" customHeight="1"/>
    <row r="245" s="78" customFormat="1" ht="15" customHeight="1"/>
    <row r="246" s="78" customFormat="1" ht="15" customHeight="1"/>
    <row r="247" s="78" customFormat="1" ht="15" customHeight="1"/>
    <row r="248" s="78" customFormat="1" ht="15" customHeight="1"/>
    <row r="249" s="78" customFormat="1" ht="15" customHeight="1"/>
    <row r="250" s="78" customFormat="1" ht="15" customHeight="1"/>
    <row r="251" s="78" customFormat="1" ht="15" customHeight="1"/>
    <row r="252" s="78" customFormat="1" ht="15" customHeight="1"/>
    <row r="253" s="78" customFormat="1" ht="15" customHeight="1"/>
    <row r="254" s="78" customFormat="1" ht="15" customHeight="1"/>
    <row r="255" s="78" customFormat="1" ht="15" customHeight="1"/>
    <row r="256" s="78" customFormat="1" ht="15" customHeight="1"/>
    <row r="257" s="78" customFormat="1" ht="15" customHeight="1"/>
    <row r="258" s="78" customFormat="1" ht="15" customHeight="1"/>
    <row r="259" s="78" customFormat="1" ht="15" customHeight="1"/>
    <row r="260" s="78" customFormat="1" ht="15" customHeight="1"/>
    <row r="261" s="78" customFormat="1" ht="15" customHeight="1"/>
    <row r="262" s="78" customFormat="1" ht="15" customHeight="1"/>
    <row r="263" s="78" customFormat="1" ht="15" customHeight="1"/>
    <row r="264" s="78" customFormat="1" ht="15" customHeight="1"/>
    <row r="265" s="78" customFormat="1" ht="15" customHeight="1"/>
    <row r="266" s="78" customFormat="1" ht="15" customHeight="1"/>
    <row r="267" s="78" customFormat="1" ht="15" customHeight="1"/>
    <row r="268" s="78" customFormat="1" ht="15" customHeight="1"/>
    <row r="269" s="78" customFormat="1" ht="15" customHeight="1"/>
    <row r="270" s="78" customFormat="1" ht="15" customHeight="1"/>
    <row r="271" s="78" customFormat="1" ht="15" customHeight="1"/>
    <row r="272" s="78" customFormat="1" ht="15" customHeight="1"/>
    <row r="273" s="78" customFormat="1" ht="15" customHeight="1"/>
    <row r="274" s="78" customFormat="1" ht="15" customHeight="1"/>
    <row r="275" s="78" customFormat="1" ht="15" customHeight="1"/>
    <row r="276" s="78" customFormat="1" ht="15" customHeight="1"/>
    <row r="277" s="78" customFormat="1" ht="15" customHeight="1"/>
    <row r="278" s="78" customFormat="1" ht="15" customHeight="1"/>
    <row r="279" s="78" customFormat="1" ht="15" customHeight="1"/>
    <row r="280" s="78" customFormat="1" ht="15" customHeight="1"/>
    <row r="281" s="78" customFormat="1" ht="15" customHeight="1"/>
    <row r="282" s="78" customFormat="1" ht="15" customHeight="1"/>
    <row r="283" s="78" customFormat="1" ht="15" customHeight="1"/>
    <row r="284" s="78" customFormat="1" ht="15" customHeight="1"/>
    <row r="285" s="78" customFormat="1" ht="15" customHeight="1"/>
    <row r="286" s="78" customFormat="1" ht="15" customHeight="1"/>
    <row r="287" s="78" customFormat="1" ht="15" customHeight="1"/>
    <row r="288" s="78" customFormat="1" ht="15" customHeight="1"/>
    <row r="289" s="78" customFormat="1" ht="15" customHeight="1"/>
    <row r="290" s="78" customFormat="1" ht="15" customHeight="1"/>
    <row r="291" s="78" customFormat="1" ht="15" customHeight="1"/>
    <row r="292" s="78" customFormat="1" ht="15" customHeight="1"/>
    <row r="293" s="78" customFormat="1" ht="15" customHeight="1"/>
    <row r="294" s="78" customFormat="1" ht="15" customHeight="1"/>
    <row r="295" s="78" customFormat="1" ht="15" customHeight="1"/>
    <row r="296" s="78" customFormat="1" ht="15" customHeight="1"/>
    <row r="297" s="78" customFormat="1" ht="15" customHeight="1"/>
    <row r="298" s="78" customFormat="1" ht="15" customHeight="1"/>
    <row r="299" s="78" customFormat="1" ht="15" customHeight="1"/>
    <row r="300" s="78" customFormat="1" ht="15" customHeight="1"/>
    <row r="301" s="78" customFormat="1" ht="15" customHeight="1"/>
    <row r="302" s="78" customFormat="1" ht="15" customHeight="1"/>
    <row r="303" s="78" customFormat="1" ht="15" customHeight="1"/>
    <row r="304" s="78" customFormat="1" ht="15" customHeight="1"/>
    <row r="305" s="78" customFormat="1" ht="15" customHeight="1"/>
    <row r="306" s="78" customFormat="1" ht="15" customHeight="1"/>
    <row r="307" s="78" customFormat="1" ht="15" customHeight="1"/>
    <row r="308" s="78" customFormat="1" ht="15" customHeight="1"/>
    <row r="309" s="78" customFormat="1" ht="15" customHeight="1"/>
    <row r="310" s="78" customFormat="1" ht="15" customHeight="1"/>
    <row r="311" s="78" customFormat="1" ht="15" customHeight="1"/>
    <row r="312" s="78" customFormat="1" ht="15" customHeight="1"/>
    <row r="313" s="78" customFormat="1" ht="15" customHeight="1"/>
    <row r="314" s="78" customFormat="1" ht="15" customHeight="1"/>
    <row r="315" s="78" customFormat="1" ht="15" customHeight="1"/>
    <row r="316" s="78" customFormat="1" ht="15" customHeight="1"/>
    <row r="317" s="78" customFormat="1" ht="15" customHeight="1"/>
    <row r="318" s="78" customFormat="1" ht="15" customHeight="1"/>
    <row r="319" s="78" customFormat="1" ht="15" customHeight="1"/>
    <row r="320" s="78" customFormat="1" ht="15" customHeight="1"/>
    <row r="321" s="78" customFormat="1" ht="15" customHeight="1"/>
    <row r="322" s="78" customFormat="1" ht="15" customHeight="1"/>
    <row r="323" s="78" customFormat="1" ht="15" customHeight="1"/>
    <row r="324" s="78" customFormat="1" ht="15" customHeight="1"/>
    <row r="325" s="78" customFormat="1" ht="15" customHeight="1"/>
    <row r="326" s="78" customFormat="1" ht="15" customHeight="1"/>
    <row r="327" s="78" customFormat="1" ht="15" customHeight="1"/>
    <row r="328" s="78" customFormat="1" ht="15" customHeight="1"/>
    <row r="329" s="78" customFormat="1" ht="15" customHeight="1"/>
    <row r="330" s="78" customFormat="1" ht="15" customHeight="1"/>
    <row r="331" s="78" customFormat="1" ht="15" customHeight="1"/>
    <row r="332" s="78" customFormat="1" ht="15" customHeight="1"/>
    <row r="333" s="78" customFormat="1" ht="15" customHeight="1"/>
    <row r="334" s="78" customFormat="1" ht="15" customHeight="1"/>
    <row r="335" s="78" customFormat="1" ht="15" customHeight="1"/>
    <row r="336" s="78" customFormat="1" ht="15" customHeight="1"/>
    <row r="337" s="78" customFormat="1" ht="15" customHeight="1"/>
    <row r="338" s="78" customFormat="1" ht="15" customHeight="1"/>
    <row r="339" s="78" customFormat="1" ht="15" customHeight="1"/>
    <row r="340" s="78" customFormat="1" ht="15" customHeight="1"/>
    <row r="341" s="78" customFormat="1" ht="15" customHeight="1"/>
    <row r="342" s="78" customFormat="1" ht="15" customHeight="1"/>
    <row r="343" s="78" customFormat="1" ht="15" customHeight="1"/>
    <row r="344" s="78" customFormat="1" ht="15" customHeight="1"/>
    <row r="345" s="78" customFormat="1" ht="15" customHeight="1"/>
    <row r="346" s="78" customFormat="1" ht="15" customHeight="1"/>
    <row r="347" s="78" customFormat="1" ht="15" customHeight="1"/>
    <row r="348" s="78" customFormat="1" ht="15" customHeight="1"/>
    <row r="349" s="78" customFormat="1" ht="15" customHeight="1"/>
    <row r="350" s="78" customFormat="1" ht="15" customHeight="1"/>
    <row r="351" s="78" customFormat="1" ht="15" customHeight="1"/>
    <row r="352" s="78" customFormat="1" ht="15" customHeight="1"/>
    <row r="353" s="78" customFormat="1" ht="15" customHeight="1"/>
    <row r="354" s="78" customFormat="1" ht="15" customHeight="1"/>
    <row r="355" s="78" customFormat="1" ht="15" customHeight="1"/>
    <row r="356" s="78" customFormat="1" ht="15" customHeight="1"/>
    <row r="357" s="78" customFormat="1" ht="15" customHeight="1"/>
    <row r="358" s="78" customFormat="1" ht="15" customHeight="1"/>
    <row r="359" s="78" customFormat="1" ht="15" customHeight="1"/>
    <row r="360" s="78" customFormat="1" ht="15" customHeight="1"/>
    <row r="361" s="78" customFormat="1" ht="15" customHeight="1"/>
    <row r="362" s="78" customFormat="1" ht="15" customHeight="1"/>
    <row r="363" s="78" customFormat="1" ht="15" customHeight="1"/>
    <row r="364" s="78" customFormat="1" ht="15" customHeight="1"/>
    <row r="365" s="78" customFormat="1" ht="15" customHeight="1"/>
    <row r="366" s="78" customFormat="1" ht="15" customHeight="1"/>
    <row r="367" s="78" customFormat="1" ht="15" customHeight="1"/>
    <row r="368" s="78" customFormat="1" ht="15" customHeight="1"/>
    <row r="369" s="78" customFormat="1" ht="15" customHeight="1"/>
    <row r="370" s="78" customFormat="1" ht="15" customHeight="1"/>
    <row r="371" s="78" customFormat="1" ht="15" customHeight="1"/>
    <row r="372" s="78" customFormat="1" ht="15" customHeight="1"/>
    <row r="373" s="78" customFormat="1" ht="15" customHeight="1"/>
    <row r="374" s="78" customFormat="1" ht="15" customHeight="1"/>
    <row r="375" s="78" customFormat="1" ht="15" customHeight="1"/>
    <row r="376" s="78" customFormat="1" ht="15" customHeight="1"/>
    <row r="377" s="78" customFormat="1" ht="15" customHeight="1"/>
    <row r="378" s="78" customFormat="1" ht="15" customHeight="1"/>
    <row r="379" s="78" customFormat="1" ht="15" customHeight="1"/>
    <row r="380" s="78" customFormat="1" ht="15" customHeight="1"/>
    <row r="381" s="78" customFormat="1" ht="15" customHeight="1"/>
    <row r="382" s="78" customFormat="1" ht="15" customHeight="1"/>
    <row r="383" s="78" customFormat="1" ht="15" customHeight="1"/>
    <row r="384" s="78" customFormat="1" ht="15" customHeight="1"/>
    <row r="385" s="78" customFormat="1" ht="15" customHeight="1"/>
    <row r="386" s="78" customFormat="1" ht="15" customHeight="1"/>
    <row r="387" s="78" customFormat="1" ht="15" customHeight="1"/>
    <row r="388" s="78" customFormat="1" ht="15" customHeight="1"/>
    <row r="389" s="78" customFormat="1" ht="15" customHeight="1"/>
    <row r="390" s="78" customFormat="1" ht="15" customHeight="1"/>
    <row r="391" s="78" customFormat="1" ht="15" customHeight="1"/>
    <row r="392" s="78" customFormat="1" ht="15" customHeight="1"/>
    <row r="393" s="78" customFormat="1" ht="15" customHeight="1"/>
    <row r="394" s="78" customFormat="1" ht="15" customHeight="1"/>
    <row r="395" s="78" customFormat="1" ht="15" customHeight="1"/>
    <row r="396" s="78" customFormat="1" ht="15" customHeight="1"/>
    <row r="397" s="78" customFormat="1" ht="15" customHeight="1"/>
    <row r="398" s="78" customFormat="1" ht="15" customHeight="1"/>
    <row r="399" s="78" customFormat="1" ht="15" customHeight="1"/>
    <row r="400" s="78" customFormat="1" ht="15" customHeight="1"/>
    <row r="401" s="78" customFormat="1" ht="15" customHeight="1"/>
    <row r="402" s="78" customFormat="1" ht="15" customHeight="1"/>
    <row r="403" s="78" customFormat="1" ht="15" customHeight="1"/>
    <row r="404" s="78" customFormat="1" ht="15" customHeight="1"/>
    <row r="405" s="78" customFormat="1" ht="15" customHeight="1"/>
    <row r="406" s="78" customFormat="1" ht="15" customHeight="1"/>
    <row r="407" s="78" customFormat="1" ht="15" customHeight="1"/>
    <row r="408" s="78" customFormat="1" ht="15" customHeight="1"/>
    <row r="409" s="78" customFormat="1" ht="15" customHeight="1"/>
    <row r="410" s="78" customFormat="1" ht="15" customHeight="1"/>
    <row r="411" s="78" customFormat="1" ht="15" customHeight="1"/>
    <row r="412" s="78" customFormat="1" ht="15" customHeight="1"/>
    <row r="413" s="78" customFormat="1" ht="15" customHeight="1"/>
    <row r="414" s="78" customFormat="1" ht="15" customHeight="1"/>
    <row r="415" s="78" customFormat="1" ht="15" customHeight="1"/>
    <row r="416" s="78" customFormat="1" ht="15" customHeight="1"/>
    <row r="417" s="78" customFormat="1" ht="15" customHeight="1"/>
    <row r="418" s="78" customFormat="1" ht="15" customHeight="1"/>
    <row r="419" s="78" customFormat="1" ht="15" customHeight="1"/>
    <row r="420" s="78" customFormat="1" ht="15" customHeight="1"/>
    <row r="421" s="78" customFormat="1" ht="15" customHeight="1"/>
    <row r="422" s="78" customFormat="1" ht="15" customHeight="1"/>
    <row r="423" s="78" customFormat="1" ht="15" customHeight="1"/>
    <row r="424" s="78" customFormat="1" ht="15" customHeight="1"/>
    <row r="425" s="78" customFormat="1" ht="15" customHeight="1"/>
    <row r="426" s="78" customFormat="1" ht="15" customHeight="1"/>
    <row r="427" s="78" customFormat="1" ht="15" customHeight="1"/>
    <row r="428" s="78" customFormat="1" ht="15" customHeight="1"/>
    <row r="429" s="78" customFormat="1" ht="15" customHeight="1"/>
    <row r="430" s="78" customFormat="1" ht="15" customHeight="1"/>
    <row r="431" s="78" customFormat="1" ht="15" customHeight="1"/>
    <row r="432" s="78" customFormat="1" ht="15" customHeight="1"/>
    <row r="433" s="78" customFormat="1" ht="15" customHeight="1"/>
    <row r="434" s="78" customFormat="1" ht="15" customHeight="1"/>
    <row r="435" s="78" customFormat="1" ht="15" customHeight="1"/>
    <row r="436" s="78" customFormat="1" ht="15" customHeight="1"/>
    <row r="437" s="78" customFormat="1" ht="15" customHeight="1"/>
    <row r="438" s="78" customFormat="1" ht="15" customHeight="1"/>
    <row r="439" s="78" customFormat="1" ht="15" customHeight="1"/>
    <row r="440" s="78" customFormat="1" ht="15" customHeight="1"/>
    <row r="441" s="78" customFormat="1" ht="15" customHeight="1"/>
    <row r="442" s="78" customFormat="1" ht="15" customHeight="1"/>
    <row r="443" s="78" customFormat="1" ht="15" customHeight="1"/>
    <row r="444" s="78" customFormat="1" ht="15" customHeight="1"/>
    <row r="445" s="78" customFormat="1" ht="15" customHeight="1"/>
    <row r="446" s="78" customFormat="1" ht="15" customHeight="1"/>
    <row r="447" s="78" customFormat="1" ht="15" customHeight="1"/>
    <row r="448" s="78" customFormat="1" ht="15" customHeight="1"/>
    <row r="449" s="78" customFormat="1" ht="15" customHeight="1"/>
    <row r="450" s="78" customFormat="1" ht="15" customHeight="1"/>
    <row r="451" s="78" customFormat="1" ht="15" customHeight="1"/>
    <row r="452" s="78" customFormat="1" ht="15" customHeight="1"/>
    <row r="453" s="78" customFormat="1" ht="15" customHeight="1"/>
    <row r="454" s="78" customFormat="1" ht="15" customHeight="1"/>
    <row r="455" s="78" customFormat="1" ht="15" customHeight="1"/>
    <row r="456" s="78" customFormat="1" ht="15" customHeight="1"/>
    <row r="457" s="78" customFormat="1" ht="15" customHeight="1"/>
    <row r="458" s="78" customFormat="1" ht="15" customHeight="1"/>
    <row r="459" s="78" customFormat="1" ht="15" customHeight="1"/>
    <row r="460" s="78" customFormat="1" ht="15" customHeight="1"/>
    <row r="461" s="78" customFormat="1" ht="15" customHeight="1"/>
    <row r="462" s="78" customFormat="1" ht="15" customHeight="1"/>
    <row r="463" s="78" customFormat="1" ht="15" customHeight="1"/>
    <row r="464" s="78" customFormat="1" ht="15" customHeight="1"/>
    <row r="465" s="78" customFormat="1" ht="15" customHeight="1"/>
    <row r="466" s="78" customFormat="1" ht="15" customHeight="1"/>
    <row r="467" s="78" customFormat="1" ht="15" customHeight="1"/>
    <row r="468" s="78" customFormat="1" ht="15" customHeight="1"/>
    <row r="469" s="78" customFormat="1" ht="15" customHeight="1"/>
    <row r="470" s="78" customFormat="1" ht="15" customHeight="1"/>
    <row r="471" s="78" customFormat="1" ht="15" customHeight="1"/>
    <row r="472" s="78" customFormat="1" ht="15" customHeight="1"/>
    <row r="473" s="78" customFormat="1" ht="15" customHeight="1"/>
    <row r="474" s="78" customFormat="1" ht="15" customHeight="1"/>
    <row r="475" s="78" customFormat="1" ht="15" customHeight="1"/>
    <row r="476" s="78" customFormat="1" ht="15" customHeight="1"/>
    <row r="477" s="78" customFormat="1" ht="15" customHeight="1"/>
    <row r="478" s="78" customFormat="1" ht="15" customHeight="1"/>
    <row r="479" s="78" customFormat="1" ht="15" customHeight="1"/>
    <row r="480" s="78" customFormat="1" ht="15" customHeight="1"/>
    <row r="481" s="78" customFormat="1" ht="15" customHeight="1"/>
    <row r="482" s="78" customFormat="1" ht="15" customHeight="1"/>
    <row r="483" s="78" customFormat="1" ht="15" customHeight="1"/>
    <row r="484" s="78" customFormat="1" ht="15" customHeight="1"/>
    <row r="485" s="78" customFormat="1" ht="15" customHeight="1"/>
    <row r="486" s="78" customFormat="1" ht="15" customHeight="1"/>
    <row r="487" s="78" customFormat="1" ht="15" customHeight="1"/>
    <row r="488" s="78" customFormat="1" ht="15" customHeight="1"/>
    <row r="489" s="78" customFormat="1" ht="15" customHeight="1"/>
    <row r="490" s="78" customFormat="1" ht="15" customHeight="1"/>
    <row r="491" s="78" customFormat="1" ht="15" customHeight="1"/>
    <row r="492" s="78" customFormat="1" ht="15" customHeight="1"/>
    <row r="493" s="78" customFormat="1" ht="15" customHeight="1"/>
    <row r="494" s="78" customFormat="1" ht="15" customHeight="1"/>
    <row r="495" s="78" customFormat="1" ht="15" customHeight="1"/>
    <row r="496" s="78" customFormat="1" ht="15" customHeight="1"/>
    <row r="497" s="78" customFormat="1" ht="15" customHeight="1"/>
    <row r="498" s="78" customFormat="1" ht="15" customHeight="1"/>
    <row r="499" s="78" customFormat="1" ht="15" customHeight="1"/>
    <row r="500" s="78" customFormat="1" ht="15" customHeight="1"/>
    <row r="501" s="78" customFormat="1" ht="15" customHeight="1"/>
    <row r="502" s="78" customFormat="1" ht="15" customHeight="1"/>
    <row r="503" s="78" customFormat="1" ht="15" customHeight="1"/>
    <row r="504" s="78" customFormat="1" ht="15" customHeight="1"/>
    <row r="505" s="78" customFormat="1" ht="15" customHeight="1"/>
    <row r="506" s="78" customFormat="1" ht="15" customHeight="1"/>
    <row r="507" s="78" customFormat="1" ht="15" customHeight="1"/>
    <row r="508" s="78" customFormat="1" ht="15" customHeight="1"/>
    <row r="509" s="78" customFormat="1" ht="15" customHeight="1"/>
    <row r="510" s="78" customFormat="1" ht="15" customHeight="1"/>
    <row r="511" s="78" customFormat="1" ht="15" customHeight="1"/>
    <row r="512" s="78" customFormat="1" ht="15" customHeight="1"/>
    <row r="513" s="78" customFormat="1" ht="15" customHeight="1"/>
    <row r="514" s="78" customFormat="1" ht="15" customHeight="1"/>
    <row r="515" s="78" customFormat="1" ht="15" customHeight="1"/>
    <row r="516" s="78" customFormat="1" ht="15" customHeight="1"/>
    <row r="517" s="78" customFormat="1" ht="15" customHeight="1"/>
    <row r="518" s="78" customFormat="1" ht="15" customHeight="1"/>
    <row r="519" s="78" customFormat="1" ht="15" customHeight="1"/>
    <row r="520" s="78" customFormat="1" ht="15" customHeight="1"/>
    <row r="521" s="78" customFormat="1" ht="15" customHeight="1"/>
    <row r="522" s="78" customFormat="1" ht="15" customHeight="1"/>
    <row r="523" s="78" customFormat="1" ht="15" customHeight="1"/>
    <row r="524" s="78" customFormat="1" ht="15" customHeight="1"/>
    <row r="525" s="78" customFormat="1" ht="15" customHeight="1"/>
    <row r="526" s="78" customFormat="1" ht="15" customHeight="1"/>
    <row r="527" s="78" customFormat="1" ht="15" customHeight="1"/>
    <row r="528" s="78" customFormat="1" ht="15" customHeight="1"/>
    <row r="529" s="78" customFormat="1" ht="15" customHeight="1"/>
    <row r="530" s="78" customFormat="1" ht="15" customHeight="1"/>
    <row r="531" s="78" customFormat="1" ht="15" customHeight="1"/>
    <row r="532" s="78" customFormat="1" ht="15" customHeight="1"/>
    <row r="533" s="78" customFormat="1" ht="15" customHeight="1"/>
    <row r="534" s="78" customFormat="1" ht="15" customHeight="1"/>
    <row r="535" s="78" customFormat="1" ht="15" customHeight="1"/>
    <row r="536" s="78" customFormat="1" ht="15" customHeight="1"/>
    <row r="537" s="78" customFormat="1" ht="15" customHeight="1"/>
    <row r="538" s="78" customFormat="1" ht="15" customHeight="1"/>
    <row r="539" s="78" customFormat="1" ht="15" customHeight="1"/>
    <row r="540" s="78" customFormat="1" ht="15" customHeight="1"/>
    <row r="541" s="78" customFormat="1" ht="15" customHeight="1"/>
    <row r="542" s="78" customFormat="1" ht="15" customHeight="1"/>
    <row r="543" s="78" customFormat="1" ht="15" customHeight="1"/>
    <row r="544" s="78" customFormat="1" ht="15" customHeight="1"/>
    <row r="545" s="78" customFormat="1" ht="15" customHeight="1"/>
    <row r="546" s="78" customFormat="1" ht="15" customHeight="1"/>
    <row r="547" s="78" customFormat="1" ht="15" customHeight="1"/>
    <row r="548" s="78" customFormat="1" ht="15" customHeight="1"/>
    <row r="549" s="78" customFormat="1" ht="15" customHeight="1"/>
    <row r="550" s="78" customFormat="1" ht="15" customHeight="1"/>
    <row r="551" s="78" customFormat="1" ht="15" customHeight="1"/>
    <row r="552" s="78" customFormat="1" ht="15" customHeight="1"/>
    <row r="553" s="78" customFormat="1" ht="15" customHeight="1"/>
    <row r="554" s="78" customFormat="1" ht="15" customHeight="1"/>
    <row r="555" s="78" customFormat="1" ht="15" customHeight="1"/>
    <row r="556" s="78" customFormat="1" ht="15" customHeight="1"/>
    <row r="557" s="78" customFormat="1" ht="15" customHeight="1"/>
    <row r="558" s="78" customFormat="1" ht="15" customHeight="1"/>
    <row r="559" s="78" customFormat="1" ht="15" customHeight="1"/>
    <row r="560" s="78" customFormat="1" ht="15" customHeight="1"/>
    <row r="561" s="78" customFormat="1" ht="15" customHeight="1"/>
    <row r="562" s="78" customFormat="1" ht="15" customHeight="1"/>
    <row r="563" s="78" customFormat="1" ht="15" customHeight="1"/>
    <row r="564" s="78" customFormat="1" ht="15" customHeight="1"/>
    <row r="565" s="78" customFormat="1" ht="15" customHeight="1"/>
    <row r="566" s="78" customFormat="1" ht="15" customHeight="1"/>
    <row r="567" s="78" customFormat="1" ht="15" customHeight="1"/>
    <row r="568" s="78" customFormat="1" ht="15" customHeight="1"/>
    <row r="569" s="78" customFormat="1" ht="15" customHeight="1"/>
    <row r="570" s="78" customFormat="1" ht="15" customHeight="1"/>
    <row r="571" s="78" customFormat="1" ht="15" customHeight="1"/>
    <row r="572" s="78" customFormat="1" ht="15" customHeight="1"/>
    <row r="573" s="78" customFormat="1" ht="15" customHeight="1"/>
    <row r="574" s="78" customFormat="1" ht="15" customHeight="1"/>
    <row r="575" s="78" customFormat="1" ht="15" customHeight="1"/>
    <row r="576" s="78" customFormat="1" ht="15" customHeight="1"/>
    <row r="577" s="78" customFormat="1" ht="15" customHeight="1"/>
    <row r="578" s="78" customFormat="1" ht="15" customHeight="1"/>
    <row r="579" s="78" customFormat="1" ht="15" customHeight="1"/>
    <row r="580" s="78" customFormat="1" ht="15" customHeight="1"/>
    <row r="581" s="78" customFormat="1" ht="15" customHeight="1"/>
    <row r="582" s="78" customFormat="1" ht="15" customHeight="1"/>
    <row r="583" s="78" customFormat="1" ht="15" customHeight="1"/>
    <row r="584" s="78" customFormat="1" ht="15" customHeight="1"/>
    <row r="585" s="78" customFormat="1" ht="15" customHeight="1"/>
    <row r="586" s="78" customFormat="1" ht="15" customHeight="1"/>
    <row r="587" s="78" customFormat="1" ht="15" customHeight="1"/>
    <row r="588" s="78" customFormat="1" ht="15" customHeight="1"/>
    <row r="589" s="78" customFormat="1" ht="15" customHeight="1"/>
    <row r="590" s="78" customFormat="1" ht="15" customHeight="1"/>
    <row r="591" s="78" customFormat="1" ht="15" customHeight="1"/>
    <row r="592" s="78" customFormat="1" ht="15" customHeight="1"/>
    <row r="593" s="78" customFormat="1" ht="15" customHeight="1"/>
    <row r="594" s="78" customFormat="1" ht="15" customHeight="1"/>
    <row r="595" s="78" customFormat="1" ht="15" customHeight="1"/>
    <row r="596" s="78" customFormat="1" ht="15" customHeight="1"/>
    <row r="597" s="78" customFormat="1" ht="15" customHeight="1"/>
    <row r="598" s="78" customFormat="1" ht="15" customHeight="1"/>
    <row r="599" s="78" customFormat="1" ht="15" customHeight="1"/>
    <row r="600" s="78" customFormat="1" ht="15" customHeight="1"/>
    <row r="601" s="78" customFormat="1" ht="15" customHeight="1"/>
    <row r="602" s="78" customFormat="1" ht="15" customHeight="1"/>
    <row r="603" s="78" customFormat="1" ht="15" customHeight="1"/>
    <row r="604" s="78" customFormat="1" ht="15" customHeight="1"/>
    <row r="605" s="78" customFormat="1" ht="15" customHeight="1"/>
    <row r="606" s="78" customFormat="1" ht="15" customHeight="1"/>
    <row r="607" s="78" customFormat="1" ht="15" customHeight="1"/>
    <row r="608" s="78" customFormat="1" ht="15" customHeight="1"/>
    <row r="609" s="78" customFormat="1" ht="15" customHeight="1"/>
    <row r="610" s="78" customFormat="1" ht="15" customHeight="1"/>
    <row r="611" s="78" customFormat="1" ht="15" customHeight="1"/>
    <row r="612" s="78" customFormat="1" ht="15" customHeight="1"/>
    <row r="613" s="78" customFormat="1" ht="15" customHeight="1"/>
    <row r="614" s="78" customFormat="1" ht="15" customHeight="1"/>
    <row r="615" s="78" customFormat="1" ht="15" customHeight="1"/>
    <row r="616" s="78" customFormat="1" ht="15" customHeight="1"/>
    <row r="617" s="78" customFormat="1" ht="15" customHeight="1"/>
    <row r="618" s="78" customFormat="1" ht="15" customHeight="1"/>
    <row r="619" s="78" customFormat="1" ht="15" customHeight="1"/>
    <row r="620" s="78" customFormat="1" ht="15" customHeight="1"/>
    <row r="621" s="78" customFormat="1" ht="15" customHeight="1"/>
    <row r="622" s="78" customFormat="1" ht="15" customHeight="1"/>
    <row r="623" s="78" customFormat="1" ht="15" customHeight="1"/>
    <row r="624" s="78" customFormat="1" ht="15" customHeight="1"/>
    <row r="625" s="78" customFormat="1" ht="15" customHeight="1"/>
    <row r="626" s="78" customFormat="1" ht="15" customHeight="1"/>
    <row r="627" s="78" customFormat="1" ht="15" customHeight="1"/>
    <row r="628" s="78" customFormat="1" ht="15" customHeight="1"/>
    <row r="629" s="78" customFormat="1" ht="15" customHeight="1"/>
    <row r="630" s="78" customFormat="1" ht="15" customHeight="1"/>
    <row r="631" s="78" customFormat="1" ht="15" customHeight="1"/>
    <row r="632" s="78" customFormat="1" ht="15" customHeight="1"/>
    <row r="633" s="78" customFormat="1" ht="15" customHeight="1"/>
    <row r="634" s="78" customFormat="1" ht="15" customHeight="1"/>
    <row r="635" s="78" customFormat="1" ht="15" customHeight="1"/>
    <row r="636" s="78" customFormat="1" ht="15" customHeight="1"/>
    <row r="637" s="78" customFormat="1" ht="15" customHeight="1"/>
    <row r="638" s="78" customFormat="1" ht="15" customHeight="1"/>
    <row r="639" s="78" customFormat="1" ht="15" customHeight="1"/>
    <row r="640" s="78" customFormat="1" ht="15" customHeight="1"/>
    <row r="641" s="78" customFormat="1" ht="15" customHeight="1"/>
    <row r="642" s="78" customFormat="1" ht="15" customHeight="1"/>
    <row r="643" s="78" customFormat="1" ht="15" customHeight="1"/>
    <row r="644" s="78" customFormat="1" ht="15" customHeight="1"/>
    <row r="645" s="78" customFormat="1" ht="15" customHeight="1"/>
    <row r="646" s="78" customFormat="1" ht="15" customHeight="1"/>
    <row r="647" s="78" customFormat="1" ht="15" customHeight="1"/>
    <row r="648" s="78" customFormat="1" ht="15" customHeight="1"/>
    <row r="649" s="78" customFormat="1" ht="15" customHeight="1"/>
    <row r="650" s="78" customFormat="1" ht="15" customHeight="1"/>
    <row r="651" s="78" customFormat="1" ht="15" customHeight="1"/>
    <row r="652" s="78" customFormat="1" ht="15" customHeight="1"/>
    <row r="653" s="78" customFormat="1" ht="15" customHeight="1"/>
    <row r="654" s="78" customFormat="1" ht="15" customHeight="1"/>
    <row r="655" s="78" customFormat="1" ht="15" customHeight="1"/>
    <row r="656" s="78" customFormat="1" ht="15" customHeight="1"/>
    <row r="657" s="78" customFormat="1" ht="15" customHeight="1"/>
    <row r="658" s="78" customFormat="1" ht="15" customHeight="1"/>
    <row r="659" s="78" customFormat="1" ht="15" customHeight="1"/>
    <row r="660" s="78" customFormat="1" ht="15" customHeight="1"/>
    <row r="661" s="78" customFormat="1" ht="15" customHeight="1"/>
    <row r="662" s="78" customFormat="1" ht="15" customHeight="1"/>
    <row r="663" s="78" customFormat="1" ht="15" customHeight="1"/>
    <row r="664" s="78" customFormat="1" ht="15" customHeight="1"/>
    <row r="665" s="78" customFormat="1" ht="15" customHeight="1"/>
    <row r="666" s="78" customFormat="1" ht="15" customHeight="1"/>
    <row r="667" s="78" customFormat="1" ht="15" customHeight="1"/>
    <row r="668" s="78" customFormat="1" ht="15" customHeight="1"/>
    <row r="669" s="78" customFormat="1" ht="15" customHeight="1"/>
    <row r="670" s="78" customFormat="1" ht="15" customHeight="1"/>
    <row r="671" s="78" customFormat="1" ht="15" customHeight="1"/>
    <row r="672" s="78" customFormat="1" ht="15" customHeight="1"/>
    <row r="673" s="78" customFormat="1" ht="15" customHeight="1"/>
    <row r="674" s="78" customFormat="1" ht="15" customHeight="1"/>
    <row r="675" s="78" customFormat="1" ht="15" customHeight="1"/>
    <row r="676" s="78" customFormat="1" ht="15" customHeight="1"/>
    <row r="677" s="78" customFormat="1" ht="15" customHeight="1"/>
    <row r="678" s="78" customFormat="1" ht="15" customHeight="1"/>
    <row r="679" s="78" customFormat="1" ht="15" customHeight="1"/>
    <row r="680" s="78" customFormat="1" ht="15" customHeight="1"/>
    <row r="681" s="78" customFormat="1" ht="15" customHeight="1"/>
    <row r="682" s="78" customFormat="1" ht="15" customHeight="1"/>
    <row r="683" s="78" customFormat="1" ht="15" customHeight="1"/>
    <row r="684" s="78" customFormat="1" ht="15" customHeight="1"/>
    <row r="685" s="78" customFormat="1" ht="15" customHeight="1"/>
    <row r="686" s="78" customFormat="1" ht="15" customHeight="1"/>
    <row r="687" s="78" customFormat="1" ht="15" customHeight="1"/>
    <row r="688" s="78" customFormat="1" ht="15" customHeight="1"/>
    <row r="689" s="78" customFormat="1" ht="15" customHeight="1"/>
    <row r="690" s="78" customFormat="1" ht="15" customHeight="1"/>
    <row r="691" s="78" customFormat="1" ht="15" customHeight="1"/>
    <row r="692" s="78" customFormat="1" ht="15" customHeight="1"/>
    <row r="693" s="78" customFormat="1" ht="15" customHeight="1"/>
    <row r="694" s="78" customFormat="1" ht="15" customHeight="1"/>
    <row r="695" s="78" customFormat="1" ht="15" customHeight="1"/>
    <row r="696" s="78" customFormat="1" ht="15" customHeight="1"/>
    <row r="697" s="78" customFormat="1" ht="15" customHeight="1"/>
    <row r="698" s="78" customFormat="1" ht="15" customHeight="1"/>
    <row r="699" s="78" customFormat="1" ht="15" customHeight="1"/>
    <row r="700" s="78" customFormat="1" ht="15" customHeight="1"/>
    <row r="701" s="78" customFormat="1" ht="15" customHeight="1"/>
    <row r="702" s="78" customFormat="1" ht="15" customHeight="1"/>
    <row r="703" s="78" customFormat="1" ht="15" customHeight="1"/>
    <row r="704" s="78" customFormat="1" ht="15" customHeight="1"/>
    <row r="705" s="78" customFormat="1" ht="15" customHeight="1"/>
    <row r="706" s="78" customFormat="1" ht="15" customHeight="1"/>
    <row r="707" s="78" customFormat="1" ht="15" customHeight="1"/>
    <row r="708" s="78" customFormat="1" ht="15" customHeight="1"/>
    <row r="709" s="78" customFormat="1" ht="15" customHeight="1"/>
    <row r="710" s="78" customFormat="1" ht="15" customHeight="1"/>
    <row r="711" s="78" customFormat="1" ht="15" customHeight="1"/>
    <row r="712" s="78" customFormat="1" ht="15" customHeight="1"/>
    <row r="713" s="78" customFormat="1" ht="15" customHeight="1"/>
    <row r="714" s="78" customFormat="1" ht="15" customHeight="1"/>
    <row r="715" s="78" customFormat="1" ht="15" customHeight="1"/>
    <row r="716" s="78" customFormat="1" ht="15" customHeight="1"/>
    <row r="717" s="78" customFormat="1" ht="15" customHeight="1"/>
    <row r="718" s="78" customFormat="1" ht="15" customHeight="1"/>
    <row r="719" s="78" customFormat="1" ht="15" customHeight="1"/>
    <row r="720" s="78" customFormat="1" ht="15" customHeight="1"/>
    <row r="721" s="78" customFormat="1" ht="15" customHeight="1"/>
    <row r="722" s="78" customFormat="1" ht="15" customHeight="1"/>
    <row r="723" s="78" customFormat="1" ht="15" customHeight="1"/>
    <row r="724" s="78" customFormat="1" ht="15" customHeight="1"/>
    <row r="725" s="78" customFormat="1" ht="15" customHeight="1"/>
    <row r="726" s="78" customFormat="1" ht="15" customHeight="1"/>
    <row r="727" s="78" customFormat="1" ht="15" customHeight="1"/>
    <row r="728" s="78" customFormat="1" ht="15" customHeight="1"/>
    <row r="729" s="78" customFormat="1" ht="15" customHeight="1"/>
    <row r="730" s="78" customFormat="1" ht="15" customHeight="1"/>
    <row r="731" s="78" customFormat="1" ht="15" customHeight="1"/>
    <row r="732" s="78" customFormat="1" ht="15" customHeight="1"/>
    <row r="733" s="78" customFormat="1" ht="15" customHeight="1"/>
    <row r="734" s="78" customFormat="1" ht="15" customHeight="1"/>
    <row r="735" s="78" customFormat="1" ht="15" customHeight="1"/>
    <row r="736" s="78" customFormat="1" ht="15" customHeight="1"/>
    <row r="737" s="78" customFormat="1" ht="15" customHeight="1"/>
    <row r="738" s="78" customFormat="1" ht="15" customHeight="1"/>
    <row r="739" s="78" customFormat="1" ht="15" customHeight="1"/>
    <row r="740" s="78" customFormat="1" ht="15" customHeight="1"/>
    <row r="741" s="78" customFormat="1" ht="15" customHeight="1"/>
    <row r="742" s="78" customFormat="1" ht="15" customHeight="1"/>
    <row r="743" s="78" customFormat="1" ht="15" customHeight="1"/>
    <row r="744" s="78" customFormat="1" ht="15" customHeight="1"/>
    <row r="745" s="78" customFormat="1" ht="15" customHeight="1"/>
    <row r="746" s="78" customFormat="1" ht="15" customHeight="1"/>
    <row r="747" s="78" customFormat="1" ht="15" customHeight="1"/>
    <row r="748" s="78" customFormat="1" ht="15" customHeight="1"/>
    <row r="749" s="78" customFormat="1" ht="15" customHeight="1"/>
    <row r="750" s="78" customFormat="1" ht="15" customHeight="1"/>
    <row r="751" s="78" customFormat="1" ht="15" customHeight="1"/>
    <row r="752" s="78" customFormat="1" ht="15" customHeight="1"/>
    <row r="753" s="78" customFormat="1" ht="15" customHeight="1"/>
    <row r="754" s="78" customFormat="1" ht="15" customHeight="1"/>
    <row r="755" s="78" customFormat="1" ht="15" customHeight="1"/>
    <row r="756" s="78" customFormat="1" ht="15" customHeight="1"/>
    <row r="757" s="78" customFormat="1" ht="15" customHeight="1"/>
    <row r="758" s="78" customFormat="1" ht="15" customHeight="1"/>
    <row r="759" s="78" customFormat="1" ht="15" customHeight="1"/>
    <row r="760" s="78" customFormat="1" ht="15" customHeight="1"/>
    <row r="761" s="78" customFormat="1" ht="15" customHeight="1"/>
    <row r="762" s="78" customFormat="1" ht="15" customHeight="1"/>
    <row r="763" s="78" customFormat="1" ht="15" customHeight="1"/>
    <row r="764" s="78" customFormat="1" ht="15" customHeight="1"/>
    <row r="765" s="78" customFormat="1" ht="15" customHeight="1"/>
    <row r="766" s="78" customFormat="1" ht="15" customHeight="1"/>
    <row r="767" s="78" customFormat="1" ht="15" customHeight="1"/>
    <row r="768" s="78" customFormat="1" ht="15" customHeight="1"/>
    <row r="769" s="78" customFormat="1" ht="15" customHeight="1"/>
    <row r="770" s="78" customFormat="1" ht="15" customHeight="1"/>
    <row r="771" s="78" customFormat="1" ht="15" customHeight="1"/>
    <row r="772" s="78" customFormat="1" ht="15" customHeight="1"/>
    <row r="773" s="78" customFormat="1" ht="15" customHeight="1"/>
    <row r="774" s="78" customFormat="1" ht="15" customHeight="1"/>
    <row r="775" s="78" customFormat="1" ht="15" customHeight="1"/>
    <row r="776" s="78" customFormat="1" ht="15" customHeight="1"/>
    <row r="777" s="78" customFormat="1" ht="15" customHeight="1"/>
    <row r="778" s="78" customFormat="1" ht="15" customHeight="1"/>
    <row r="779" s="78" customFormat="1" ht="15" customHeight="1"/>
    <row r="780" s="78" customFormat="1" ht="15" customHeight="1"/>
    <row r="781" s="78" customFormat="1" ht="15" customHeight="1"/>
    <row r="782" s="78" customFormat="1" ht="15" customHeight="1"/>
    <row r="783" s="78" customFormat="1" ht="15" customHeight="1"/>
    <row r="784" s="78" customFormat="1" ht="15" customHeight="1"/>
    <row r="785" s="78" customFormat="1" ht="15" customHeight="1"/>
    <row r="786" s="78" customFormat="1" ht="15" customHeight="1"/>
    <row r="787" s="78" customFormat="1" ht="15" customHeight="1"/>
    <row r="788" s="78" customFormat="1" ht="15" customHeight="1"/>
    <row r="789" s="78" customFormat="1" ht="15" customHeight="1"/>
    <row r="790" s="78" customFormat="1" ht="15" customHeight="1"/>
    <row r="791" s="78" customFormat="1" ht="15" customHeight="1"/>
    <row r="792" s="78" customFormat="1" ht="15" customHeight="1"/>
    <row r="793" s="78" customFormat="1" ht="15" customHeight="1"/>
    <row r="794" s="78" customFormat="1" ht="15" customHeight="1"/>
    <row r="795" s="78" customFormat="1" ht="15" customHeight="1"/>
    <row r="796" s="78" customFormat="1" ht="15" customHeight="1"/>
    <row r="797" s="78" customFormat="1" ht="15" customHeight="1"/>
    <row r="798" s="78" customFormat="1" ht="15" customHeight="1"/>
    <row r="799" s="78" customFormat="1" ht="15" customHeight="1"/>
    <row r="800" s="78" customFormat="1" ht="15" customHeight="1"/>
    <row r="801" s="78" customFormat="1" ht="15" customHeight="1"/>
    <row r="802" s="78" customFormat="1" ht="15" customHeight="1"/>
    <row r="803" s="78" customFormat="1" ht="15" customHeight="1"/>
    <row r="804" s="78" customFormat="1" ht="15" customHeight="1"/>
    <row r="805" s="78" customFormat="1" ht="15" customHeight="1"/>
    <row r="806" s="78" customFormat="1" ht="15" customHeight="1"/>
    <row r="807" s="78" customFormat="1" ht="15" customHeight="1"/>
    <row r="808" s="78" customFormat="1" ht="15" customHeight="1"/>
    <row r="809" s="78" customFormat="1" ht="15" customHeight="1"/>
    <row r="810" s="78" customFormat="1" ht="15" customHeight="1"/>
    <row r="811" s="78" customFormat="1" ht="15" customHeight="1"/>
    <row r="812" s="78" customFormat="1" ht="15" customHeight="1"/>
    <row r="813" s="78" customFormat="1" ht="15" customHeight="1"/>
    <row r="814" s="78" customFormat="1" ht="15" customHeight="1"/>
    <row r="815" s="78" customFormat="1" ht="15" customHeight="1"/>
    <row r="816" s="78" customFormat="1" ht="15" customHeight="1"/>
    <row r="817" s="78" customFormat="1" ht="15" customHeight="1"/>
    <row r="818" s="78" customFormat="1" ht="15" customHeight="1"/>
    <row r="819" s="78" customFormat="1" ht="15" customHeight="1"/>
    <row r="820" s="78" customFormat="1" ht="15" customHeight="1"/>
    <row r="821" s="78" customFormat="1" ht="15" customHeight="1"/>
    <row r="822" s="78" customFormat="1" ht="15" customHeight="1"/>
    <row r="823" s="78" customFormat="1" ht="15" customHeight="1"/>
    <row r="824" s="78" customFormat="1" ht="15" customHeight="1"/>
    <row r="825" s="78" customFormat="1" ht="15" customHeight="1"/>
    <row r="826" s="78" customFormat="1" ht="15" customHeight="1"/>
    <row r="827" s="78" customFormat="1" ht="15" customHeight="1"/>
    <row r="828" s="78" customFormat="1" ht="15" customHeight="1"/>
    <row r="829" s="78" customFormat="1" ht="15" customHeight="1"/>
    <row r="830" s="78" customFormat="1" ht="15" customHeight="1"/>
    <row r="831" s="78" customFormat="1" ht="15" customHeight="1"/>
    <row r="832" s="78" customFormat="1" ht="15" customHeight="1"/>
    <row r="833" s="78" customFormat="1" ht="15" customHeight="1"/>
    <row r="834" s="78" customFormat="1" ht="15" customHeight="1"/>
    <row r="835" s="78" customFormat="1" ht="15" customHeight="1"/>
    <row r="836" s="78" customFormat="1" ht="15" customHeight="1"/>
    <row r="837" s="78" customFormat="1" ht="15" customHeight="1"/>
    <row r="838" s="78" customFormat="1" ht="15" customHeight="1"/>
    <row r="839" s="78" customFormat="1" ht="15" customHeight="1"/>
    <row r="840" s="78" customFormat="1" ht="15" customHeight="1"/>
    <row r="841" s="78" customFormat="1" ht="15" customHeight="1"/>
    <row r="842" s="78" customFormat="1" ht="15" customHeight="1"/>
    <row r="843" s="78" customFormat="1" ht="15" customHeight="1"/>
    <row r="844" s="78" customFormat="1" ht="15" customHeight="1"/>
    <row r="845" s="78" customFormat="1" ht="15" customHeight="1"/>
    <row r="846" s="78" customFormat="1" ht="15" customHeight="1"/>
    <row r="847" s="78" customFormat="1" ht="15" customHeight="1"/>
    <row r="848" s="78" customFormat="1" ht="15" customHeight="1"/>
    <row r="849" s="78" customFormat="1" ht="15" customHeight="1"/>
    <row r="850" s="78" customFormat="1" ht="15" customHeight="1"/>
    <row r="851" s="78" customFormat="1" ht="15" customHeight="1"/>
    <row r="852" s="78" customFormat="1" ht="15" customHeight="1"/>
    <row r="853" s="78" customFormat="1" ht="15" customHeight="1"/>
    <row r="854" s="78" customFormat="1" ht="15" customHeight="1"/>
    <row r="855" s="78" customFormat="1" ht="15" customHeight="1"/>
    <row r="856" s="78" customFormat="1" ht="15" customHeight="1"/>
    <row r="857" s="78" customFormat="1" ht="15" customHeight="1"/>
    <row r="858" s="78" customFormat="1" ht="15" customHeight="1"/>
    <row r="859" s="78" customFormat="1" ht="15" customHeight="1"/>
    <row r="860" s="78" customFormat="1" ht="15" customHeight="1"/>
    <row r="861" s="78" customFormat="1" ht="15" customHeight="1"/>
    <row r="862" s="78" customFormat="1" ht="15" customHeight="1"/>
    <row r="863" s="78" customFormat="1" ht="15" customHeight="1"/>
    <row r="864" s="78" customFormat="1" ht="15" customHeight="1"/>
    <row r="865" s="78" customFormat="1" ht="15" customHeight="1"/>
    <row r="866" s="78" customFormat="1" ht="15" customHeight="1"/>
    <row r="867" s="78" customFormat="1" ht="15" customHeight="1"/>
    <row r="868" s="78" customFormat="1" ht="15" customHeight="1"/>
    <row r="869" s="78" customFormat="1" ht="15" customHeight="1"/>
    <row r="870" s="78" customFormat="1" ht="15" customHeight="1"/>
    <row r="871" s="78" customFormat="1" ht="15" customHeight="1"/>
    <row r="872" s="78" customFormat="1" ht="15" customHeight="1"/>
    <row r="873" s="78" customFormat="1" ht="15" customHeight="1"/>
    <row r="874" s="78" customFormat="1" ht="15" customHeight="1"/>
    <row r="875" s="78" customFormat="1" ht="15" customHeight="1"/>
    <row r="876" s="78" customFormat="1" ht="15" customHeight="1"/>
    <row r="877" s="78" customFormat="1" ht="15" customHeight="1"/>
    <row r="878" s="78" customFormat="1" ht="15" customHeight="1"/>
    <row r="879" s="78" customFormat="1" ht="15" customHeight="1"/>
    <row r="880" s="78" customFormat="1" ht="15" customHeight="1"/>
    <row r="881" s="78" customFormat="1" ht="15" customHeight="1"/>
    <row r="882" s="78" customFormat="1" ht="15" customHeight="1"/>
    <row r="883" s="78" customFormat="1" ht="15" customHeight="1"/>
    <row r="884" s="78" customFormat="1" ht="15" customHeight="1"/>
    <row r="885" s="78" customFormat="1" ht="15" customHeight="1"/>
    <row r="886" s="78" customFormat="1" ht="15" customHeight="1"/>
    <row r="887" s="78" customFormat="1" ht="15" customHeight="1"/>
    <row r="888" s="78" customFormat="1" ht="15" customHeight="1"/>
    <row r="889" s="78" customFormat="1" ht="15" customHeight="1"/>
    <row r="890" s="78" customFormat="1" ht="15" customHeight="1"/>
    <row r="891" s="78" customFormat="1" ht="15" customHeight="1"/>
    <row r="892" s="78" customFormat="1" ht="15" customHeight="1"/>
    <row r="893" s="78" customFormat="1" ht="15" customHeight="1"/>
    <row r="894" s="78" customFormat="1" ht="15" customHeight="1"/>
    <row r="895" s="78" customFormat="1" ht="15" customHeight="1"/>
    <row r="896" s="78" customFormat="1" ht="15" customHeight="1"/>
    <row r="897" s="78" customFormat="1" ht="15" customHeight="1"/>
    <row r="898" s="78" customFormat="1" ht="15" customHeight="1"/>
    <row r="899" s="78" customFormat="1" ht="15" customHeight="1"/>
    <row r="900" s="78" customFormat="1" ht="15" customHeight="1"/>
    <row r="901" s="78" customFormat="1" ht="15" customHeight="1"/>
    <row r="902" s="78" customFormat="1" ht="15" customHeight="1"/>
    <row r="903" s="78" customFormat="1" ht="15" customHeight="1"/>
    <row r="904" s="78" customFormat="1" ht="15" customHeight="1"/>
    <row r="905" s="78" customFormat="1" ht="15" customHeight="1"/>
    <row r="906" s="78" customFormat="1" ht="15" customHeight="1"/>
    <row r="907" s="78" customFormat="1" ht="15" customHeight="1"/>
    <row r="908" s="78" customFormat="1" ht="15" customHeight="1"/>
    <row r="909" s="78" customFormat="1" ht="15" customHeight="1"/>
    <row r="910" s="78" customFormat="1" ht="15" customHeight="1"/>
    <row r="911" s="78" customFormat="1" ht="15" customHeight="1"/>
    <row r="912" s="78" customFormat="1" ht="15" customHeight="1"/>
    <row r="913" s="78" customFormat="1" ht="15" customHeight="1"/>
    <row r="914" s="78" customFormat="1" ht="15" customHeight="1"/>
    <row r="915" s="78" customFormat="1" ht="15" customHeight="1"/>
    <row r="916" s="78" customFormat="1" ht="15" customHeight="1"/>
    <row r="917" s="78" customFormat="1" ht="15" customHeight="1"/>
    <row r="918" s="78" customFormat="1" ht="15" customHeight="1"/>
    <row r="919" s="78" customFormat="1" ht="15" customHeight="1"/>
    <row r="920" s="78" customFormat="1" ht="15" customHeight="1"/>
    <row r="921" s="78" customFormat="1" ht="15" customHeight="1"/>
    <row r="922" s="78" customFormat="1" ht="15" customHeight="1"/>
    <row r="923" s="78" customFormat="1" ht="15" customHeight="1"/>
    <row r="924" s="78" customFormat="1" ht="15" customHeight="1"/>
    <row r="925" s="78" customFormat="1" ht="15" customHeight="1"/>
    <row r="926" s="78" customFormat="1" ht="15" customHeight="1"/>
    <row r="927" s="78" customFormat="1" ht="15" customHeight="1"/>
    <row r="928" s="78" customFormat="1" ht="15" customHeight="1"/>
    <row r="929" s="78" customFormat="1" ht="15" customHeight="1"/>
    <row r="930" s="78" customFormat="1" ht="15" customHeight="1"/>
    <row r="931" s="78" customFormat="1" ht="15" customHeight="1"/>
    <row r="932" s="78" customFormat="1" ht="15" customHeight="1"/>
    <row r="933" s="78" customFormat="1" ht="15" customHeight="1"/>
    <row r="934" s="78" customFormat="1" ht="15" customHeight="1"/>
    <row r="935" s="78" customFormat="1" ht="15" customHeight="1"/>
    <row r="936" s="78" customFormat="1" ht="15" customHeight="1"/>
    <row r="937" s="78" customFormat="1" ht="15" customHeight="1"/>
    <row r="938" s="78" customFormat="1" ht="15" customHeight="1"/>
    <row r="939" s="78" customFormat="1" ht="15" customHeight="1"/>
    <row r="940" s="78" customFormat="1" ht="15" customHeight="1"/>
    <row r="941" s="78" customFormat="1" ht="15" customHeight="1"/>
    <row r="942" s="78" customFormat="1" ht="15" customHeight="1"/>
    <row r="943" s="78" customFormat="1" ht="15" customHeight="1"/>
    <row r="944" s="78" customFormat="1" ht="15" customHeight="1"/>
    <row r="945" s="78" customFormat="1" ht="15" customHeight="1"/>
    <row r="946" s="78" customFormat="1" ht="15" customHeight="1"/>
    <row r="947" s="78" customFormat="1" ht="15" customHeight="1"/>
    <row r="948" s="78" customFormat="1" ht="15" customHeight="1"/>
    <row r="949" s="78" customFormat="1" ht="15" customHeight="1"/>
    <row r="950" s="78" customFormat="1" ht="15" customHeight="1"/>
    <row r="951" s="78" customFormat="1" ht="15" customHeight="1"/>
    <row r="952" s="78" customFormat="1" ht="15" customHeight="1"/>
    <row r="953" s="78" customFormat="1" ht="15" customHeight="1"/>
    <row r="954" s="78" customFormat="1" ht="15" customHeight="1"/>
    <row r="955" s="78" customFormat="1" ht="15" customHeight="1"/>
    <row r="956" s="78" customFormat="1" ht="15" customHeight="1"/>
    <row r="957" s="78" customFormat="1" ht="15" customHeight="1"/>
    <row r="958" s="78" customFormat="1" ht="15" customHeight="1"/>
    <row r="959" s="78" customFormat="1" ht="15" customHeight="1"/>
    <row r="960" s="78" customFormat="1" ht="15" customHeight="1"/>
    <row r="961" s="78" customFormat="1" ht="15" customHeight="1"/>
    <row r="962" s="78" customFormat="1" ht="15" customHeight="1"/>
    <row r="963" s="78" customFormat="1" ht="15" customHeight="1"/>
    <row r="964" s="78" customFormat="1" ht="15" customHeight="1"/>
    <row r="965" s="78" customFormat="1" ht="15" customHeight="1"/>
    <row r="966" s="78" customFormat="1" ht="15" customHeight="1"/>
    <row r="967" s="78" customFormat="1" ht="15" customHeight="1"/>
    <row r="968" s="78" customFormat="1" ht="15" customHeight="1"/>
    <row r="969" s="78" customFormat="1" ht="15" customHeight="1"/>
    <row r="970" s="78" customFormat="1" ht="15" customHeight="1"/>
    <row r="971" s="78" customFormat="1" ht="15" customHeight="1"/>
    <row r="972" s="78" customFormat="1" ht="15" customHeight="1"/>
    <row r="973" s="78" customFormat="1" ht="15" customHeight="1"/>
    <row r="974" s="78" customFormat="1" ht="15" customHeight="1"/>
    <row r="975" s="78" customFormat="1" ht="15" customHeight="1"/>
    <row r="976" s="78" customFormat="1" ht="15" customHeight="1"/>
    <row r="977" s="78" customFormat="1" ht="15" customHeight="1"/>
    <row r="978" s="78" customFormat="1" ht="15" customHeight="1"/>
    <row r="979" s="78" customFormat="1" ht="15" customHeight="1"/>
    <row r="980" s="78" customFormat="1" ht="15" customHeight="1"/>
    <row r="981" s="78" customFormat="1" ht="15" customHeight="1"/>
    <row r="982" s="78" customFormat="1" ht="15" customHeight="1"/>
    <row r="983" s="78" customFormat="1" ht="15" customHeight="1"/>
    <row r="984" s="78" customFormat="1" ht="15" customHeight="1"/>
    <row r="985" s="78" customFormat="1" ht="15" customHeight="1"/>
    <row r="986" s="78" customFormat="1" ht="15" customHeight="1"/>
    <row r="987" s="78" customFormat="1" ht="15" customHeight="1"/>
    <row r="988" s="78" customFormat="1" ht="15" customHeight="1"/>
    <row r="989" s="78" customFormat="1" ht="15" customHeight="1"/>
    <row r="990" s="78" customFormat="1" ht="15" customHeight="1"/>
    <row r="991" s="78" customFormat="1" ht="15" customHeight="1"/>
    <row r="992" s="78" customFormat="1" ht="15" customHeight="1"/>
    <row r="993" s="78" customFormat="1" ht="15" customHeight="1"/>
    <row r="994" s="78" customFormat="1" ht="15" customHeight="1"/>
    <row r="995" s="78" customFormat="1" ht="15" customHeight="1"/>
    <row r="996" s="78" customFormat="1" ht="15" customHeight="1"/>
    <row r="997" s="78" customFormat="1" ht="15" customHeight="1"/>
    <row r="998" s="78" customFormat="1" ht="15" customHeight="1"/>
    <row r="999" s="78" customFormat="1" ht="15" customHeight="1"/>
    <row r="1000" s="78" customFormat="1" ht="15" customHeight="1"/>
  </sheetData>
  <mergeCells count="47">
    <mergeCell ref="B19:C19"/>
    <mergeCell ref="B20:C20"/>
    <mergeCell ref="B21:C21"/>
    <mergeCell ref="B22:C22"/>
    <mergeCell ref="B13:C13"/>
    <mergeCell ref="B14:C14"/>
    <mergeCell ref="B15:C15"/>
    <mergeCell ref="B16:C16"/>
    <mergeCell ref="B17:C17"/>
    <mergeCell ref="B18:C18"/>
    <mergeCell ref="S8:S9"/>
    <mergeCell ref="T8:T9"/>
    <mergeCell ref="B9:C9"/>
    <mergeCell ref="B10:C10"/>
    <mergeCell ref="B11:C11"/>
    <mergeCell ref="B12:C12"/>
    <mergeCell ref="M8:M9"/>
    <mergeCell ref="N8:N9"/>
    <mergeCell ref="O8:O9"/>
    <mergeCell ref="P8:P9"/>
    <mergeCell ref="Q8:Q9"/>
    <mergeCell ref="R8:R9"/>
    <mergeCell ref="G8:G9"/>
    <mergeCell ref="H8:H9"/>
    <mergeCell ref="I8:I9"/>
    <mergeCell ref="J8:J9"/>
    <mergeCell ref="K8:K9"/>
    <mergeCell ref="L8:L9"/>
    <mergeCell ref="K6:M6"/>
    <mergeCell ref="N6:P6"/>
    <mergeCell ref="Q6:S6"/>
    <mergeCell ref="B7:C7"/>
    <mergeCell ref="D7:G7"/>
    <mergeCell ref="H7:J7"/>
    <mergeCell ref="K7:M7"/>
    <mergeCell ref="N7:P7"/>
    <mergeCell ref="Q7:S7"/>
    <mergeCell ref="A2:A3"/>
    <mergeCell ref="A5:A8"/>
    <mergeCell ref="B5:C5"/>
    <mergeCell ref="B6:C6"/>
    <mergeCell ref="D6:G6"/>
    <mergeCell ref="H6:J6"/>
    <mergeCell ref="B8:C8"/>
    <mergeCell ref="D8:D9"/>
    <mergeCell ref="E8:E9"/>
    <mergeCell ref="F8:F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8BC07-051B-461D-8ED5-96B53D7B60C0}">
  <sheetPr>
    <tabColor theme="9" tint="-0.499984740745262"/>
  </sheetPr>
  <dimension ref="A1:T1000"/>
  <sheetViews>
    <sheetView workbookViewId="0">
      <selection sqref="A1:XFD1048576"/>
    </sheetView>
  </sheetViews>
  <sheetFormatPr defaultColWidth="12.5703125" defaultRowHeight="15"/>
  <cols>
    <col min="1" max="1" width="57.7109375" style="78" customWidth="1"/>
    <col min="2" max="2" width="17" style="78" customWidth="1"/>
    <col min="3" max="3" width="30.7109375" style="78" customWidth="1"/>
    <col min="4" max="14" width="19.140625" style="78" customWidth="1"/>
    <col min="15" max="15" width="21" style="78" customWidth="1"/>
    <col min="16" max="16" width="22.7109375" style="78" customWidth="1"/>
    <col min="17" max="19" width="19.140625" style="78" customWidth="1"/>
    <col min="20" max="20" width="11.140625" style="78" customWidth="1"/>
    <col min="21" max="26" width="9.140625" style="78" customWidth="1"/>
    <col min="27" max="16384" width="12.5703125" style="78"/>
  </cols>
  <sheetData>
    <row r="1" spans="1:20" ht="15.75" customHeight="1">
      <c r="A1" s="76"/>
      <c r="B1" s="77"/>
      <c r="C1" s="77"/>
      <c r="D1" s="77"/>
    </row>
    <row r="2" spans="1:20" ht="15.75" customHeight="1">
      <c r="A2" s="79" t="s">
        <v>256</v>
      </c>
      <c r="B2" s="77"/>
      <c r="C2" s="77"/>
      <c r="D2" s="77"/>
    </row>
    <row r="3" spans="1:20" ht="15.75" customHeight="1">
      <c r="A3" s="79"/>
      <c r="B3" s="77"/>
      <c r="C3" s="77"/>
      <c r="D3" s="77"/>
    </row>
    <row r="4" spans="1:20" ht="15.75" customHeight="1">
      <c r="A4" s="77"/>
      <c r="B4" s="77"/>
      <c r="C4" s="77"/>
      <c r="D4" s="77"/>
    </row>
    <row r="5" spans="1:20" ht="15.75" customHeight="1">
      <c r="A5" s="80" t="s">
        <v>203</v>
      </c>
      <c r="B5" s="81" t="s">
        <v>204</v>
      </c>
      <c r="C5" s="227"/>
      <c r="D5" s="82"/>
      <c r="E5" s="83">
        <v>0.25</v>
      </c>
      <c r="F5" s="84"/>
      <c r="G5" s="85"/>
      <c r="H5" s="82"/>
      <c r="I5" s="86">
        <v>0.15</v>
      </c>
      <c r="J5" s="85"/>
      <c r="K5" s="82"/>
      <c r="L5" s="86">
        <v>0.25</v>
      </c>
      <c r="M5" s="85"/>
      <c r="N5" s="82"/>
      <c r="O5" s="86">
        <v>0.2</v>
      </c>
      <c r="P5" s="85"/>
      <c r="Q5" s="82"/>
      <c r="R5" s="86">
        <v>0.15</v>
      </c>
      <c r="S5" s="85"/>
    </row>
    <row r="6" spans="1:20" ht="15.75" customHeight="1">
      <c r="A6" s="228"/>
      <c r="B6" s="87" t="s">
        <v>205</v>
      </c>
      <c r="C6" s="229"/>
      <c r="D6" s="88" t="s">
        <v>206</v>
      </c>
      <c r="E6" s="230"/>
      <c r="F6" s="230"/>
      <c r="G6" s="229"/>
      <c r="H6" s="89" t="s">
        <v>207</v>
      </c>
      <c r="I6" s="230"/>
      <c r="J6" s="229"/>
      <c r="K6" s="89" t="s">
        <v>208</v>
      </c>
      <c r="L6" s="230"/>
      <c r="M6" s="229"/>
      <c r="N6" s="89" t="s">
        <v>209</v>
      </c>
      <c r="O6" s="230"/>
      <c r="P6" s="229"/>
      <c r="Q6" s="89" t="s">
        <v>210</v>
      </c>
      <c r="R6" s="230"/>
      <c r="S6" s="229"/>
    </row>
    <row r="7" spans="1:20" ht="15.75" customHeight="1">
      <c r="A7" s="228"/>
      <c r="B7" s="90" t="s">
        <v>211</v>
      </c>
      <c r="C7" s="227"/>
      <c r="D7" s="91" t="s">
        <v>212</v>
      </c>
      <c r="E7" s="231"/>
      <c r="F7" s="231"/>
      <c r="G7" s="227"/>
      <c r="H7" s="92" t="s">
        <v>213</v>
      </c>
      <c r="I7" s="231"/>
      <c r="J7" s="227"/>
      <c r="K7" s="93" t="s">
        <v>214</v>
      </c>
      <c r="L7" s="231"/>
      <c r="M7" s="227"/>
      <c r="N7" s="91" t="s">
        <v>215</v>
      </c>
      <c r="O7" s="231"/>
      <c r="P7" s="227"/>
      <c r="Q7" s="91" t="s">
        <v>216</v>
      </c>
      <c r="R7" s="231"/>
      <c r="S7" s="227"/>
    </row>
    <row r="8" spans="1:20" ht="15.75" customHeight="1">
      <c r="A8" s="232"/>
      <c r="B8" s="94" t="s">
        <v>162</v>
      </c>
      <c r="C8" s="233"/>
      <c r="D8" s="95" t="s">
        <v>217</v>
      </c>
      <c r="E8" s="95" t="s">
        <v>218</v>
      </c>
      <c r="F8" s="95" t="s">
        <v>219</v>
      </c>
      <c r="G8" s="95" t="s">
        <v>220</v>
      </c>
      <c r="H8" s="95" t="s">
        <v>221</v>
      </c>
      <c r="I8" s="95" t="s">
        <v>222</v>
      </c>
      <c r="J8" s="95" t="s">
        <v>223</v>
      </c>
      <c r="K8" s="95" t="s">
        <v>224</v>
      </c>
      <c r="L8" s="95" t="s">
        <v>225</v>
      </c>
      <c r="M8" s="95" t="s">
        <v>226</v>
      </c>
      <c r="N8" s="95" t="s">
        <v>227</v>
      </c>
      <c r="O8" s="95" t="s">
        <v>228</v>
      </c>
      <c r="P8" s="95" t="s">
        <v>229</v>
      </c>
      <c r="Q8" s="95" t="s">
        <v>230</v>
      </c>
      <c r="R8" s="95" t="s">
        <v>231</v>
      </c>
      <c r="S8" s="95" t="s">
        <v>232</v>
      </c>
      <c r="T8" s="96" t="s">
        <v>233</v>
      </c>
    </row>
    <row r="9" spans="1:20" ht="15.75" customHeight="1">
      <c r="A9" s="97" t="s">
        <v>234</v>
      </c>
      <c r="B9" s="98" t="s">
        <v>211</v>
      </c>
      <c r="C9" s="227"/>
      <c r="D9" s="232"/>
      <c r="E9" s="232"/>
      <c r="F9" s="232"/>
      <c r="G9" s="232"/>
      <c r="H9" s="232"/>
      <c r="I9" s="232"/>
      <c r="J9" s="232"/>
      <c r="K9" s="232"/>
      <c r="L9" s="232"/>
      <c r="M9" s="232"/>
      <c r="N9" s="232"/>
      <c r="O9" s="232"/>
      <c r="P9" s="232"/>
      <c r="Q9" s="232"/>
      <c r="R9" s="232"/>
      <c r="S9" s="232"/>
      <c r="T9" s="234"/>
    </row>
    <row r="10" spans="1:20" ht="15.75" customHeight="1">
      <c r="A10" s="99" t="s">
        <v>168</v>
      </c>
      <c r="B10" s="100" t="s">
        <v>235</v>
      </c>
      <c r="C10" s="227"/>
      <c r="D10" s="101">
        <v>10</v>
      </c>
      <c r="E10" s="101">
        <v>8</v>
      </c>
      <c r="F10" s="101">
        <v>8</v>
      </c>
      <c r="G10" s="101">
        <v>8</v>
      </c>
      <c r="H10" s="101">
        <v>10</v>
      </c>
      <c r="I10" s="101">
        <v>7</v>
      </c>
      <c r="J10" s="101">
        <v>6</v>
      </c>
      <c r="K10" s="101">
        <v>10</v>
      </c>
      <c r="L10" s="102">
        <v>8</v>
      </c>
      <c r="M10" s="101">
        <v>8</v>
      </c>
      <c r="N10" s="101">
        <v>10</v>
      </c>
      <c r="O10" s="101">
        <v>10</v>
      </c>
      <c r="P10" s="101">
        <v>10</v>
      </c>
      <c r="Q10" s="101">
        <v>7</v>
      </c>
      <c r="R10" s="101">
        <v>7</v>
      </c>
      <c r="S10" s="103">
        <v>7</v>
      </c>
      <c r="T10" s="101">
        <f t="shared" ref="T10:T19" si="0">(AVERAGE(D10:G10)*$E$5)+(AVERAGE(H10:J10)*$I$5)+(AVERAGE(K10:M10)*$L$5)+(AVERAGE(N10:P10)*$O$5)+(AVERAGE(Q10:S10)*$R$5)</f>
        <v>8.4916666666666671</v>
      </c>
    </row>
    <row r="11" spans="1:20" ht="15.75" customHeight="1">
      <c r="A11" s="99" t="s">
        <v>236</v>
      </c>
      <c r="B11" s="100" t="s">
        <v>237</v>
      </c>
      <c r="C11" s="227"/>
      <c r="D11" s="101">
        <v>10</v>
      </c>
      <c r="E11" s="101">
        <v>9</v>
      </c>
      <c r="F11" s="101">
        <v>9</v>
      </c>
      <c r="G11" s="101">
        <v>9</v>
      </c>
      <c r="H11" s="101">
        <v>10</v>
      </c>
      <c r="I11" s="101">
        <v>8</v>
      </c>
      <c r="J11" s="101">
        <v>8</v>
      </c>
      <c r="K11" s="101">
        <v>10</v>
      </c>
      <c r="L11" s="101">
        <v>8</v>
      </c>
      <c r="M11" s="101">
        <v>9</v>
      </c>
      <c r="N11" s="101">
        <v>10</v>
      </c>
      <c r="O11" s="101">
        <v>10</v>
      </c>
      <c r="P11" s="101">
        <v>10</v>
      </c>
      <c r="Q11" s="101">
        <v>8</v>
      </c>
      <c r="R11" s="101">
        <v>10</v>
      </c>
      <c r="S11" s="103">
        <v>10</v>
      </c>
      <c r="T11" s="101">
        <f t="shared" si="0"/>
        <v>9.2624999999999993</v>
      </c>
    </row>
    <row r="12" spans="1:20" ht="15.75" customHeight="1">
      <c r="A12" s="99" t="s">
        <v>179</v>
      </c>
      <c r="B12" s="100" t="s">
        <v>238</v>
      </c>
      <c r="C12" s="227"/>
      <c r="D12" s="101">
        <v>10</v>
      </c>
      <c r="E12" s="101">
        <v>10</v>
      </c>
      <c r="F12" s="101">
        <v>10</v>
      </c>
      <c r="G12" s="101">
        <v>10</v>
      </c>
      <c r="H12" s="101">
        <v>10</v>
      </c>
      <c r="I12" s="101">
        <v>10</v>
      </c>
      <c r="J12" s="101">
        <v>10</v>
      </c>
      <c r="K12" s="101">
        <v>8</v>
      </c>
      <c r="L12" s="102">
        <v>8</v>
      </c>
      <c r="M12" s="101">
        <v>9</v>
      </c>
      <c r="N12" s="101">
        <v>10</v>
      </c>
      <c r="O12" s="101">
        <v>10</v>
      </c>
      <c r="P12" s="101">
        <v>10</v>
      </c>
      <c r="Q12" s="101">
        <v>10</v>
      </c>
      <c r="R12" s="101">
        <v>10</v>
      </c>
      <c r="S12" s="103">
        <v>10</v>
      </c>
      <c r="T12" s="101">
        <f t="shared" si="0"/>
        <v>9.5833333333333339</v>
      </c>
    </row>
    <row r="13" spans="1:20" ht="15.75" customHeight="1">
      <c r="A13" s="99" t="s">
        <v>171</v>
      </c>
      <c r="B13" s="100" t="s">
        <v>239</v>
      </c>
      <c r="C13" s="227"/>
      <c r="D13" s="101">
        <v>10</v>
      </c>
      <c r="E13" s="101">
        <v>9</v>
      </c>
      <c r="F13" s="101">
        <v>9</v>
      </c>
      <c r="G13" s="101">
        <v>9</v>
      </c>
      <c r="H13" s="101">
        <v>10</v>
      </c>
      <c r="I13" s="101">
        <v>8</v>
      </c>
      <c r="J13" s="101">
        <v>8</v>
      </c>
      <c r="K13" s="101">
        <v>8</v>
      </c>
      <c r="L13" s="102">
        <v>8</v>
      </c>
      <c r="M13" s="101">
        <v>8</v>
      </c>
      <c r="N13" s="101">
        <v>8</v>
      </c>
      <c r="O13" s="101">
        <v>8</v>
      </c>
      <c r="P13" s="101">
        <v>8</v>
      </c>
      <c r="Q13" s="101">
        <v>7</v>
      </c>
      <c r="R13" s="101">
        <v>8</v>
      </c>
      <c r="S13" s="103">
        <v>8</v>
      </c>
      <c r="T13" s="101">
        <f t="shared" si="0"/>
        <v>8.3625000000000007</v>
      </c>
    </row>
    <row r="14" spans="1:20" ht="15.75" customHeight="1">
      <c r="A14" s="99" t="s">
        <v>240</v>
      </c>
      <c r="B14" s="100" t="s">
        <v>241</v>
      </c>
      <c r="C14" s="227"/>
      <c r="D14" s="101">
        <v>10</v>
      </c>
      <c r="E14" s="101">
        <v>10</v>
      </c>
      <c r="F14" s="101">
        <v>10</v>
      </c>
      <c r="G14" s="101">
        <v>10</v>
      </c>
      <c r="H14" s="101">
        <v>10</v>
      </c>
      <c r="I14" s="101">
        <v>10</v>
      </c>
      <c r="J14" s="101">
        <v>10</v>
      </c>
      <c r="K14" s="101">
        <v>10</v>
      </c>
      <c r="L14" s="101">
        <v>10</v>
      </c>
      <c r="M14" s="101">
        <v>10</v>
      </c>
      <c r="N14" s="101">
        <v>7</v>
      </c>
      <c r="O14" s="101">
        <v>8</v>
      </c>
      <c r="P14" s="101">
        <v>7</v>
      </c>
      <c r="Q14" s="101">
        <v>7</v>
      </c>
      <c r="R14" s="101">
        <v>7</v>
      </c>
      <c r="S14" s="103">
        <v>7</v>
      </c>
      <c r="T14" s="101">
        <f t="shared" si="0"/>
        <v>9.0166666666666675</v>
      </c>
    </row>
    <row r="15" spans="1:20" ht="15.75" customHeight="1">
      <c r="A15" s="99" t="s">
        <v>242</v>
      </c>
      <c r="B15" s="100" t="s">
        <v>243</v>
      </c>
      <c r="C15" s="227"/>
      <c r="D15" s="101">
        <v>8</v>
      </c>
      <c r="E15" s="101">
        <v>8</v>
      </c>
      <c r="F15" s="101">
        <v>8</v>
      </c>
      <c r="G15" s="101">
        <v>8</v>
      </c>
      <c r="H15" s="101">
        <v>7</v>
      </c>
      <c r="I15" s="101">
        <v>7</v>
      </c>
      <c r="J15" s="101">
        <v>7</v>
      </c>
      <c r="K15" s="101">
        <v>7</v>
      </c>
      <c r="L15" s="102">
        <v>7</v>
      </c>
      <c r="M15" s="101">
        <v>7</v>
      </c>
      <c r="N15" s="101">
        <v>7</v>
      </c>
      <c r="O15" s="101">
        <v>7</v>
      </c>
      <c r="P15" s="101">
        <v>7</v>
      </c>
      <c r="Q15" s="101">
        <v>7</v>
      </c>
      <c r="R15" s="101">
        <v>8</v>
      </c>
      <c r="S15" s="103">
        <v>8</v>
      </c>
      <c r="T15" s="101">
        <f t="shared" si="0"/>
        <v>7.35</v>
      </c>
    </row>
    <row r="16" spans="1:20" ht="15.75" customHeight="1">
      <c r="A16" s="99" t="s">
        <v>244</v>
      </c>
      <c r="B16" s="100" t="s">
        <v>245</v>
      </c>
      <c r="C16" s="227"/>
      <c r="D16" s="101">
        <v>10</v>
      </c>
      <c r="E16" s="101">
        <v>8</v>
      </c>
      <c r="F16" s="101">
        <v>8</v>
      </c>
      <c r="G16" s="101">
        <v>8</v>
      </c>
      <c r="H16" s="101">
        <v>8</v>
      </c>
      <c r="I16" s="101">
        <v>8</v>
      </c>
      <c r="J16" s="101">
        <v>8</v>
      </c>
      <c r="K16" s="101">
        <v>8</v>
      </c>
      <c r="L16" s="101">
        <v>8</v>
      </c>
      <c r="M16" s="101">
        <v>8</v>
      </c>
      <c r="N16" s="101">
        <v>8</v>
      </c>
      <c r="O16" s="101">
        <v>8</v>
      </c>
      <c r="P16" s="101">
        <v>8</v>
      </c>
      <c r="Q16" s="101">
        <v>8</v>
      </c>
      <c r="R16" s="101">
        <v>8</v>
      </c>
      <c r="S16" s="101">
        <v>8</v>
      </c>
      <c r="T16" s="101">
        <f t="shared" si="0"/>
        <v>8.125</v>
      </c>
    </row>
    <row r="17" spans="1:20" ht="15.75" customHeight="1">
      <c r="A17" s="99" t="s">
        <v>181</v>
      </c>
      <c r="B17" s="100" t="s">
        <v>246</v>
      </c>
      <c r="C17" s="227"/>
      <c r="D17" s="101">
        <v>8</v>
      </c>
      <c r="E17" s="101">
        <v>8</v>
      </c>
      <c r="F17" s="101">
        <v>8</v>
      </c>
      <c r="G17" s="101">
        <v>8</v>
      </c>
      <c r="H17" s="101">
        <v>8</v>
      </c>
      <c r="I17" s="101">
        <v>8</v>
      </c>
      <c r="J17" s="101">
        <v>8</v>
      </c>
      <c r="K17" s="101">
        <v>8</v>
      </c>
      <c r="L17" s="101">
        <v>8</v>
      </c>
      <c r="M17" s="101">
        <v>8</v>
      </c>
      <c r="N17" s="101">
        <v>10</v>
      </c>
      <c r="O17" s="101">
        <v>10</v>
      </c>
      <c r="P17" s="101">
        <v>10</v>
      </c>
      <c r="Q17" s="101">
        <v>8</v>
      </c>
      <c r="R17" s="101">
        <v>8</v>
      </c>
      <c r="S17" s="103">
        <v>8</v>
      </c>
      <c r="T17" s="101">
        <f t="shared" si="0"/>
        <v>8.4</v>
      </c>
    </row>
    <row r="18" spans="1:20" ht="15.75" customHeight="1">
      <c r="A18" s="99" t="s">
        <v>165</v>
      </c>
      <c r="B18" s="100" t="s">
        <v>247</v>
      </c>
      <c r="C18" s="227"/>
      <c r="D18" s="101">
        <v>8</v>
      </c>
      <c r="E18" s="101">
        <v>8</v>
      </c>
      <c r="F18" s="101">
        <v>8</v>
      </c>
      <c r="G18" s="101">
        <v>8</v>
      </c>
      <c r="H18" s="101">
        <v>8</v>
      </c>
      <c r="I18" s="101">
        <v>8</v>
      </c>
      <c r="J18" s="101">
        <v>8</v>
      </c>
      <c r="K18" s="101">
        <v>8</v>
      </c>
      <c r="L18" s="101">
        <v>8</v>
      </c>
      <c r="M18" s="101">
        <v>8</v>
      </c>
      <c r="N18" s="101">
        <v>8</v>
      </c>
      <c r="O18" s="101">
        <v>8</v>
      </c>
      <c r="P18" s="101">
        <v>8</v>
      </c>
      <c r="Q18" s="101">
        <v>8</v>
      </c>
      <c r="R18" s="101">
        <v>8</v>
      </c>
      <c r="S18" s="101">
        <v>8</v>
      </c>
      <c r="T18" s="101">
        <f t="shared" si="0"/>
        <v>8</v>
      </c>
    </row>
    <row r="19" spans="1:20" ht="15.75" customHeight="1">
      <c r="A19" s="99" t="s">
        <v>248</v>
      </c>
      <c r="B19" s="61" t="s">
        <v>249</v>
      </c>
      <c r="C19" s="233"/>
      <c r="D19" s="104">
        <v>10</v>
      </c>
      <c r="E19" s="104">
        <v>9</v>
      </c>
      <c r="F19" s="104">
        <v>9</v>
      </c>
      <c r="G19" s="104">
        <v>9</v>
      </c>
      <c r="H19" s="104">
        <v>8</v>
      </c>
      <c r="I19" s="104">
        <v>8</v>
      </c>
      <c r="J19" s="104">
        <v>8</v>
      </c>
      <c r="K19" s="104">
        <v>9</v>
      </c>
      <c r="L19" s="105">
        <v>9</v>
      </c>
      <c r="M19" s="104">
        <v>9</v>
      </c>
      <c r="N19" s="104">
        <v>7</v>
      </c>
      <c r="O19" s="104">
        <v>7</v>
      </c>
      <c r="P19" s="104">
        <v>7</v>
      </c>
      <c r="Q19" s="104">
        <v>7</v>
      </c>
      <c r="R19" s="104">
        <v>7</v>
      </c>
      <c r="S19" s="106">
        <v>7</v>
      </c>
      <c r="T19" s="101">
        <f t="shared" si="0"/>
        <v>8.2125000000000004</v>
      </c>
    </row>
    <row r="20" spans="1:20" ht="15.75">
      <c r="B20" s="107" t="s">
        <v>250</v>
      </c>
      <c r="C20" s="227"/>
      <c r="D20" s="108">
        <f t="shared" ref="D20:S20" si="1">AVERAGE(D10:D19)</f>
        <v>9.4</v>
      </c>
      <c r="E20" s="108">
        <f t="shared" si="1"/>
        <v>8.6999999999999993</v>
      </c>
      <c r="F20" s="108">
        <f t="shared" si="1"/>
        <v>8.6999999999999993</v>
      </c>
      <c r="G20" s="108">
        <f t="shared" si="1"/>
        <v>8.6999999999999993</v>
      </c>
      <c r="H20" s="108">
        <f t="shared" si="1"/>
        <v>8.9</v>
      </c>
      <c r="I20" s="108">
        <f t="shared" si="1"/>
        <v>8.1999999999999993</v>
      </c>
      <c r="J20" s="108">
        <f t="shared" si="1"/>
        <v>8.1</v>
      </c>
      <c r="K20" s="108">
        <f t="shared" si="1"/>
        <v>8.6</v>
      </c>
      <c r="L20" s="108">
        <f t="shared" si="1"/>
        <v>8.1999999999999993</v>
      </c>
      <c r="M20" s="108">
        <f t="shared" si="1"/>
        <v>8.4</v>
      </c>
      <c r="N20" s="108">
        <f t="shared" si="1"/>
        <v>8.5</v>
      </c>
      <c r="O20" s="108">
        <f t="shared" si="1"/>
        <v>8.6</v>
      </c>
      <c r="P20" s="108">
        <f t="shared" si="1"/>
        <v>8.5</v>
      </c>
      <c r="Q20" s="108">
        <f t="shared" si="1"/>
        <v>7.7</v>
      </c>
      <c r="R20" s="108">
        <f t="shared" si="1"/>
        <v>8.1</v>
      </c>
      <c r="S20" s="108">
        <f t="shared" si="1"/>
        <v>8.1</v>
      </c>
    </row>
    <row r="21" spans="1:20" ht="15" customHeight="1">
      <c r="B21" s="109" t="s">
        <v>251</v>
      </c>
      <c r="C21" s="227"/>
      <c r="D21" s="110">
        <f>AVERAGE(D20:G20)</f>
        <v>8.875</v>
      </c>
      <c r="E21" s="110"/>
      <c r="F21" s="110"/>
      <c r="G21" s="110"/>
      <c r="H21" s="110">
        <f>AVERAGE(H20:J20)</f>
        <v>8.4</v>
      </c>
      <c r="I21" s="110"/>
      <c r="J21" s="110"/>
      <c r="K21" s="110">
        <f>AVERAGE(K20:M20)</f>
        <v>8.3999999999999986</v>
      </c>
      <c r="L21" s="111"/>
      <c r="M21" s="110"/>
      <c r="N21" s="110">
        <f>AVERAGE(N20:P20)</f>
        <v>8.5333333333333332</v>
      </c>
      <c r="O21" s="110"/>
      <c r="P21" s="110"/>
      <c r="Q21" s="110">
        <f>AVERAGE(Q20:S20)</f>
        <v>7.9666666666666659</v>
      </c>
      <c r="R21" s="110"/>
      <c r="S21" s="110"/>
    </row>
    <row r="22" spans="1:20" ht="15" customHeight="1">
      <c r="B22" s="109" t="s">
        <v>252</v>
      </c>
      <c r="C22" s="227"/>
      <c r="D22" s="112">
        <f>D21/10*100%</f>
        <v>0.88749999999999996</v>
      </c>
      <c r="E22" s="110"/>
      <c r="F22" s="110"/>
      <c r="G22" s="110"/>
      <c r="H22" s="112">
        <f>H21/10*100%</f>
        <v>0.84000000000000008</v>
      </c>
      <c r="I22" s="110"/>
      <c r="J22" s="110"/>
      <c r="K22" s="112">
        <f>K21/10*100%</f>
        <v>0.83999999999999986</v>
      </c>
      <c r="L22" s="111"/>
      <c r="M22" s="110"/>
      <c r="N22" s="112">
        <f>N21/10*100%</f>
        <v>0.85333333333333328</v>
      </c>
      <c r="O22" s="110"/>
      <c r="P22" s="110"/>
      <c r="Q22" s="112">
        <f>Q21/10*100%</f>
        <v>0.79666666666666663</v>
      </c>
      <c r="R22" s="110"/>
      <c r="S22" s="110"/>
    </row>
    <row r="23" spans="1:20" ht="15" customHeight="1"/>
    <row r="24" spans="1:20" ht="15" customHeight="1"/>
    <row r="25" spans="1:20" ht="15" customHeight="1"/>
    <row r="26" spans="1:20" ht="15" customHeight="1"/>
    <row r="27" spans="1:20" ht="15" customHeight="1"/>
    <row r="28" spans="1:20" ht="15" customHeight="1"/>
    <row r="29" spans="1:20" ht="15" customHeight="1"/>
    <row r="30" spans="1:20" ht="15" customHeight="1"/>
    <row r="31" spans="1:20" ht="15" customHeight="1"/>
    <row r="32" spans="1:20" ht="15" customHeight="1"/>
    <row r="33" s="78" customFormat="1" ht="15" customHeight="1"/>
    <row r="34" s="78" customFormat="1" ht="15" customHeight="1"/>
    <row r="35" s="78" customFormat="1" ht="15" customHeight="1"/>
    <row r="36" s="78" customFormat="1" ht="15" customHeight="1"/>
    <row r="37" s="78" customFormat="1" ht="15" customHeight="1"/>
    <row r="38" s="78" customFormat="1" ht="15" customHeight="1"/>
    <row r="39" s="78" customFormat="1" ht="15" customHeight="1"/>
    <row r="40" s="78" customFormat="1" ht="15" customHeight="1"/>
    <row r="41" s="78" customFormat="1" ht="15" customHeight="1"/>
    <row r="42" s="78" customFormat="1" ht="15" customHeight="1"/>
    <row r="43" s="78" customFormat="1" ht="15" customHeight="1"/>
    <row r="44" s="78" customFormat="1" ht="15" customHeight="1"/>
    <row r="45" s="78" customFormat="1" ht="15" customHeight="1"/>
    <row r="46" s="78" customFormat="1" ht="15" customHeight="1"/>
    <row r="47" s="78" customFormat="1" ht="15" customHeight="1"/>
    <row r="48" s="78" customFormat="1" ht="15" customHeight="1"/>
    <row r="49" s="78" customFormat="1" ht="15" customHeight="1"/>
    <row r="50" s="78" customFormat="1" ht="15" customHeight="1"/>
    <row r="51" s="78" customFormat="1" ht="15" customHeight="1"/>
    <row r="52" s="78" customFormat="1" ht="15" customHeight="1"/>
    <row r="53" s="78" customFormat="1" ht="15" customHeight="1"/>
    <row r="54" s="78" customFormat="1" ht="15" customHeight="1"/>
    <row r="55" s="78" customFormat="1" ht="15" customHeight="1"/>
    <row r="56" s="78" customFormat="1" ht="15" customHeight="1"/>
    <row r="57" s="78" customFormat="1" ht="15" customHeight="1"/>
    <row r="58" s="78" customFormat="1" ht="15" customHeight="1"/>
    <row r="59" s="78" customFormat="1" ht="15" customHeight="1"/>
    <row r="60" s="78" customFormat="1" ht="15" customHeight="1"/>
    <row r="61" s="78" customFormat="1" ht="15" customHeight="1"/>
    <row r="62" s="78" customFormat="1" ht="15" customHeight="1"/>
    <row r="63" s="78" customFormat="1" ht="15" customHeight="1"/>
    <row r="64" s="78" customFormat="1" ht="15" customHeight="1"/>
    <row r="65" s="78" customFormat="1" ht="15" customHeight="1"/>
    <row r="66" s="78" customFormat="1" ht="15" customHeight="1"/>
    <row r="67" s="78" customFormat="1" ht="15" customHeight="1"/>
    <row r="68" s="78" customFormat="1" ht="15" customHeight="1"/>
    <row r="69" s="78" customFormat="1" ht="15" customHeight="1"/>
    <row r="70" s="78" customFormat="1" ht="15" customHeight="1"/>
    <row r="71" s="78" customFormat="1" ht="15" customHeight="1"/>
    <row r="72" s="78" customFormat="1" ht="15" customHeight="1"/>
    <row r="73" s="78" customFormat="1" ht="15" customHeight="1"/>
    <row r="74" s="78" customFormat="1" ht="15" customHeight="1"/>
    <row r="75" s="78" customFormat="1" ht="15" customHeight="1"/>
    <row r="76" s="78" customFormat="1" ht="15" customHeight="1"/>
    <row r="77" s="78" customFormat="1" ht="15" customHeight="1"/>
    <row r="78" s="78" customFormat="1" ht="15" customHeight="1"/>
    <row r="79" s="78" customFormat="1" ht="15" customHeight="1"/>
    <row r="80" s="78" customFormat="1" ht="15" customHeight="1"/>
    <row r="81" s="78" customFormat="1" ht="15" customHeight="1"/>
    <row r="82" s="78" customFormat="1" ht="15" customHeight="1"/>
    <row r="83" s="78" customFormat="1" ht="15" customHeight="1"/>
    <row r="84" s="78" customFormat="1" ht="15" customHeight="1"/>
    <row r="85" s="78" customFormat="1" ht="15" customHeight="1"/>
    <row r="86" s="78" customFormat="1" ht="15" customHeight="1"/>
    <row r="87" s="78" customFormat="1" ht="15" customHeight="1"/>
    <row r="88" s="78" customFormat="1" ht="15" customHeight="1"/>
    <row r="89" s="78" customFormat="1" ht="15" customHeight="1"/>
    <row r="90" s="78" customFormat="1" ht="15" customHeight="1"/>
    <row r="91" s="78" customFormat="1" ht="15" customHeight="1"/>
    <row r="92" s="78" customFormat="1" ht="15" customHeight="1"/>
    <row r="93" s="78" customFormat="1" ht="15" customHeight="1"/>
    <row r="94" s="78" customFormat="1" ht="15" customHeight="1"/>
    <row r="95" s="78" customFormat="1" ht="15" customHeight="1"/>
    <row r="96" s="78" customFormat="1" ht="15" customHeight="1"/>
    <row r="97" s="78" customFormat="1" ht="15" customHeight="1"/>
    <row r="98" s="78" customFormat="1" ht="15" customHeight="1"/>
    <row r="99" s="78" customFormat="1" ht="15" customHeight="1"/>
    <row r="100" s="78" customFormat="1" ht="15" customHeight="1"/>
    <row r="101" s="78" customFormat="1" ht="15" customHeight="1"/>
    <row r="102" s="78" customFormat="1" ht="15" customHeight="1"/>
    <row r="103" s="78" customFormat="1" ht="15" customHeight="1"/>
    <row r="104" s="78" customFormat="1" ht="15" customHeight="1"/>
    <row r="105" s="78" customFormat="1" ht="15" customHeight="1"/>
    <row r="106" s="78" customFormat="1" ht="15" customHeight="1"/>
    <row r="107" s="78" customFormat="1" ht="15" customHeight="1"/>
    <row r="108" s="78" customFormat="1" ht="15" customHeight="1"/>
    <row r="109" s="78" customFormat="1" ht="15" customHeight="1"/>
    <row r="110" s="78" customFormat="1" ht="15" customHeight="1"/>
    <row r="111" s="78" customFormat="1" ht="15" customHeight="1"/>
    <row r="112" s="78" customFormat="1" ht="15" customHeight="1"/>
    <row r="113" s="78" customFormat="1" ht="15" customHeight="1"/>
    <row r="114" s="78" customFormat="1" ht="15" customHeight="1"/>
    <row r="115" s="78" customFormat="1" ht="15" customHeight="1"/>
    <row r="116" s="78" customFormat="1" ht="15" customHeight="1"/>
    <row r="117" s="78" customFormat="1" ht="15" customHeight="1"/>
    <row r="118" s="78" customFormat="1" ht="15" customHeight="1"/>
    <row r="119" s="78" customFormat="1" ht="15" customHeight="1"/>
    <row r="120" s="78" customFormat="1" ht="15" customHeight="1"/>
    <row r="121" s="78" customFormat="1" ht="15" customHeight="1"/>
    <row r="122" s="78" customFormat="1" ht="15" customHeight="1"/>
    <row r="123" s="78" customFormat="1" ht="15" customHeight="1"/>
    <row r="124" s="78" customFormat="1" ht="15" customHeight="1"/>
    <row r="125" s="78" customFormat="1" ht="15" customHeight="1"/>
    <row r="126" s="78" customFormat="1" ht="15" customHeight="1"/>
    <row r="127" s="78" customFormat="1" ht="15" customHeight="1"/>
    <row r="128" s="78" customFormat="1" ht="15" customHeight="1"/>
    <row r="129" s="78" customFormat="1" ht="15" customHeight="1"/>
    <row r="130" s="78" customFormat="1" ht="15" customHeight="1"/>
    <row r="131" s="78" customFormat="1" ht="15" customHeight="1"/>
    <row r="132" s="78" customFormat="1" ht="15" customHeight="1"/>
    <row r="133" s="78" customFormat="1" ht="15" customHeight="1"/>
    <row r="134" s="78" customFormat="1" ht="15" customHeight="1"/>
    <row r="135" s="78" customFormat="1" ht="15" customHeight="1"/>
    <row r="136" s="78" customFormat="1" ht="15" customHeight="1"/>
    <row r="137" s="78" customFormat="1" ht="15" customHeight="1"/>
    <row r="138" s="78" customFormat="1" ht="15" customHeight="1"/>
    <row r="139" s="78" customFormat="1" ht="15" customHeight="1"/>
    <row r="140" s="78" customFormat="1" ht="15" customHeight="1"/>
    <row r="141" s="78" customFormat="1" ht="15" customHeight="1"/>
    <row r="142" s="78" customFormat="1" ht="15" customHeight="1"/>
    <row r="143" s="78" customFormat="1" ht="15" customHeight="1"/>
    <row r="144" s="78" customFormat="1" ht="15" customHeight="1"/>
    <row r="145" s="78" customFormat="1" ht="15" customHeight="1"/>
    <row r="146" s="78" customFormat="1" ht="15" customHeight="1"/>
    <row r="147" s="78" customFormat="1" ht="15" customHeight="1"/>
    <row r="148" s="78" customFormat="1" ht="15" customHeight="1"/>
    <row r="149" s="78" customFormat="1" ht="15" customHeight="1"/>
    <row r="150" s="78" customFormat="1" ht="15" customHeight="1"/>
    <row r="151" s="78" customFormat="1" ht="15" customHeight="1"/>
    <row r="152" s="78" customFormat="1" ht="15" customHeight="1"/>
    <row r="153" s="78" customFormat="1" ht="15" customHeight="1"/>
    <row r="154" s="78" customFormat="1" ht="15" customHeight="1"/>
    <row r="155" s="78" customFormat="1" ht="15" customHeight="1"/>
    <row r="156" s="78" customFormat="1" ht="15" customHeight="1"/>
    <row r="157" s="78" customFormat="1" ht="15" customHeight="1"/>
    <row r="158" s="78" customFormat="1" ht="15" customHeight="1"/>
    <row r="159" s="78" customFormat="1" ht="15" customHeight="1"/>
    <row r="160" s="78" customFormat="1" ht="15" customHeight="1"/>
    <row r="161" s="78" customFormat="1" ht="15" customHeight="1"/>
    <row r="162" s="78" customFormat="1" ht="15" customHeight="1"/>
    <row r="163" s="78" customFormat="1" ht="15" customHeight="1"/>
    <row r="164" s="78" customFormat="1" ht="15" customHeight="1"/>
    <row r="165" s="78" customFormat="1" ht="15" customHeight="1"/>
    <row r="166" s="78" customFormat="1" ht="15" customHeight="1"/>
    <row r="167" s="78" customFormat="1" ht="15" customHeight="1"/>
    <row r="168" s="78" customFormat="1" ht="15" customHeight="1"/>
    <row r="169" s="78" customFormat="1" ht="15" customHeight="1"/>
    <row r="170" s="78" customFormat="1" ht="15" customHeight="1"/>
    <row r="171" s="78" customFormat="1" ht="15" customHeight="1"/>
    <row r="172" s="78" customFormat="1" ht="15" customHeight="1"/>
    <row r="173" s="78" customFormat="1" ht="15" customHeight="1"/>
    <row r="174" s="78" customFormat="1" ht="15" customHeight="1"/>
    <row r="175" s="78" customFormat="1" ht="15" customHeight="1"/>
    <row r="176" s="78" customFormat="1" ht="15" customHeight="1"/>
    <row r="177" s="78" customFormat="1" ht="15" customHeight="1"/>
    <row r="178" s="78" customFormat="1" ht="15" customHeight="1"/>
    <row r="179" s="78" customFormat="1" ht="15" customHeight="1"/>
    <row r="180" s="78" customFormat="1" ht="15" customHeight="1"/>
    <row r="181" s="78" customFormat="1" ht="15" customHeight="1"/>
    <row r="182" s="78" customFormat="1" ht="15" customHeight="1"/>
    <row r="183" s="78" customFormat="1" ht="15" customHeight="1"/>
    <row r="184" s="78" customFormat="1" ht="15" customHeight="1"/>
    <row r="185" s="78" customFormat="1" ht="15" customHeight="1"/>
    <row r="186" s="78" customFormat="1" ht="15" customHeight="1"/>
    <row r="187" s="78" customFormat="1" ht="15" customHeight="1"/>
    <row r="188" s="78" customFormat="1" ht="15" customHeight="1"/>
    <row r="189" s="78" customFormat="1" ht="15" customHeight="1"/>
    <row r="190" s="78" customFormat="1" ht="15" customHeight="1"/>
    <row r="191" s="78" customFormat="1" ht="15" customHeight="1"/>
    <row r="192" s="78" customFormat="1" ht="15" customHeight="1"/>
    <row r="193" s="78" customFormat="1" ht="15" customHeight="1"/>
    <row r="194" s="78" customFormat="1" ht="15" customHeight="1"/>
    <row r="195" s="78" customFormat="1" ht="15" customHeight="1"/>
    <row r="196" s="78" customFormat="1" ht="15" customHeight="1"/>
    <row r="197" s="78" customFormat="1" ht="15" customHeight="1"/>
    <row r="198" s="78" customFormat="1" ht="15" customHeight="1"/>
    <row r="199" s="78" customFormat="1" ht="15" customHeight="1"/>
    <row r="200" s="78" customFormat="1" ht="15" customHeight="1"/>
    <row r="201" s="78" customFormat="1" ht="15" customHeight="1"/>
    <row r="202" s="78" customFormat="1" ht="15" customHeight="1"/>
    <row r="203" s="78" customFormat="1" ht="15" customHeight="1"/>
    <row r="204" s="78" customFormat="1" ht="15" customHeight="1"/>
    <row r="205" s="78" customFormat="1" ht="15" customHeight="1"/>
    <row r="206" s="78" customFormat="1" ht="15" customHeight="1"/>
    <row r="207" s="78" customFormat="1" ht="15" customHeight="1"/>
    <row r="208" s="78" customFormat="1" ht="15" customHeight="1"/>
    <row r="209" s="78" customFormat="1" ht="15" customHeight="1"/>
    <row r="210" s="78" customFormat="1" ht="15" customHeight="1"/>
    <row r="211" s="78" customFormat="1" ht="15" customHeight="1"/>
    <row r="212" s="78" customFormat="1" ht="15" customHeight="1"/>
    <row r="213" s="78" customFormat="1" ht="15" customHeight="1"/>
    <row r="214" s="78" customFormat="1" ht="15" customHeight="1"/>
    <row r="215" s="78" customFormat="1" ht="15" customHeight="1"/>
    <row r="216" s="78" customFormat="1" ht="15" customHeight="1"/>
    <row r="217" s="78" customFormat="1" ht="15" customHeight="1"/>
    <row r="218" s="78" customFormat="1" ht="15" customHeight="1"/>
    <row r="219" s="78" customFormat="1" ht="15" customHeight="1"/>
    <row r="220" s="78" customFormat="1" ht="15" customHeight="1"/>
    <row r="221" s="78" customFormat="1" ht="15" customHeight="1"/>
    <row r="222" s="78" customFormat="1" ht="15" customHeight="1"/>
    <row r="223" s="78" customFormat="1" ht="15" customHeight="1"/>
    <row r="224" s="78" customFormat="1" ht="15" customHeight="1"/>
    <row r="225" s="78" customFormat="1" ht="15" customHeight="1"/>
    <row r="226" s="78" customFormat="1" ht="15" customHeight="1"/>
    <row r="227" s="78" customFormat="1" ht="15" customHeight="1"/>
    <row r="228" s="78" customFormat="1" ht="15" customHeight="1"/>
    <row r="229" s="78" customFormat="1" ht="15" customHeight="1"/>
    <row r="230" s="78" customFormat="1" ht="15" customHeight="1"/>
    <row r="231" s="78" customFormat="1" ht="15" customHeight="1"/>
    <row r="232" s="78" customFormat="1" ht="15" customHeight="1"/>
    <row r="233" s="78" customFormat="1" ht="15" customHeight="1"/>
    <row r="234" s="78" customFormat="1" ht="15" customHeight="1"/>
    <row r="235" s="78" customFormat="1" ht="15" customHeight="1"/>
    <row r="236" s="78" customFormat="1" ht="15" customHeight="1"/>
    <row r="237" s="78" customFormat="1" ht="15" customHeight="1"/>
    <row r="238" s="78" customFormat="1" ht="15" customHeight="1"/>
    <row r="239" s="78" customFormat="1" ht="15" customHeight="1"/>
    <row r="240" s="78" customFormat="1" ht="15" customHeight="1"/>
    <row r="241" s="78" customFormat="1" ht="15" customHeight="1"/>
    <row r="242" s="78" customFormat="1" ht="15" customHeight="1"/>
    <row r="243" s="78" customFormat="1" ht="15" customHeight="1"/>
    <row r="244" s="78" customFormat="1" ht="15" customHeight="1"/>
    <row r="245" s="78" customFormat="1" ht="15" customHeight="1"/>
    <row r="246" s="78" customFormat="1" ht="15" customHeight="1"/>
    <row r="247" s="78" customFormat="1" ht="15" customHeight="1"/>
    <row r="248" s="78" customFormat="1" ht="15" customHeight="1"/>
    <row r="249" s="78" customFormat="1" ht="15" customHeight="1"/>
    <row r="250" s="78" customFormat="1" ht="15" customHeight="1"/>
    <row r="251" s="78" customFormat="1" ht="15" customHeight="1"/>
    <row r="252" s="78" customFormat="1" ht="15" customHeight="1"/>
    <row r="253" s="78" customFormat="1" ht="15" customHeight="1"/>
    <row r="254" s="78" customFormat="1" ht="15" customHeight="1"/>
    <row r="255" s="78" customFormat="1" ht="15" customHeight="1"/>
    <row r="256" s="78" customFormat="1" ht="15" customHeight="1"/>
    <row r="257" s="78" customFormat="1" ht="15" customHeight="1"/>
    <row r="258" s="78" customFormat="1" ht="15" customHeight="1"/>
    <row r="259" s="78" customFormat="1" ht="15" customHeight="1"/>
    <row r="260" s="78" customFormat="1" ht="15" customHeight="1"/>
    <row r="261" s="78" customFormat="1" ht="15" customHeight="1"/>
    <row r="262" s="78" customFormat="1" ht="15" customHeight="1"/>
    <row r="263" s="78" customFormat="1" ht="15" customHeight="1"/>
    <row r="264" s="78" customFormat="1" ht="15" customHeight="1"/>
    <row r="265" s="78" customFormat="1" ht="15" customHeight="1"/>
    <row r="266" s="78" customFormat="1" ht="15" customHeight="1"/>
    <row r="267" s="78" customFormat="1" ht="15" customHeight="1"/>
    <row r="268" s="78" customFormat="1" ht="15" customHeight="1"/>
    <row r="269" s="78" customFormat="1" ht="15" customHeight="1"/>
    <row r="270" s="78" customFormat="1" ht="15" customHeight="1"/>
    <row r="271" s="78" customFormat="1" ht="15" customHeight="1"/>
    <row r="272" s="78" customFormat="1" ht="15" customHeight="1"/>
    <row r="273" s="78" customFormat="1" ht="15" customHeight="1"/>
    <row r="274" s="78" customFormat="1" ht="15" customHeight="1"/>
    <row r="275" s="78" customFormat="1" ht="15" customHeight="1"/>
    <row r="276" s="78" customFormat="1" ht="15" customHeight="1"/>
    <row r="277" s="78" customFormat="1" ht="15" customHeight="1"/>
    <row r="278" s="78" customFormat="1" ht="15" customHeight="1"/>
    <row r="279" s="78" customFormat="1" ht="15" customHeight="1"/>
    <row r="280" s="78" customFormat="1" ht="15" customHeight="1"/>
    <row r="281" s="78" customFormat="1" ht="15" customHeight="1"/>
    <row r="282" s="78" customFormat="1" ht="15" customHeight="1"/>
    <row r="283" s="78" customFormat="1" ht="15" customHeight="1"/>
    <row r="284" s="78" customFormat="1" ht="15" customHeight="1"/>
    <row r="285" s="78" customFormat="1" ht="15" customHeight="1"/>
    <row r="286" s="78" customFormat="1" ht="15" customHeight="1"/>
    <row r="287" s="78" customFormat="1" ht="15" customHeight="1"/>
    <row r="288" s="78" customFormat="1" ht="15" customHeight="1"/>
    <row r="289" s="78" customFormat="1" ht="15" customHeight="1"/>
    <row r="290" s="78" customFormat="1" ht="15" customHeight="1"/>
    <row r="291" s="78" customFormat="1" ht="15" customHeight="1"/>
    <row r="292" s="78" customFormat="1" ht="15" customHeight="1"/>
    <row r="293" s="78" customFormat="1" ht="15" customHeight="1"/>
    <row r="294" s="78" customFormat="1" ht="15" customHeight="1"/>
    <row r="295" s="78" customFormat="1" ht="15" customHeight="1"/>
    <row r="296" s="78" customFormat="1" ht="15" customHeight="1"/>
    <row r="297" s="78" customFormat="1" ht="15" customHeight="1"/>
    <row r="298" s="78" customFormat="1" ht="15" customHeight="1"/>
    <row r="299" s="78" customFormat="1" ht="15" customHeight="1"/>
    <row r="300" s="78" customFormat="1" ht="15" customHeight="1"/>
    <row r="301" s="78" customFormat="1" ht="15" customHeight="1"/>
    <row r="302" s="78" customFormat="1" ht="15" customHeight="1"/>
    <row r="303" s="78" customFormat="1" ht="15" customHeight="1"/>
    <row r="304" s="78" customFormat="1" ht="15" customHeight="1"/>
    <row r="305" s="78" customFormat="1" ht="15" customHeight="1"/>
    <row r="306" s="78" customFormat="1" ht="15" customHeight="1"/>
    <row r="307" s="78" customFormat="1" ht="15" customHeight="1"/>
    <row r="308" s="78" customFormat="1" ht="15" customHeight="1"/>
    <row r="309" s="78" customFormat="1" ht="15" customHeight="1"/>
    <row r="310" s="78" customFormat="1" ht="15" customHeight="1"/>
    <row r="311" s="78" customFormat="1" ht="15" customHeight="1"/>
    <row r="312" s="78" customFormat="1" ht="15" customHeight="1"/>
    <row r="313" s="78" customFormat="1" ht="15" customHeight="1"/>
    <row r="314" s="78" customFormat="1" ht="15" customHeight="1"/>
    <row r="315" s="78" customFormat="1" ht="15" customHeight="1"/>
    <row r="316" s="78" customFormat="1" ht="15" customHeight="1"/>
    <row r="317" s="78" customFormat="1" ht="15" customHeight="1"/>
    <row r="318" s="78" customFormat="1" ht="15" customHeight="1"/>
    <row r="319" s="78" customFormat="1" ht="15" customHeight="1"/>
    <row r="320" s="78" customFormat="1" ht="15" customHeight="1"/>
    <row r="321" s="78" customFormat="1" ht="15" customHeight="1"/>
    <row r="322" s="78" customFormat="1" ht="15" customHeight="1"/>
    <row r="323" s="78" customFormat="1" ht="15" customHeight="1"/>
    <row r="324" s="78" customFormat="1" ht="15" customHeight="1"/>
    <row r="325" s="78" customFormat="1" ht="15" customHeight="1"/>
    <row r="326" s="78" customFormat="1" ht="15" customHeight="1"/>
    <row r="327" s="78" customFormat="1" ht="15" customHeight="1"/>
    <row r="328" s="78" customFormat="1" ht="15" customHeight="1"/>
    <row r="329" s="78" customFormat="1" ht="15" customHeight="1"/>
    <row r="330" s="78" customFormat="1" ht="15" customHeight="1"/>
    <row r="331" s="78" customFormat="1" ht="15" customHeight="1"/>
    <row r="332" s="78" customFormat="1" ht="15" customHeight="1"/>
    <row r="333" s="78" customFormat="1" ht="15" customHeight="1"/>
    <row r="334" s="78" customFormat="1" ht="15" customHeight="1"/>
    <row r="335" s="78" customFormat="1" ht="15" customHeight="1"/>
    <row r="336" s="78" customFormat="1" ht="15" customHeight="1"/>
    <row r="337" s="78" customFormat="1" ht="15" customHeight="1"/>
    <row r="338" s="78" customFormat="1" ht="15" customHeight="1"/>
    <row r="339" s="78" customFormat="1" ht="15" customHeight="1"/>
    <row r="340" s="78" customFormat="1" ht="15" customHeight="1"/>
    <row r="341" s="78" customFormat="1" ht="15" customHeight="1"/>
    <row r="342" s="78" customFormat="1" ht="15" customHeight="1"/>
    <row r="343" s="78" customFormat="1" ht="15" customHeight="1"/>
    <row r="344" s="78" customFormat="1" ht="15" customHeight="1"/>
    <row r="345" s="78" customFormat="1" ht="15" customHeight="1"/>
    <row r="346" s="78" customFormat="1" ht="15" customHeight="1"/>
    <row r="347" s="78" customFormat="1" ht="15" customHeight="1"/>
    <row r="348" s="78" customFormat="1" ht="15" customHeight="1"/>
    <row r="349" s="78" customFormat="1" ht="15" customHeight="1"/>
    <row r="350" s="78" customFormat="1" ht="15" customHeight="1"/>
    <row r="351" s="78" customFormat="1" ht="15" customHeight="1"/>
    <row r="352" s="78" customFormat="1" ht="15" customHeight="1"/>
    <row r="353" s="78" customFormat="1" ht="15" customHeight="1"/>
    <row r="354" s="78" customFormat="1" ht="15" customHeight="1"/>
    <row r="355" s="78" customFormat="1" ht="15" customHeight="1"/>
    <row r="356" s="78" customFormat="1" ht="15" customHeight="1"/>
    <row r="357" s="78" customFormat="1" ht="15" customHeight="1"/>
    <row r="358" s="78" customFormat="1" ht="15" customHeight="1"/>
    <row r="359" s="78" customFormat="1" ht="15" customHeight="1"/>
    <row r="360" s="78" customFormat="1" ht="15" customHeight="1"/>
    <row r="361" s="78" customFormat="1" ht="15" customHeight="1"/>
    <row r="362" s="78" customFormat="1" ht="15" customHeight="1"/>
    <row r="363" s="78" customFormat="1" ht="15" customHeight="1"/>
    <row r="364" s="78" customFormat="1" ht="15" customHeight="1"/>
    <row r="365" s="78" customFormat="1" ht="15" customHeight="1"/>
    <row r="366" s="78" customFormat="1" ht="15" customHeight="1"/>
    <row r="367" s="78" customFormat="1" ht="15" customHeight="1"/>
    <row r="368" s="78" customFormat="1" ht="15" customHeight="1"/>
    <row r="369" s="78" customFormat="1" ht="15" customHeight="1"/>
    <row r="370" s="78" customFormat="1" ht="15" customHeight="1"/>
    <row r="371" s="78" customFormat="1" ht="15" customHeight="1"/>
    <row r="372" s="78" customFormat="1" ht="15" customHeight="1"/>
    <row r="373" s="78" customFormat="1" ht="15" customHeight="1"/>
    <row r="374" s="78" customFormat="1" ht="15" customHeight="1"/>
    <row r="375" s="78" customFormat="1" ht="15" customHeight="1"/>
    <row r="376" s="78" customFormat="1" ht="15" customHeight="1"/>
    <row r="377" s="78" customFormat="1" ht="15" customHeight="1"/>
    <row r="378" s="78" customFormat="1" ht="15" customHeight="1"/>
    <row r="379" s="78" customFormat="1" ht="15" customHeight="1"/>
    <row r="380" s="78" customFormat="1" ht="15" customHeight="1"/>
    <row r="381" s="78" customFormat="1" ht="15" customHeight="1"/>
    <row r="382" s="78" customFormat="1" ht="15" customHeight="1"/>
    <row r="383" s="78" customFormat="1" ht="15" customHeight="1"/>
    <row r="384" s="78" customFormat="1" ht="15" customHeight="1"/>
    <row r="385" s="78" customFormat="1" ht="15" customHeight="1"/>
    <row r="386" s="78" customFormat="1" ht="15" customHeight="1"/>
    <row r="387" s="78" customFormat="1" ht="15" customHeight="1"/>
    <row r="388" s="78" customFormat="1" ht="15" customHeight="1"/>
    <row r="389" s="78" customFormat="1" ht="15" customHeight="1"/>
    <row r="390" s="78" customFormat="1" ht="15" customHeight="1"/>
    <row r="391" s="78" customFormat="1" ht="15" customHeight="1"/>
    <row r="392" s="78" customFormat="1" ht="15" customHeight="1"/>
    <row r="393" s="78" customFormat="1" ht="15" customHeight="1"/>
    <row r="394" s="78" customFormat="1" ht="15" customHeight="1"/>
    <row r="395" s="78" customFormat="1" ht="15" customHeight="1"/>
    <row r="396" s="78" customFormat="1" ht="15" customHeight="1"/>
    <row r="397" s="78" customFormat="1" ht="15" customHeight="1"/>
    <row r="398" s="78" customFormat="1" ht="15" customHeight="1"/>
    <row r="399" s="78" customFormat="1" ht="15" customHeight="1"/>
    <row r="400" s="78" customFormat="1" ht="15" customHeight="1"/>
    <row r="401" s="78" customFormat="1" ht="15" customHeight="1"/>
    <row r="402" s="78" customFormat="1" ht="15" customHeight="1"/>
    <row r="403" s="78" customFormat="1" ht="15" customHeight="1"/>
    <row r="404" s="78" customFormat="1" ht="15" customHeight="1"/>
    <row r="405" s="78" customFormat="1" ht="15" customHeight="1"/>
    <row r="406" s="78" customFormat="1" ht="15" customHeight="1"/>
    <row r="407" s="78" customFormat="1" ht="15" customHeight="1"/>
    <row r="408" s="78" customFormat="1" ht="15" customHeight="1"/>
    <row r="409" s="78" customFormat="1" ht="15" customHeight="1"/>
    <row r="410" s="78" customFormat="1" ht="15" customHeight="1"/>
    <row r="411" s="78" customFormat="1" ht="15" customHeight="1"/>
    <row r="412" s="78" customFormat="1" ht="15" customHeight="1"/>
    <row r="413" s="78" customFormat="1" ht="15" customHeight="1"/>
    <row r="414" s="78" customFormat="1" ht="15" customHeight="1"/>
    <row r="415" s="78" customFormat="1" ht="15" customHeight="1"/>
    <row r="416" s="78" customFormat="1" ht="15" customHeight="1"/>
    <row r="417" s="78" customFormat="1" ht="15" customHeight="1"/>
    <row r="418" s="78" customFormat="1" ht="15" customHeight="1"/>
    <row r="419" s="78" customFormat="1" ht="15" customHeight="1"/>
    <row r="420" s="78" customFormat="1" ht="15" customHeight="1"/>
    <row r="421" s="78" customFormat="1" ht="15" customHeight="1"/>
    <row r="422" s="78" customFormat="1" ht="15" customHeight="1"/>
    <row r="423" s="78" customFormat="1" ht="15" customHeight="1"/>
    <row r="424" s="78" customFormat="1" ht="15" customHeight="1"/>
    <row r="425" s="78" customFormat="1" ht="15" customHeight="1"/>
    <row r="426" s="78" customFormat="1" ht="15" customHeight="1"/>
    <row r="427" s="78" customFormat="1" ht="15" customHeight="1"/>
    <row r="428" s="78" customFormat="1" ht="15" customHeight="1"/>
    <row r="429" s="78" customFormat="1" ht="15" customHeight="1"/>
    <row r="430" s="78" customFormat="1" ht="15" customHeight="1"/>
    <row r="431" s="78" customFormat="1" ht="15" customHeight="1"/>
    <row r="432" s="78" customFormat="1" ht="15" customHeight="1"/>
    <row r="433" s="78" customFormat="1" ht="15" customHeight="1"/>
    <row r="434" s="78" customFormat="1" ht="15" customHeight="1"/>
    <row r="435" s="78" customFormat="1" ht="15" customHeight="1"/>
    <row r="436" s="78" customFormat="1" ht="15" customHeight="1"/>
    <row r="437" s="78" customFormat="1" ht="15" customHeight="1"/>
    <row r="438" s="78" customFormat="1" ht="15" customHeight="1"/>
    <row r="439" s="78" customFormat="1" ht="15" customHeight="1"/>
    <row r="440" s="78" customFormat="1" ht="15" customHeight="1"/>
    <row r="441" s="78" customFormat="1" ht="15" customHeight="1"/>
    <row r="442" s="78" customFormat="1" ht="15" customHeight="1"/>
    <row r="443" s="78" customFormat="1" ht="15" customHeight="1"/>
    <row r="444" s="78" customFormat="1" ht="15" customHeight="1"/>
    <row r="445" s="78" customFormat="1" ht="15" customHeight="1"/>
    <row r="446" s="78" customFormat="1" ht="15" customHeight="1"/>
    <row r="447" s="78" customFormat="1" ht="15" customHeight="1"/>
    <row r="448" s="78" customFormat="1" ht="15" customHeight="1"/>
    <row r="449" s="78" customFormat="1" ht="15" customHeight="1"/>
    <row r="450" s="78" customFormat="1" ht="15" customHeight="1"/>
    <row r="451" s="78" customFormat="1" ht="15" customHeight="1"/>
    <row r="452" s="78" customFormat="1" ht="15" customHeight="1"/>
    <row r="453" s="78" customFormat="1" ht="15" customHeight="1"/>
    <row r="454" s="78" customFormat="1" ht="15" customHeight="1"/>
    <row r="455" s="78" customFormat="1" ht="15" customHeight="1"/>
    <row r="456" s="78" customFormat="1" ht="15" customHeight="1"/>
    <row r="457" s="78" customFormat="1" ht="15" customHeight="1"/>
    <row r="458" s="78" customFormat="1" ht="15" customHeight="1"/>
    <row r="459" s="78" customFormat="1" ht="15" customHeight="1"/>
    <row r="460" s="78" customFormat="1" ht="15" customHeight="1"/>
    <row r="461" s="78" customFormat="1" ht="15" customHeight="1"/>
    <row r="462" s="78" customFormat="1" ht="15" customHeight="1"/>
    <row r="463" s="78" customFormat="1" ht="15" customHeight="1"/>
    <row r="464" s="78" customFormat="1" ht="15" customHeight="1"/>
    <row r="465" s="78" customFormat="1" ht="15" customHeight="1"/>
    <row r="466" s="78" customFormat="1" ht="15" customHeight="1"/>
    <row r="467" s="78" customFormat="1" ht="15" customHeight="1"/>
    <row r="468" s="78" customFormat="1" ht="15" customHeight="1"/>
    <row r="469" s="78" customFormat="1" ht="15" customHeight="1"/>
    <row r="470" s="78" customFormat="1" ht="15" customHeight="1"/>
    <row r="471" s="78" customFormat="1" ht="15" customHeight="1"/>
    <row r="472" s="78" customFormat="1" ht="15" customHeight="1"/>
    <row r="473" s="78" customFormat="1" ht="15" customHeight="1"/>
    <row r="474" s="78" customFormat="1" ht="15" customHeight="1"/>
    <row r="475" s="78" customFormat="1" ht="15" customHeight="1"/>
    <row r="476" s="78" customFormat="1" ht="15" customHeight="1"/>
    <row r="477" s="78" customFormat="1" ht="15" customHeight="1"/>
    <row r="478" s="78" customFormat="1" ht="15" customHeight="1"/>
    <row r="479" s="78" customFormat="1" ht="15" customHeight="1"/>
    <row r="480" s="78" customFormat="1" ht="15" customHeight="1"/>
    <row r="481" s="78" customFormat="1" ht="15" customHeight="1"/>
    <row r="482" s="78" customFormat="1" ht="15" customHeight="1"/>
    <row r="483" s="78" customFormat="1" ht="15" customHeight="1"/>
    <row r="484" s="78" customFormat="1" ht="15" customHeight="1"/>
    <row r="485" s="78" customFormat="1" ht="15" customHeight="1"/>
    <row r="486" s="78" customFormat="1" ht="15" customHeight="1"/>
    <row r="487" s="78" customFormat="1" ht="15" customHeight="1"/>
    <row r="488" s="78" customFormat="1" ht="15" customHeight="1"/>
    <row r="489" s="78" customFormat="1" ht="15" customHeight="1"/>
    <row r="490" s="78" customFormat="1" ht="15" customHeight="1"/>
    <row r="491" s="78" customFormat="1" ht="15" customHeight="1"/>
    <row r="492" s="78" customFormat="1" ht="15" customHeight="1"/>
    <row r="493" s="78" customFormat="1" ht="15" customHeight="1"/>
    <row r="494" s="78" customFormat="1" ht="15" customHeight="1"/>
    <row r="495" s="78" customFormat="1" ht="15" customHeight="1"/>
    <row r="496" s="78" customFormat="1" ht="15" customHeight="1"/>
    <row r="497" s="78" customFormat="1" ht="15" customHeight="1"/>
    <row r="498" s="78" customFormat="1" ht="15" customHeight="1"/>
    <row r="499" s="78" customFormat="1" ht="15" customHeight="1"/>
    <row r="500" s="78" customFormat="1" ht="15" customHeight="1"/>
    <row r="501" s="78" customFormat="1" ht="15" customHeight="1"/>
    <row r="502" s="78" customFormat="1" ht="15" customHeight="1"/>
    <row r="503" s="78" customFormat="1" ht="15" customHeight="1"/>
    <row r="504" s="78" customFormat="1" ht="15" customHeight="1"/>
    <row r="505" s="78" customFormat="1" ht="15" customHeight="1"/>
    <row r="506" s="78" customFormat="1" ht="15" customHeight="1"/>
    <row r="507" s="78" customFormat="1" ht="15" customHeight="1"/>
    <row r="508" s="78" customFormat="1" ht="15" customHeight="1"/>
    <row r="509" s="78" customFormat="1" ht="15" customHeight="1"/>
    <row r="510" s="78" customFormat="1" ht="15" customHeight="1"/>
    <row r="511" s="78" customFormat="1" ht="15" customHeight="1"/>
    <row r="512" s="78" customFormat="1" ht="15" customHeight="1"/>
    <row r="513" s="78" customFormat="1" ht="15" customHeight="1"/>
    <row r="514" s="78" customFormat="1" ht="15" customHeight="1"/>
    <row r="515" s="78" customFormat="1" ht="15" customHeight="1"/>
    <row r="516" s="78" customFormat="1" ht="15" customHeight="1"/>
    <row r="517" s="78" customFormat="1" ht="15" customHeight="1"/>
    <row r="518" s="78" customFormat="1" ht="15" customHeight="1"/>
    <row r="519" s="78" customFormat="1" ht="15" customHeight="1"/>
    <row r="520" s="78" customFormat="1" ht="15" customHeight="1"/>
    <row r="521" s="78" customFormat="1" ht="15" customHeight="1"/>
    <row r="522" s="78" customFormat="1" ht="15" customHeight="1"/>
    <row r="523" s="78" customFormat="1" ht="15" customHeight="1"/>
    <row r="524" s="78" customFormat="1" ht="15" customHeight="1"/>
    <row r="525" s="78" customFormat="1" ht="15" customHeight="1"/>
    <row r="526" s="78" customFormat="1" ht="15" customHeight="1"/>
    <row r="527" s="78" customFormat="1" ht="15" customHeight="1"/>
    <row r="528" s="78" customFormat="1" ht="15" customHeight="1"/>
    <row r="529" s="78" customFormat="1" ht="15" customHeight="1"/>
    <row r="530" s="78" customFormat="1" ht="15" customHeight="1"/>
    <row r="531" s="78" customFormat="1" ht="15" customHeight="1"/>
    <row r="532" s="78" customFormat="1" ht="15" customHeight="1"/>
    <row r="533" s="78" customFormat="1" ht="15" customHeight="1"/>
    <row r="534" s="78" customFormat="1" ht="15" customHeight="1"/>
    <row r="535" s="78" customFormat="1" ht="15" customHeight="1"/>
    <row r="536" s="78" customFormat="1" ht="15" customHeight="1"/>
    <row r="537" s="78" customFormat="1" ht="15" customHeight="1"/>
    <row r="538" s="78" customFormat="1" ht="15" customHeight="1"/>
    <row r="539" s="78" customFormat="1" ht="15" customHeight="1"/>
    <row r="540" s="78" customFormat="1" ht="15" customHeight="1"/>
    <row r="541" s="78" customFormat="1" ht="15" customHeight="1"/>
    <row r="542" s="78" customFormat="1" ht="15" customHeight="1"/>
    <row r="543" s="78" customFormat="1" ht="15" customHeight="1"/>
    <row r="544" s="78" customFormat="1" ht="15" customHeight="1"/>
    <row r="545" s="78" customFormat="1" ht="15" customHeight="1"/>
    <row r="546" s="78" customFormat="1" ht="15" customHeight="1"/>
    <row r="547" s="78" customFormat="1" ht="15" customHeight="1"/>
    <row r="548" s="78" customFormat="1" ht="15" customHeight="1"/>
    <row r="549" s="78" customFormat="1" ht="15" customHeight="1"/>
    <row r="550" s="78" customFormat="1" ht="15" customHeight="1"/>
    <row r="551" s="78" customFormat="1" ht="15" customHeight="1"/>
    <row r="552" s="78" customFormat="1" ht="15" customHeight="1"/>
    <row r="553" s="78" customFormat="1" ht="15" customHeight="1"/>
    <row r="554" s="78" customFormat="1" ht="15" customHeight="1"/>
    <row r="555" s="78" customFormat="1" ht="15" customHeight="1"/>
    <row r="556" s="78" customFormat="1" ht="15" customHeight="1"/>
    <row r="557" s="78" customFormat="1" ht="15" customHeight="1"/>
    <row r="558" s="78" customFormat="1" ht="15" customHeight="1"/>
    <row r="559" s="78" customFormat="1" ht="15" customHeight="1"/>
    <row r="560" s="78" customFormat="1" ht="15" customHeight="1"/>
    <row r="561" s="78" customFormat="1" ht="15" customHeight="1"/>
    <row r="562" s="78" customFormat="1" ht="15" customHeight="1"/>
    <row r="563" s="78" customFormat="1" ht="15" customHeight="1"/>
    <row r="564" s="78" customFormat="1" ht="15" customHeight="1"/>
    <row r="565" s="78" customFormat="1" ht="15" customHeight="1"/>
    <row r="566" s="78" customFormat="1" ht="15" customHeight="1"/>
    <row r="567" s="78" customFormat="1" ht="15" customHeight="1"/>
    <row r="568" s="78" customFormat="1" ht="15" customHeight="1"/>
    <row r="569" s="78" customFormat="1" ht="15" customHeight="1"/>
    <row r="570" s="78" customFormat="1" ht="15" customHeight="1"/>
    <row r="571" s="78" customFormat="1" ht="15" customHeight="1"/>
    <row r="572" s="78" customFormat="1" ht="15" customHeight="1"/>
    <row r="573" s="78" customFormat="1" ht="15" customHeight="1"/>
    <row r="574" s="78" customFormat="1" ht="15" customHeight="1"/>
    <row r="575" s="78" customFormat="1" ht="15" customHeight="1"/>
    <row r="576" s="78" customFormat="1" ht="15" customHeight="1"/>
    <row r="577" s="78" customFormat="1" ht="15" customHeight="1"/>
    <row r="578" s="78" customFormat="1" ht="15" customHeight="1"/>
    <row r="579" s="78" customFormat="1" ht="15" customHeight="1"/>
    <row r="580" s="78" customFormat="1" ht="15" customHeight="1"/>
    <row r="581" s="78" customFormat="1" ht="15" customHeight="1"/>
    <row r="582" s="78" customFormat="1" ht="15" customHeight="1"/>
    <row r="583" s="78" customFormat="1" ht="15" customHeight="1"/>
    <row r="584" s="78" customFormat="1" ht="15" customHeight="1"/>
    <row r="585" s="78" customFormat="1" ht="15" customHeight="1"/>
    <row r="586" s="78" customFormat="1" ht="15" customHeight="1"/>
    <row r="587" s="78" customFormat="1" ht="15" customHeight="1"/>
    <row r="588" s="78" customFormat="1" ht="15" customHeight="1"/>
    <row r="589" s="78" customFormat="1" ht="15" customHeight="1"/>
    <row r="590" s="78" customFormat="1" ht="15" customHeight="1"/>
    <row r="591" s="78" customFormat="1" ht="15" customHeight="1"/>
    <row r="592" s="78" customFormat="1" ht="15" customHeight="1"/>
    <row r="593" s="78" customFormat="1" ht="15" customHeight="1"/>
    <row r="594" s="78" customFormat="1" ht="15" customHeight="1"/>
    <row r="595" s="78" customFormat="1" ht="15" customHeight="1"/>
    <row r="596" s="78" customFormat="1" ht="15" customHeight="1"/>
    <row r="597" s="78" customFormat="1" ht="15" customHeight="1"/>
    <row r="598" s="78" customFormat="1" ht="15" customHeight="1"/>
    <row r="599" s="78" customFormat="1" ht="15" customHeight="1"/>
    <row r="600" s="78" customFormat="1" ht="15" customHeight="1"/>
    <row r="601" s="78" customFormat="1" ht="15" customHeight="1"/>
    <row r="602" s="78" customFormat="1" ht="15" customHeight="1"/>
    <row r="603" s="78" customFormat="1" ht="15" customHeight="1"/>
    <row r="604" s="78" customFormat="1" ht="15" customHeight="1"/>
    <row r="605" s="78" customFormat="1" ht="15" customHeight="1"/>
    <row r="606" s="78" customFormat="1" ht="15" customHeight="1"/>
    <row r="607" s="78" customFormat="1" ht="15" customHeight="1"/>
    <row r="608" s="78" customFormat="1" ht="15" customHeight="1"/>
    <row r="609" s="78" customFormat="1" ht="15" customHeight="1"/>
    <row r="610" s="78" customFormat="1" ht="15" customHeight="1"/>
    <row r="611" s="78" customFormat="1" ht="15" customHeight="1"/>
    <row r="612" s="78" customFormat="1" ht="15" customHeight="1"/>
    <row r="613" s="78" customFormat="1" ht="15" customHeight="1"/>
    <row r="614" s="78" customFormat="1" ht="15" customHeight="1"/>
    <row r="615" s="78" customFormat="1" ht="15" customHeight="1"/>
    <row r="616" s="78" customFormat="1" ht="15" customHeight="1"/>
    <row r="617" s="78" customFormat="1" ht="15" customHeight="1"/>
    <row r="618" s="78" customFormat="1" ht="15" customHeight="1"/>
    <row r="619" s="78" customFormat="1" ht="15" customHeight="1"/>
    <row r="620" s="78" customFormat="1" ht="15" customHeight="1"/>
    <row r="621" s="78" customFormat="1" ht="15" customHeight="1"/>
    <row r="622" s="78" customFormat="1" ht="15" customHeight="1"/>
    <row r="623" s="78" customFormat="1" ht="15" customHeight="1"/>
    <row r="624" s="78" customFormat="1" ht="15" customHeight="1"/>
    <row r="625" s="78" customFormat="1" ht="15" customHeight="1"/>
    <row r="626" s="78" customFormat="1" ht="15" customHeight="1"/>
    <row r="627" s="78" customFormat="1" ht="15" customHeight="1"/>
    <row r="628" s="78" customFormat="1" ht="15" customHeight="1"/>
    <row r="629" s="78" customFormat="1" ht="15" customHeight="1"/>
    <row r="630" s="78" customFormat="1" ht="15" customHeight="1"/>
    <row r="631" s="78" customFormat="1" ht="15" customHeight="1"/>
    <row r="632" s="78" customFormat="1" ht="15" customHeight="1"/>
    <row r="633" s="78" customFormat="1" ht="15" customHeight="1"/>
    <row r="634" s="78" customFormat="1" ht="15" customHeight="1"/>
    <row r="635" s="78" customFormat="1" ht="15" customHeight="1"/>
    <row r="636" s="78" customFormat="1" ht="15" customHeight="1"/>
    <row r="637" s="78" customFormat="1" ht="15" customHeight="1"/>
    <row r="638" s="78" customFormat="1" ht="15" customHeight="1"/>
    <row r="639" s="78" customFormat="1" ht="15" customHeight="1"/>
    <row r="640" s="78" customFormat="1" ht="15" customHeight="1"/>
    <row r="641" s="78" customFormat="1" ht="15" customHeight="1"/>
    <row r="642" s="78" customFormat="1" ht="15" customHeight="1"/>
    <row r="643" s="78" customFormat="1" ht="15" customHeight="1"/>
    <row r="644" s="78" customFormat="1" ht="15" customHeight="1"/>
    <row r="645" s="78" customFormat="1" ht="15" customHeight="1"/>
    <row r="646" s="78" customFormat="1" ht="15" customHeight="1"/>
    <row r="647" s="78" customFormat="1" ht="15" customHeight="1"/>
    <row r="648" s="78" customFormat="1" ht="15" customHeight="1"/>
    <row r="649" s="78" customFormat="1" ht="15" customHeight="1"/>
    <row r="650" s="78" customFormat="1" ht="15" customHeight="1"/>
    <row r="651" s="78" customFormat="1" ht="15" customHeight="1"/>
    <row r="652" s="78" customFormat="1" ht="15" customHeight="1"/>
    <row r="653" s="78" customFormat="1" ht="15" customHeight="1"/>
    <row r="654" s="78" customFormat="1" ht="15" customHeight="1"/>
    <row r="655" s="78" customFormat="1" ht="15" customHeight="1"/>
    <row r="656" s="78" customFormat="1" ht="15" customHeight="1"/>
    <row r="657" s="78" customFormat="1" ht="15" customHeight="1"/>
    <row r="658" s="78" customFormat="1" ht="15" customHeight="1"/>
    <row r="659" s="78" customFormat="1" ht="15" customHeight="1"/>
    <row r="660" s="78" customFormat="1" ht="15" customHeight="1"/>
    <row r="661" s="78" customFormat="1" ht="15" customHeight="1"/>
    <row r="662" s="78" customFormat="1" ht="15" customHeight="1"/>
    <row r="663" s="78" customFormat="1" ht="15" customHeight="1"/>
    <row r="664" s="78" customFormat="1" ht="15" customHeight="1"/>
    <row r="665" s="78" customFormat="1" ht="15" customHeight="1"/>
    <row r="666" s="78" customFormat="1" ht="15" customHeight="1"/>
    <row r="667" s="78" customFormat="1" ht="15" customHeight="1"/>
    <row r="668" s="78" customFormat="1" ht="15" customHeight="1"/>
    <row r="669" s="78" customFormat="1" ht="15" customHeight="1"/>
    <row r="670" s="78" customFormat="1" ht="15" customHeight="1"/>
    <row r="671" s="78" customFormat="1" ht="15" customHeight="1"/>
    <row r="672" s="78" customFormat="1" ht="15" customHeight="1"/>
    <row r="673" s="78" customFormat="1" ht="15" customHeight="1"/>
    <row r="674" s="78" customFormat="1" ht="15" customHeight="1"/>
    <row r="675" s="78" customFormat="1" ht="15" customHeight="1"/>
    <row r="676" s="78" customFormat="1" ht="15" customHeight="1"/>
    <row r="677" s="78" customFormat="1" ht="15" customHeight="1"/>
    <row r="678" s="78" customFormat="1" ht="15" customHeight="1"/>
    <row r="679" s="78" customFormat="1" ht="15" customHeight="1"/>
    <row r="680" s="78" customFormat="1" ht="15" customHeight="1"/>
    <row r="681" s="78" customFormat="1" ht="15" customHeight="1"/>
    <row r="682" s="78" customFormat="1" ht="15" customHeight="1"/>
    <row r="683" s="78" customFormat="1" ht="15" customHeight="1"/>
    <row r="684" s="78" customFormat="1" ht="15" customHeight="1"/>
    <row r="685" s="78" customFormat="1" ht="15" customHeight="1"/>
    <row r="686" s="78" customFormat="1" ht="15" customHeight="1"/>
    <row r="687" s="78" customFormat="1" ht="15" customHeight="1"/>
    <row r="688" s="78" customFormat="1" ht="15" customHeight="1"/>
    <row r="689" s="78" customFormat="1" ht="15" customHeight="1"/>
    <row r="690" s="78" customFormat="1" ht="15" customHeight="1"/>
    <row r="691" s="78" customFormat="1" ht="15" customHeight="1"/>
    <row r="692" s="78" customFormat="1" ht="15" customHeight="1"/>
    <row r="693" s="78" customFormat="1" ht="15" customHeight="1"/>
    <row r="694" s="78" customFormat="1" ht="15" customHeight="1"/>
    <row r="695" s="78" customFormat="1" ht="15" customHeight="1"/>
    <row r="696" s="78" customFormat="1" ht="15" customHeight="1"/>
    <row r="697" s="78" customFormat="1" ht="15" customHeight="1"/>
    <row r="698" s="78" customFormat="1" ht="15" customHeight="1"/>
    <row r="699" s="78" customFormat="1" ht="15" customHeight="1"/>
    <row r="700" s="78" customFormat="1" ht="15" customHeight="1"/>
    <row r="701" s="78" customFormat="1" ht="15" customHeight="1"/>
    <row r="702" s="78" customFormat="1" ht="15" customHeight="1"/>
    <row r="703" s="78" customFormat="1" ht="15" customHeight="1"/>
    <row r="704" s="78" customFormat="1" ht="15" customHeight="1"/>
    <row r="705" s="78" customFormat="1" ht="15" customHeight="1"/>
    <row r="706" s="78" customFormat="1" ht="15" customHeight="1"/>
    <row r="707" s="78" customFormat="1" ht="15" customHeight="1"/>
    <row r="708" s="78" customFormat="1" ht="15" customHeight="1"/>
    <row r="709" s="78" customFormat="1" ht="15" customHeight="1"/>
    <row r="710" s="78" customFormat="1" ht="15" customHeight="1"/>
    <row r="711" s="78" customFormat="1" ht="15" customHeight="1"/>
    <row r="712" s="78" customFormat="1" ht="15" customHeight="1"/>
    <row r="713" s="78" customFormat="1" ht="15" customHeight="1"/>
    <row r="714" s="78" customFormat="1" ht="15" customHeight="1"/>
    <row r="715" s="78" customFormat="1" ht="15" customHeight="1"/>
    <row r="716" s="78" customFormat="1" ht="15" customHeight="1"/>
    <row r="717" s="78" customFormat="1" ht="15" customHeight="1"/>
    <row r="718" s="78" customFormat="1" ht="15" customHeight="1"/>
    <row r="719" s="78" customFormat="1" ht="15" customHeight="1"/>
    <row r="720" s="78" customFormat="1" ht="15" customHeight="1"/>
    <row r="721" s="78" customFormat="1" ht="15" customHeight="1"/>
    <row r="722" s="78" customFormat="1" ht="15" customHeight="1"/>
    <row r="723" s="78" customFormat="1" ht="15" customHeight="1"/>
    <row r="724" s="78" customFormat="1" ht="15" customHeight="1"/>
    <row r="725" s="78" customFormat="1" ht="15" customHeight="1"/>
    <row r="726" s="78" customFormat="1" ht="15" customHeight="1"/>
    <row r="727" s="78" customFormat="1" ht="15" customHeight="1"/>
    <row r="728" s="78" customFormat="1" ht="15" customHeight="1"/>
    <row r="729" s="78" customFormat="1" ht="15" customHeight="1"/>
    <row r="730" s="78" customFormat="1" ht="15" customHeight="1"/>
    <row r="731" s="78" customFormat="1" ht="15" customHeight="1"/>
    <row r="732" s="78" customFormat="1" ht="15" customHeight="1"/>
    <row r="733" s="78" customFormat="1" ht="15" customHeight="1"/>
    <row r="734" s="78" customFormat="1" ht="15" customHeight="1"/>
    <row r="735" s="78" customFormat="1" ht="15" customHeight="1"/>
    <row r="736" s="78" customFormat="1" ht="15" customHeight="1"/>
    <row r="737" s="78" customFormat="1" ht="15" customHeight="1"/>
    <row r="738" s="78" customFormat="1" ht="15" customHeight="1"/>
    <row r="739" s="78" customFormat="1" ht="15" customHeight="1"/>
    <row r="740" s="78" customFormat="1" ht="15" customHeight="1"/>
    <row r="741" s="78" customFormat="1" ht="15" customHeight="1"/>
    <row r="742" s="78" customFormat="1" ht="15" customHeight="1"/>
    <row r="743" s="78" customFormat="1" ht="15" customHeight="1"/>
    <row r="744" s="78" customFormat="1" ht="15" customHeight="1"/>
    <row r="745" s="78" customFormat="1" ht="15" customHeight="1"/>
    <row r="746" s="78" customFormat="1" ht="15" customHeight="1"/>
    <row r="747" s="78" customFormat="1" ht="15" customHeight="1"/>
    <row r="748" s="78" customFormat="1" ht="15" customHeight="1"/>
    <row r="749" s="78" customFormat="1" ht="15" customHeight="1"/>
    <row r="750" s="78" customFormat="1" ht="15" customHeight="1"/>
    <row r="751" s="78" customFormat="1" ht="15" customHeight="1"/>
    <row r="752" s="78" customFormat="1" ht="15" customHeight="1"/>
    <row r="753" s="78" customFormat="1" ht="15" customHeight="1"/>
    <row r="754" s="78" customFormat="1" ht="15" customHeight="1"/>
    <row r="755" s="78" customFormat="1" ht="15" customHeight="1"/>
    <row r="756" s="78" customFormat="1" ht="15" customHeight="1"/>
    <row r="757" s="78" customFormat="1" ht="15" customHeight="1"/>
    <row r="758" s="78" customFormat="1" ht="15" customHeight="1"/>
    <row r="759" s="78" customFormat="1" ht="15" customHeight="1"/>
    <row r="760" s="78" customFormat="1" ht="15" customHeight="1"/>
    <row r="761" s="78" customFormat="1" ht="15" customHeight="1"/>
    <row r="762" s="78" customFormat="1" ht="15" customHeight="1"/>
    <row r="763" s="78" customFormat="1" ht="15" customHeight="1"/>
    <row r="764" s="78" customFormat="1" ht="15" customHeight="1"/>
    <row r="765" s="78" customFormat="1" ht="15" customHeight="1"/>
    <row r="766" s="78" customFormat="1" ht="15" customHeight="1"/>
    <row r="767" s="78" customFormat="1" ht="15" customHeight="1"/>
    <row r="768" s="78" customFormat="1" ht="15" customHeight="1"/>
    <row r="769" s="78" customFormat="1" ht="15" customHeight="1"/>
    <row r="770" s="78" customFormat="1" ht="15" customHeight="1"/>
    <row r="771" s="78" customFormat="1" ht="15" customHeight="1"/>
    <row r="772" s="78" customFormat="1" ht="15" customHeight="1"/>
    <row r="773" s="78" customFormat="1" ht="15" customHeight="1"/>
    <row r="774" s="78" customFormat="1" ht="15" customHeight="1"/>
    <row r="775" s="78" customFormat="1" ht="15" customHeight="1"/>
    <row r="776" s="78" customFormat="1" ht="15" customHeight="1"/>
    <row r="777" s="78" customFormat="1" ht="15" customHeight="1"/>
    <row r="778" s="78" customFormat="1" ht="15" customHeight="1"/>
    <row r="779" s="78" customFormat="1" ht="15" customHeight="1"/>
    <row r="780" s="78" customFormat="1" ht="15" customHeight="1"/>
    <row r="781" s="78" customFormat="1" ht="15" customHeight="1"/>
    <row r="782" s="78" customFormat="1" ht="15" customHeight="1"/>
    <row r="783" s="78" customFormat="1" ht="15" customHeight="1"/>
    <row r="784" s="78" customFormat="1" ht="15" customHeight="1"/>
    <row r="785" s="78" customFormat="1" ht="15" customHeight="1"/>
    <row r="786" s="78" customFormat="1" ht="15" customHeight="1"/>
    <row r="787" s="78" customFormat="1" ht="15" customHeight="1"/>
    <row r="788" s="78" customFormat="1" ht="15" customHeight="1"/>
    <row r="789" s="78" customFormat="1" ht="15" customHeight="1"/>
    <row r="790" s="78" customFormat="1" ht="15" customHeight="1"/>
    <row r="791" s="78" customFormat="1" ht="15" customHeight="1"/>
    <row r="792" s="78" customFormat="1" ht="15" customHeight="1"/>
    <row r="793" s="78" customFormat="1" ht="15" customHeight="1"/>
    <row r="794" s="78" customFormat="1" ht="15" customHeight="1"/>
    <row r="795" s="78" customFormat="1" ht="15" customHeight="1"/>
    <row r="796" s="78" customFormat="1" ht="15" customHeight="1"/>
    <row r="797" s="78" customFormat="1" ht="15" customHeight="1"/>
    <row r="798" s="78" customFormat="1" ht="15" customHeight="1"/>
    <row r="799" s="78" customFormat="1" ht="15" customHeight="1"/>
    <row r="800" s="78" customFormat="1" ht="15" customHeight="1"/>
    <row r="801" s="78" customFormat="1" ht="15" customHeight="1"/>
    <row r="802" s="78" customFormat="1" ht="15" customHeight="1"/>
    <row r="803" s="78" customFormat="1" ht="15" customHeight="1"/>
    <row r="804" s="78" customFormat="1" ht="15" customHeight="1"/>
    <row r="805" s="78" customFormat="1" ht="15" customHeight="1"/>
    <row r="806" s="78" customFormat="1" ht="15" customHeight="1"/>
    <row r="807" s="78" customFormat="1" ht="15" customHeight="1"/>
    <row r="808" s="78" customFormat="1" ht="15" customHeight="1"/>
    <row r="809" s="78" customFormat="1" ht="15" customHeight="1"/>
    <row r="810" s="78" customFormat="1" ht="15" customHeight="1"/>
    <row r="811" s="78" customFormat="1" ht="15" customHeight="1"/>
    <row r="812" s="78" customFormat="1" ht="15" customHeight="1"/>
    <row r="813" s="78" customFormat="1" ht="15" customHeight="1"/>
    <row r="814" s="78" customFormat="1" ht="15" customHeight="1"/>
    <row r="815" s="78" customFormat="1" ht="15" customHeight="1"/>
    <row r="816" s="78" customFormat="1" ht="15" customHeight="1"/>
    <row r="817" s="78" customFormat="1" ht="15" customHeight="1"/>
    <row r="818" s="78" customFormat="1" ht="15" customHeight="1"/>
    <row r="819" s="78" customFormat="1" ht="15" customHeight="1"/>
    <row r="820" s="78" customFormat="1" ht="15" customHeight="1"/>
    <row r="821" s="78" customFormat="1" ht="15" customHeight="1"/>
    <row r="822" s="78" customFormat="1" ht="15" customHeight="1"/>
    <row r="823" s="78" customFormat="1" ht="15" customHeight="1"/>
    <row r="824" s="78" customFormat="1" ht="15" customHeight="1"/>
    <row r="825" s="78" customFormat="1" ht="15" customHeight="1"/>
    <row r="826" s="78" customFormat="1" ht="15" customHeight="1"/>
    <row r="827" s="78" customFormat="1" ht="15" customHeight="1"/>
    <row r="828" s="78" customFormat="1" ht="15" customHeight="1"/>
    <row r="829" s="78" customFormat="1" ht="15" customHeight="1"/>
    <row r="830" s="78" customFormat="1" ht="15" customHeight="1"/>
    <row r="831" s="78" customFormat="1" ht="15" customHeight="1"/>
    <row r="832" s="78" customFormat="1" ht="15" customHeight="1"/>
    <row r="833" s="78" customFormat="1" ht="15" customHeight="1"/>
    <row r="834" s="78" customFormat="1" ht="15" customHeight="1"/>
    <row r="835" s="78" customFormat="1" ht="15" customHeight="1"/>
    <row r="836" s="78" customFormat="1" ht="15" customHeight="1"/>
    <row r="837" s="78" customFormat="1" ht="15" customHeight="1"/>
    <row r="838" s="78" customFormat="1" ht="15" customHeight="1"/>
    <row r="839" s="78" customFormat="1" ht="15" customHeight="1"/>
    <row r="840" s="78" customFormat="1" ht="15" customHeight="1"/>
    <row r="841" s="78" customFormat="1" ht="15" customHeight="1"/>
    <row r="842" s="78" customFormat="1" ht="15" customHeight="1"/>
    <row r="843" s="78" customFormat="1" ht="15" customHeight="1"/>
    <row r="844" s="78" customFormat="1" ht="15" customHeight="1"/>
    <row r="845" s="78" customFormat="1" ht="15" customHeight="1"/>
    <row r="846" s="78" customFormat="1" ht="15" customHeight="1"/>
    <row r="847" s="78" customFormat="1" ht="15" customHeight="1"/>
    <row r="848" s="78" customFormat="1" ht="15" customHeight="1"/>
    <row r="849" s="78" customFormat="1" ht="15" customHeight="1"/>
    <row r="850" s="78" customFormat="1" ht="15" customHeight="1"/>
    <row r="851" s="78" customFormat="1" ht="15" customHeight="1"/>
    <row r="852" s="78" customFormat="1" ht="15" customHeight="1"/>
    <row r="853" s="78" customFormat="1" ht="15" customHeight="1"/>
    <row r="854" s="78" customFormat="1" ht="15" customHeight="1"/>
    <row r="855" s="78" customFormat="1" ht="15" customHeight="1"/>
    <row r="856" s="78" customFormat="1" ht="15" customHeight="1"/>
    <row r="857" s="78" customFormat="1" ht="15" customHeight="1"/>
    <row r="858" s="78" customFormat="1" ht="15" customHeight="1"/>
    <row r="859" s="78" customFormat="1" ht="15" customHeight="1"/>
    <row r="860" s="78" customFormat="1" ht="15" customHeight="1"/>
    <row r="861" s="78" customFormat="1" ht="15" customHeight="1"/>
    <row r="862" s="78" customFormat="1" ht="15" customHeight="1"/>
    <row r="863" s="78" customFormat="1" ht="15" customHeight="1"/>
    <row r="864" s="78" customFormat="1" ht="15" customHeight="1"/>
    <row r="865" s="78" customFormat="1" ht="15" customHeight="1"/>
    <row r="866" s="78" customFormat="1" ht="15" customHeight="1"/>
    <row r="867" s="78" customFormat="1" ht="15" customHeight="1"/>
    <row r="868" s="78" customFormat="1" ht="15" customHeight="1"/>
    <row r="869" s="78" customFormat="1" ht="15" customHeight="1"/>
    <row r="870" s="78" customFormat="1" ht="15" customHeight="1"/>
    <row r="871" s="78" customFormat="1" ht="15" customHeight="1"/>
    <row r="872" s="78" customFormat="1" ht="15" customHeight="1"/>
    <row r="873" s="78" customFormat="1" ht="15" customHeight="1"/>
    <row r="874" s="78" customFormat="1" ht="15" customHeight="1"/>
    <row r="875" s="78" customFormat="1" ht="15" customHeight="1"/>
    <row r="876" s="78" customFormat="1" ht="15" customHeight="1"/>
    <row r="877" s="78" customFormat="1" ht="15" customHeight="1"/>
    <row r="878" s="78" customFormat="1" ht="15" customHeight="1"/>
    <row r="879" s="78" customFormat="1" ht="15" customHeight="1"/>
    <row r="880" s="78" customFormat="1" ht="15" customHeight="1"/>
    <row r="881" s="78" customFormat="1" ht="15" customHeight="1"/>
    <row r="882" s="78" customFormat="1" ht="15" customHeight="1"/>
    <row r="883" s="78" customFormat="1" ht="15" customHeight="1"/>
    <row r="884" s="78" customFormat="1" ht="15" customHeight="1"/>
    <row r="885" s="78" customFormat="1" ht="15" customHeight="1"/>
    <row r="886" s="78" customFormat="1" ht="15" customHeight="1"/>
    <row r="887" s="78" customFormat="1" ht="15" customHeight="1"/>
    <row r="888" s="78" customFormat="1" ht="15" customHeight="1"/>
    <row r="889" s="78" customFormat="1" ht="15" customHeight="1"/>
    <row r="890" s="78" customFormat="1" ht="15" customHeight="1"/>
    <row r="891" s="78" customFormat="1" ht="15" customHeight="1"/>
    <row r="892" s="78" customFormat="1" ht="15" customHeight="1"/>
    <row r="893" s="78" customFormat="1" ht="15" customHeight="1"/>
    <row r="894" s="78" customFormat="1" ht="15" customHeight="1"/>
    <row r="895" s="78" customFormat="1" ht="15" customHeight="1"/>
    <row r="896" s="78" customFormat="1" ht="15" customHeight="1"/>
    <row r="897" s="78" customFormat="1" ht="15" customHeight="1"/>
    <row r="898" s="78" customFormat="1" ht="15" customHeight="1"/>
    <row r="899" s="78" customFormat="1" ht="15" customHeight="1"/>
    <row r="900" s="78" customFormat="1" ht="15" customHeight="1"/>
    <row r="901" s="78" customFormat="1" ht="15" customHeight="1"/>
    <row r="902" s="78" customFormat="1" ht="15" customHeight="1"/>
    <row r="903" s="78" customFormat="1" ht="15" customHeight="1"/>
    <row r="904" s="78" customFormat="1" ht="15" customHeight="1"/>
    <row r="905" s="78" customFormat="1" ht="15" customHeight="1"/>
    <row r="906" s="78" customFormat="1" ht="15" customHeight="1"/>
    <row r="907" s="78" customFormat="1" ht="15" customHeight="1"/>
    <row r="908" s="78" customFormat="1" ht="15" customHeight="1"/>
    <row r="909" s="78" customFormat="1" ht="15" customHeight="1"/>
    <row r="910" s="78" customFormat="1" ht="15" customHeight="1"/>
    <row r="911" s="78" customFormat="1" ht="15" customHeight="1"/>
    <row r="912" s="78" customFormat="1" ht="15" customHeight="1"/>
    <row r="913" s="78" customFormat="1" ht="15" customHeight="1"/>
    <row r="914" s="78" customFormat="1" ht="15" customHeight="1"/>
    <row r="915" s="78" customFormat="1" ht="15" customHeight="1"/>
    <row r="916" s="78" customFormat="1" ht="15" customHeight="1"/>
    <row r="917" s="78" customFormat="1" ht="15" customHeight="1"/>
    <row r="918" s="78" customFormat="1" ht="15" customHeight="1"/>
    <row r="919" s="78" customFormat="1" ht="15" customHeight="1"/>
    <row r="920" s="78" customFormat="1" ht="15" customHeight="1"/>
    <row r="921" s="78" customFormat="1" ht="15" customHeight="1"/>
    <row r="922" s="78" customFormat="1" ht="15" customHeight="1"/>
    <row r="923" s="78" customFormat="1" ht="15" customHeight="1"/>
    <row r="924" s="78" customFormat="1" ht="15" customHeight="1"/>
    <row r="925" s="78" customFormat="1" ht="15" customHeight="1"/>
    <row r="926" s="78" customFormat="1" ht="15" customHeight="1"/>
    <row r="927" s="78" customFormat="1" ht="15" customHeight="1"/>
    <row r="928" s="78" customFormat="1" ht="15" customHeight="1"/>
    <row r="929" s="78" customFormat="1" ht="15" customHeight="1"/>
    <row r="930" s="78" customFormat="1" ht="15" customHeight="1"/>
    <row r="931" s="78" customFormat="1" ht="15" customHeight="1"/>
    <row r="932" s="78" customFormat="1" ht="15" customHeight="1"/>
    <row r="933" s="78" customFormat="1" ht="15" customHeight="1"/>
    <row r="934" s="78" customFormat="1" ht="15" customHeight="1"/>
    <row r="935" s="78" customFormat="1" ht="15" customHeight="1"/>
    <row r="936" s="78" customFormat="1" ht="15" customHeight="1"/>
    <row r="937" s="78" customFormat="1" ht="15" customHeight="1"/>
    <row r="938" s="78" customFormat="1" ht="15" customHeight="1"/>
    <row r="939" s="78" customFormat="1" ht="15" customHeight="1"/>
    <row r="940" s="78" customFormat="1" ht="15" customHeight="1"/>
    <row r="941" s="78" customFormat="1" ht="15" customHeight="1"/>
    <row r="942" s="78" customFormat="1" ht="15" customHeight="1"/>
    <row r="943" s="78" customFormat="1" ht="15" customHeight="1"/>
    <row r="944" s="78" customFormat="1" ht="15" customHeight="1"/>
    <row r="945" s="78" customFormat="1" ht="15" customHeight="1"/>
    <row r="946" s="78" customFormat="1" ht="15" customHeight="1"/>
    <row r="947" s="78" customFormat="1" ht="15" customHeight="1"/>
    <row r="948" s="78" customFormat="1" ht="15" customHeight="1"/>
    <row r="949" s="78" customFormat="1" ht="15" customHeight="1"/>
    <row r="950" s="78" customFormat="1" ht="15" customHeight="1"/>
    <row r="951" s="78" customFormat="1" ht="15" customHeight="1"/>
    <row r="952" s="78" customFormat="1" ht="15" customHeight="1"/>
    <row r="953" s="78" customFormat="1" ht="15" customHeight="1"/>
    <row r="954" s="78" customFormat="1" ht="15" customHeight="1"/>
    <row r="955" s="78" customFormat="1" ht="15" customHeight="1"/>
    <row r="956" s="78" customFormat="1" ht="15" customHeight="1"/>
    <row r="957" s="78" customFormat="1" ht="15" customHeight="1"/>
    <row r="958" s="78" customFormat="1" ht="15" customHeight="1"/>
    <row r="959" s="78" customFormat="1" ht="15" customHeight="1"/>
    <row r="960" s="78" customFormat="1" ht="15" customHeight="1"/>
    <row r="961" s="78" customFormat="1" ht="15" customHeight="1"/>
    <row r="962" s="78" customFormat="1" ht="15" customHeight="1"/>
    <row r="963" s="78" customFormat="1" ht="15" customHeight="1"/>
    <row r="964" s="78" customFormat="1" ht="15" customHeight="1"/>
    <row r="965" s="78" customFormat="1" ht="15" customHeight="1"/>
    <row r="966" s="78" customFormat="1" ht="15" customHeight="1"/>
    <row r="967" s="78" customFormat="1" ht="15" customHeight="1"/>
    <row r="968" s="78" customFormat="1" ht="15" customHeight="1"/>
    <row r="969" s="78" customFormat="1" ht="15" customHeight="1"/>
    <row r="970" s="78" customFormat="1" ht="15" customHeight="1"/>
    <row r="971" s="78" customFormat="1" ht="15" customHeight="1"/>
    <row r="972" s="78" customFormat="1" ht="15" customHeight="1"/>
    <row r="973" s="78" customFormat="1" ht="15" customHeight="1"/>
    <row r="974" s="78" customFormat="1" ht="15" customHeight="1"/>
    <row r="975" s="78" customFormat="1" ht="15" customHeight="1"/>
    <row r="976" s="78" customFormat="1" ht="15" customHeight="1"/>
    <row r="977" s="78" customFormat="1" ht="15" customHeight="1"/>
    <row r="978" s="78" customFormat="1" ht="15" customHeight="1"/>
    <row r="979" s="78" customFormat="1" ht="15" customHeight="1"/>
    <row r="980" s="78" customFormat="1" ht="15" customHeight="1"/>
    <row r="981" s="78" customFormat="1" ht="15" customHeight="1"/>
    <row r="982" s="78" customFormat="1" ht="15" customHeight="1"/>
    <row r="983" s="78" customFormat="1" ht="15" customHeight="1"/>
    <row r="984" s="78" customFormat="1" ht="15" customHeight="1"/>
    <row r="985" s="78" customFormat="1" ht="15" customHeight="1"/>
    <row r="986" s="78" customFormat="1" ht="15" customHeight="1"/>
    <row r="987" s="78" customFormat="1" ht="15" customHeight="1"/>
    <row r="988" s="78" customFormat="1" ht="15" customHeight="1"/>
    <row r="989" s="78" customFormat="1" ht="15" customHeight="1"/>
    <row r="990" s="78" customFormat="1" ht="15" customHeight="1"/>
    <row r="991" s="78" customFormat="1" ht="15" customHeight="1"/>
    <row r="992" s="78" customFormat="1" ht="15" customHeight="1"/>
    <row r="993" s="78" customFormat="1" ht="15" customHeight="1"/>
    <row r="994" s="78" customFormat="1" ht="15" customHeight="1"/>
    <row r="995" s="78" customFormat="1" ht="15" customHeight="1"/>
    <row r="996" s="78" customFormat="1" ht="15" customHeight="1"/>
    <row r="997" s="78" customFormat="1" ht="15" customHeight="1"/>
    <row r="998" s="78" customFormat="1" ht="15" customHeight="1"/>
    <row r="999" s="78" customFormat="1" ht="15" customHeight="1"/>
    <row r="1000" s="78" customFormat="1" ht="15" customHeight="1"/>
  </sheetData>
  <mergeCells count="47">
    <mergeCell ref="B19:C19"/>
    <mergeCell ref="B20:C20"/>
    <mergeCell ref="B21:C21"/>
    <mergeCell ref="B22:C22"/>
    <mergeCell ref="B13:C13"/>
    <mergeCell ref="B14:C14"/>
    <mergeCell ref="B15:C15"/>
    <mergeCell ref="B16:C16"/>
    <mergeCell ref="B17:C17"/>
    <mergeCell ref="B18:C18"/>
    <mergeCell ref="S8:S9"/>
    <mergeCell ref="T8:T9"/>
    <mergeCell ref="B9:C9"/>
    <mergeCell ref="B10:C10"/>
    <mergeCell ref="B11:C11"/>
    <mergeCell ref="B12:C12"/>
    <mergeCell ref="M8:M9"/>
    <mergeCell ref="N8:N9"/>
    <mergeCell ref="O8:O9"/>
    <mergeCell ref="P8:P9"/>
    <mergeCell ref="Q8:Q9"/>
    <mergeCell ref="R8:R9"/>
    <mergeCell ref="G8:G9"/>
    <mergeCell ref="H8:H9"/>
    <mergeCell ref="I8:I9"/>
    <mergeCell ref="J8:J9"/>
    <mergeCell ref="K8:K9"/>
    <mergeCell ref="L8:L9"/>
    <mergeCell ref="K6:M6"/>
    <mergeCell ref="N6:P6"/>
    <mergeCell ref="Q6:S6"/>
    <mergeCell ref="B7:C7"/>
    <mergeCell ref="D7:G7"/>
    <mergeCell ref="H7:J7"/>
    <mergeCell ref="K7:M7"/>
    <mergeCell ref="N7:P7"/>
    <mergeCell ref="Q7:S7"/>
    <mergeCell ref="A2:A3"/>
    <mergeCell ref="A5:A8"/>
    <mergeCell ref="B5:C5"/>
    <mergeCell ref="B6:C6"/>
    <mergeCell ref="D6:G6"/>
    <mergeCell ref="H6:J6"/>
    <mergeCell ref="B8:C8"/>
    <mergeCell ref="D8:D9"/>
    <mergeCell ref="E8:E9"/>
    <mergeCell ref="F8:F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06787-A200-4B54-B67D-240BF84C435C}">
  <sheetPr>
    <tabColor theme="9" tint="-0.499984740745262"/>
  </sheetPr>
  <dimension ref="A1:T1000"/>
  <sheetViews>
    <sheetView workbookViewId="0">
      <selection sqref="A1:XFD1048576"/>
    </sheetView>
  </sheetViews>
  <sheetFormatPr defaultColWidth="12.5703125" defaultRowHeight="15"/>
  <cols>
    <col min="1" max="1" width="57.7109375" style="78" customWidth="1"/>
    <col min="2" max="2" width="17" style="78" customWidth="1"/>
    <col min="3" max="3" width="30.7109375" style="78" customWidth="1"/>
    <col min="4" max="14" width="19.140625" style="78" customWidth="1"/>
    <col min="15" max="15" width="21" style="78" customWidth="1"/>
    <col min="16" max="16" width="22.7109375" style="78" customWidth="1"/>
    <col min="17" max="19" width="19.140625" style="78" customWidth="1"/>
    <col min="20" max="20" width="11.140625" style="78" customWidth="1"/>
    <col min="21" max="26" width="9.140625" style="78" customWidth="1"/>
    <col min="27" max="16384" width="12.5703125" style="78"/>
  </cols>
  <sheetData>
    <row r="1" spans="1:20" ht="15.75" customHeight="1">
      <c r="A1" s="76"/>
      <c r="B1" s="77"/>
      <c r="C1" s="77"/>
      <c r="D1" s="77"/>
    </row>
    <row r="2" spans="1:20" ht="15.75" customHeight="1">
      <c r="A2" s="79" t="s">
        <v>257</v>
      </c>
      <c r="B2" s="77"/>
      <c r="C2" s="77"/>
      <c r="D2" s="77"/>
    </row>
    <row r="3" spans="1:20" ht="15.75" customHeight="1">
      <c r="A3" s="79"/>
      <c r="B3" s="77"/>
      <c r="C3" s="77"/>
      <c r="D3" s="77"/>
    </row>
    <row r="4" spans="1:20" ht="15.75" customHeight="1">
      <c r="A4" s="77"/>
      <c r="B4" s="77"/>
      <c r="C4" s="77"/>
      <c r="D4" s="77"/>
    </row>
    <row r="5" spans="1:20" ht="15.75" customHeight="1">
      <c r="A5" s="80" t="s">
        <v>203</v>
      </c>
      <c r="B5" s="81" t="s">
        <v>204</v>
      </c>
      <c r="C5" s="227"/>
      <c r="D5" s="82"/>
      <c r="E5" s="83">
        <v>0.25</v>
      </c>
      <c r="F5" s="84"/>
      <c r="G5" s="85"/>
      <c r="H5" s="82"/>
      <c r="I5" s="86">
        <v>0.15</v>
      </c>
      <c r="J5" s="85"/>
      <c r="K5" s="82"/>
      <c r="L5" s="86">
        <v>0.25</v>
      </c>
      <c r="M5" s="85"/>
      <c r="N5" s="82"/>
      <c r="O5" s="86">
        <v>0.2</v>
      </c>
      <c r="P5" s="85"/>
      <c r="Q5" s="82"/>
      <c r="R5" s="86">
        <v>0.15</v>
      </c>
      <c r="S5" s="85"/>
    </row>
    <row r="6" spans="1:20" ht="15.75" customHeight="1">
      <c r="A6" s="228"/>
      <c r="B6" s="87" t="s">
        <v>205</v>
      </c>
      <c r="C6" s="229"/>
      <c r="D6" s="88" t="s">
        <v>206</v>
      </c>
      <c r="E6" s="230"/>
      <c r="F6" s="230"/>
      <c r="G6" s="229"/>
      <c r="H6" s="89" t="s">
        <v>207</v>
      </c>
      <c r="I6" s="230"/>
      <c r="J6" s="229"/>
      <c r="K6" s="89" t="s">
        <v>208</v>
      </c>
      <c r="L6" s="230"/>
      <c r="M6" s="229"/>
      <c r="N6" s="89" t="s">
        <v>209</v>
      </c>
      <c r="O6" s="230"/>
      <c r="P6" s="229"/>
      <c r="Q6" s="89" t="s">
        <v>210</v>
      </c>
      <c r="R6" s="230"/>
      <c r="S6" s="229"/>
    </row>
    <row r="7" spans="1:20" ht="15.75" customHeight="1">
      <c r="A7" s="228"/>
      <c r="B7" s="90" t="s">
        <v>211</v>
      </c>
      <c r="C7" s="227"/>
      <c r="D7" s="91" t="s">
        <v>212</v>
      </c>
      <c r="E7" s="231"/>
      <c r="F7" s="231"/>
      <c r="G7" s="227"/>
      <c r="H7" s="92" t="s">
        <v>213</v>
      </c>
      <c r="I7" s="231"/>
      <c r="J7" s="227"/>
      <c r="K7" s="93" t="s">
        <v>214</v>
      </c>
      <c r="L7" s="231"/>
      <c r="M7" s="227"/>
      <c r="N7" s="91" t="s">
        <v>215</v>
      </c>
      <c r="O7" s="231"/>
      <c r="P7" s="227"/>
      <c r="Q7" s="91" t="s">
        <v>216</v>
      </c>
      <c r="R7" s="231"/>
      <c r="S7" s="227"/>
    </row>
    <row r="8" spans="1:20" ht="15.75" customHeight="1">
      <c r="A8" s="232"/>
      <c r="B8" s="94" t="s">
        <v>162</v>
      </c>
      <c r="C8" s="233"/>
      <c r="D8" s="95" t="s">
        <v>217</v>
      </c>
      <c r="E8" s="95" t="s">
        <v>218</v>
      </c>
      <c r="F8" s="95" t="s">
        <v>219</v>
      </c>
      <c r="G8" s="95" t="s">
        <v>220</v>
      </c>
      <c r="H8" s="95" t="s">
        <v>221</v>
      </c>
      <c r="I8" s="95" t="s">
        <v>222</v>
      </c>
      <c r="J8" s="95" t="s">
        <v>223</v>
      </c>
      <c r="K8" s="95" t="s">
        <v>224</v>
      </c>
      <c r="L8" s="95" t="s">
        <v>225</v>
      </c>
      <c r="M8" s="95" t="s">
        <v>226</v>
      </c>
      <c r="N8" s="95" t="s">
        <v>227</v>
      </c>
      <c r="O8" s="95" t="s">
        <v>228</v>
      </c>
      <c r="P8" s="95" t="s">
        <v>229</v>
      </c>
      <c r="Q8" s="95" t="s">
        <v>230</v>
      </c>
      <c r="R8" s="95" t="s">
        <v>231</v>
      </c>
      <c r="S8" s="95" t="s">
        <v>232</v>
      </c>
      <c r="T8" s="96" t="s">
        <v>233</v>
      </c>
    </row>
    <row r="9" spans="1:20" ht="15.75" customHeight="1">
      <c r="A9" s="97" t="s">
        <v>234</v>
      </c>
      <c r="B9" s="98" t="s">
        <v>211</v>
      </c>
      <c r="C9" s="227"/>
      <c r="D9" s="232"/>
      <c r="E9" s="232"/>
      <c r="F9" s="232"/>
      <c r="G9" s="232"/>
      <c r="H9" s="232"/>
      <c r="I9" s="232"/>
      <c r="J9" s="232"/>
      <c r="K9" s="232"/>
      <c r="L9" s="232"/>
      <c r="M9" s="232"/>
      <c r="N9" s="232"/>
      <c r="O9" s="232"/>
      <c r="P9" s="232"/>
      <c r="Q9" s="232"/>
      <c r="R9" s="232"/>
      <c r="S9" s="232"/>
      <c r="T9" s="234"/>
    </row>
    <row r="10" spans="1:20" ht="15.75" customHeight="1">
      <c r="A10" s="99" t="s">
        <v>168</v>
      </c>
      <c r="B10" s="100" t="s">
        <v>235</v>
      </c>
      <c r="C10" s="227"/>
      <c r="D10" s="101">
        <v>10</v>
      </c>
      <c r="E10" s="101">
        <v>8</v>
      </c>
      <c r="F10" s="101">
        <v>8</v>
      </c>
      <c r="G10" s="101">
        <v>9</v>
      </c>
      <c r="H10" s="101">
        <v>8</v>
      </c>
      <c r="I10" s="101">
        <v>9</v>
      </c>
      <c r="J10" s="101">
        <v>8</v>
      </c>
      <c r="K10" s="101">
        <v>8</v>
      </c>
      <c r="L10" s="102">
        <v>8</v>
      </c>
      <c r="M10" s="101">
        <v>8</v>
      </c>
      <c r="N10" s="101">
        <v>9</v>
      </c>
      <c r="O10" s="101">
        <v>9</v>
      </c>
      <c r="P10" s="101">
        <v>9</v>
      </c>
      <c r="Q10" s="101">
        <v>8</v>
      </c>
      <c r="R10" s="101">
        <v>9</v>
      </c>
      <c r="S10" s="103">
        <v>9</v>
      </c>
      <c r="T10" s="101">
        <f t="shared" ref="T10:T19" si="0">(AVERAGE(D10:G10)*$E$5)+(AVERAGE(H10:J10)*$I$5)+(AVERAGE(K10:M10)*$L$5)+(AVERAGE(N10:P10)*$O$5)+(AVERAGE(Q10:S10)*$R$5)</f>
        <v>8.5374999999999996</v>
      </c>
    </row>
    <row r="11" spans="1:20" ht="15.75" customHeight="1">
      <c r="A11" s="99" t="s">
        <v>236</v>
      </c>
      <c r="B11" s="100" t="s">
        <v>237</v>
      </c>
      <c r="C11" s="227"/>
      <c r="D11" s="101">
        <v>10</v>
      </c>
      <c r="E11" s="101">
        <v>10</v>
      </c>
      <c r="F11" s="101">
        <v>10</v>
      </c>
      <c r="G11" s="101">
        <v>10</v>
      </c>
      <c r="H11" s="101">
        <v>10</v>
      </c>
      <c r="I11" s="101">
        <v>10</v>
      </c>
      <c r="J11" s="101">
        <v>10</v>
      </c>
      <c r="K11" s="101">
        <v>10</v>
      </c>
      <c r="L11" s="101">
        <v>10</v>
      </c>
      <c r="M11" s="101">
        <v>10</v>
      </c>
      <c r="N11" s="101">
        <v>10</v>
      </c>
      <c r="O11" s="101">
        <v>10</v>
      </c>
      <c r="P11" s="101">
        <v>10</v>
      </c>
      <c r="Q11" s="101">
        <v>10</v>
      </c>
      <c r="R11" s="101">
        <v>10</v>
      </c>
      <c r="S11" s="103">
        <v>10</v>
      </c>
      <c r="T11" s="101">
        <f t="shared" si="0"/>
        <v>10</v>
      </c>
    </row>
    <row r="12" spans="1:20" ht="15.75" customHeight="1">
      <c r="A12" s="99" t="s">
        <v>179</v>
      </c>
      <c r="B12" s="100" t="s">
        <v>238</v>
      </c>
      <c r="C12" s="227"/>
      <c r="D12" s="101">
        <v>10</v>
      </c>
      <c r="E12" s="101">
        <v>10</v>
      </c>
      <c r="F12" s="101">
        <v>10</v>
      </c>
      <c r="G12" s="101">
        <v>10</v>
      </c>
      <c r="H12" s="101">
        <v>10</v>
      </c>
      <c r="I12" s="101">
        <v>10</v>
      </c>
      <c r="J12" s="101">
        <v>10</v>
      </c>
      <c r="K12" s="101">
        <v>10</v>
      </c>
      <c r="L12" s="102">
        <v>10</v>
      </c>
      <c r="M12" s="101">
        <v>10</v>
      </c>
      <c r="N12" s="101">
        <v>10</v>
      </c>
      <c r="O12" s="101">
        <v>10</v>
      </c>
      <c r="P12" s="101">
        <v>10</v>
      </c>
      <c r="Q12" s="101">
        <v>10</v>
      </c>
      <c r="R12" s="101">
        <v>10</v>
      </c>
      <c r="S12" s="103">
        <v>10</v>
      </c>
      <c r="T12" s="101">
        <f t="shared" si="0"/>
        <v>10</v>
      </c>
    </row>
    <row r="13" spans="1:20" ht="15.75" customHeight="1">
      <c r="A13" s="99" t="s">
        <v>171</v>
      </c>
      <c r="B13" s="100" t="s">
        <v>239</v>
      </c>
      <c r="C13" s="227"/>
      <c r="D13" s="101">
        <v>9</v>
      </c>
      <c r="E13" s="101">
        <v>9</v>
      </c>
      <c r="F13" s="101">
        <v>9</v>
      </c>
      <c r="G13" s="101">
        <v>9</v>
      </c>
      <c r="H13" s="101">
        <v>9</v>
      </c>
      <c r="I13" s="101">
        <v>9</v>
      </c>
      <c r="J13" s="101">
        <v>9</v>
      </c>
      <c r="K13" s="101">
        <v>9</v>
      </c>
      <c r="L13" s="102">
        <v>9</v>
      </c>
      <c r="M13" s="101">
        <v>9</v>
      </c>
      <c r="N13" s="101">
        <v>9</v>
      </c>
      <c r="O13" s="101">
        <v>9</v>
      </c>
      <c r="P13" s="101">
        <v>9</v>
      </c>
      <c r="Q13" s="101">
        <v>9</v>
      </c>
      <c r="R13" s="101">
        <v>9</v>
      </c>
      <c r="S13" s="103">
        <v>9</v>
      </c>
      <c r="T13" s="101">
        <f t="shared" si="0"/>
        <v>9</v>
      </c>
    </row>
    <row r="14" spans="1:20" ht="15.75" customHeight="1">
      <c r="A14" s="99" t="s">
        <v>240</v>
      </c>
      <c r="B14" s="100" t="s">
        <v>241</v>
      </c>
      <c r="C14" s="227"/>
      <c r="D14" s="101">
        <v>10</v>
      </c>
      <c r="E14" s="101">
        <v>10</v>
      </c>
      <c r="F14" s="101">
        <v>10</v>
      </c>
      <c r="G14" s="101">
        <v>10</v>
      </c>
      <c r="H14" s="101">
        <v>10</v>
      </c>
      <c r="I14" s="101">
        <v>10</v>
      </c>
      <c r="J14" s="101">
        <v>10</v>
      </c>
      <c r="K14" s="101">
        <v>10</v>
      </c>
      <c r="L14" s="101">
        <v>10</v>
      </c>
      <c r="M14" s="101">
        <v>10</v>
      </c>
      <c r="N14" s="101">
        <v>10</v>
      </c>
      <c r="O14" s="101">
        <v>10</v>
      </c>
      <c r="P14" s="101">
        <v>10</v>
      </c>
      <c r="Q14" s="101">
        <v>10</v>
      </c>
      <c r="R14" s="101">
        <v>10</v>
      </c>
      <c r="S14" s="103">
        <v>10</v>
      </c>
      <c r="T14" s="101">
        <f t="shared" si="0"/>
        <v>10</v>
      </c>
    </row>
    <row r="15" spans="1:20" ht="15.75" customHeight="1">
      <c r="A15" s="99" t="s">
        <v>242</v>
      </c>
      <c r="B15" s="100" t="s">
        <v>243</v>
      </c>
      <c r="C15" s="227"/>
      <c r="D15" s="101">
        <v>9</v>
      </c>
      <c r="E15" s="101">
        <v>9</v>
      </c>
      <c r="F15" s="101">
        <v>9</v>
      </c>
      <c r="G15" s="101">
        <v>9</v>
      </c>
      <c r="H15" s="101">
        <v>9</v>
      </c>
      <c r="I15" s="101">
        <v>9</v>
      </c>
      <c r="J15" s="101">
        <v>9</v>
      </c>
      <c r="K15" s="101">
        <v>9</v>
      </c>
      <c r="L15" s="102">
        <v>9</v>
      </c>
      <c r="M15" s="101">
        <v>9</v>
      </c>
      <c r="N15" s="101">
        <v>10</v>
      </c>
      <c r="O15" s="101">
        <v>9</v>
      </c>
      <c r="P15" s="101">
        <v>10</v>
      </c>
      <c r="Q15" s="101">
        <v>10</v>
      </c>
      <c r="R15" s="101">
        <v>9</v>
      </c>
      <c r="S15" s="103">
        <v>9</v>
      </c>
      <c r="T15" s="101">
        <f t="shared" si="0"/>
        <v>9.1833333333333336</v>
      </c>
    </row>
    <row r="16" spans="1:20" ht="15.75" customHeight="1">
      <c r="A16" s="99" t="s">
        <v>244</v>
      </c>
      <c r="B16" s="100" t="s">
        <v>245</v>
      </c>
      <c r="C16" s="227"/>
      <c r="D16" s="101">
        <v>10</v>
      </c>
      <c r="E16" s="101">
        <v>10</v>
      </c>
      <c r="F16" s="101">
        <v>9</v>
      </c>
      <c r="G16" s="101">
        <v>9</v>
      </c>
      <c r="H16" s="101">
        <v>9</v>
      </c>
      <c r="I16" s="101">
        <v>9</v>
      </c>
      <c r="J16" s="101">
        <v>9</v>
      </c>
      <c r="K16" s="101">
        <v>9</v>
      </c>
      <c r="L16" s="102">
        <v>9</v>
      </c>
      <c r="M16" s="101">
        <v>9</v>
      </c>
      <c r="N16" s="101">
        <v>9</v>
      </c>
      <c r="O16" s="101">
        <v>9</v>
      </c>
      <c r="P16" s="101">
        <v>9</v>
      </c>
      <c r="Q16" s="101">
        <v>9</v>
      </c>
      <c r="R16" s="101">
        <v>9</v>
      </c>
      <c r="S16" s="103">
        <v>9</v>
      </c>
      <c r="T16" s="101">
        <f t="shared" si="0"/>
        <v>9.125</v>
      </c>
    </row>
    <row r="17" spans="1:20" ht="15.75" customHeight="1">
      <c r="A17" s="99" t="s">
        <v>181</v>
      </c>
      <c r="B17" s="100" t="s">
        <v>246</v>
      </c>
      <c r="C17" s="227"/>
      <c r="D17" s="101">
        <v>9</v>
      </c>
      <c r="E17" s="101">
        <v>9</v>
      </c>
      <c r="F17" s="101">
        <v>9</v>
      </c>
      <c r="G17" s="101">
        <v>9</v>
      </c>
      <c r="H17" s="101">
        <v>9</v>
      </c>
      <c r="I17" s="101">
        <v>8</v>
      </c>
      <c r="J17" s="101">
        <v>8</v>
      </c>
      <c r="K17" s="101">
        <v>8</v>
      </c>
      <c r="L17" s="101">
        <v>8</v>
      </c>
      <c r="M17" s="101">
        <v>8</v>
      </c>
      <c r="N17" s="101">
        <v>8</v>
      </c>
      <c r="O17" s="101">
        <v>8</v>
      </c>
      <c r="P17" s="101">
        <v>8</v>
      </c>
      <c r="Q17" s="101">
        <v>8</v>
      </c>
      <c r="R17" s="101">
        <v>8</v>
      </c>
      <c r="S17" s="103">
        <v>8</v>
      </c>
      <c r="T17" s="101">
        <f t="shared" si="0"/>
        <v>8.2999999999999989</v>
      </c>
    </row>
    <row r="18" spans="1:20" ht="15.75" customHeight="1">
      <c r="A18" s="99" t="s">
        <v>165</v>
      </c>
      <c r="B18" s="100" t="s">
        <v>247</v>
      </c>
      <c r="C18" s="227"/>
      <c r="D18" s="101">
        <v>9</v>
      </c>
      <c r="E18" s="101">
        <v>9</v>
      </c>
      <c r="F18" s="101">
        <v>10</v>
      </c>
      <c r="G18" s="101">
        <v>8</v>
      </c>
      <c r="H18" s="101">
        <v>10</v>
      </c>
      <c r="I18" s="101">
        <v>10</v>
      </c>
      <c r="J18" s="101">
        <v>10</v>
      </c>
      <c r="K18" s="101">
        <v>9</v>
      </c>
      <c r="L18" s="102">
        <v>9</v>
      </c>
      <c r="M18" s="101">
        <v>9</v>
      </c>
      <c r="N18" s="101">
        <v>9</v>
      </c>
      <c r="O18" s="101">
        <v>9</v>
      </c>
      <c r="P18" s="101">
        <v>9</v>
      </c>
      <c r="Q18" s="101">
        <v>9</v>
      </c>
      <c r="R18" s="101">
        <v>9</v>
      </c>
      <c r="S18" s="103">
        <v>9</v>
      </c>
      <c r="T18" s="101">
        <f t="shared" si="0"/>
        <v>9.15</v>
      </c>
    </row>
    <row r="19" spans="1:20" ht="15.75" customHeight="1">
      <c r="A19" s="99" t="s">
        <v>248</v>
      </c>
      <c r="B19" s="61" t="s">
        <v>249</v>
      </c>
      <c r="C19" s="233"/>
      <c r="D19" s="104">
        <v>8</v>
      </c>
      <c r="E19" s="104">
        <v>8</v>
      </c>
      <c r="F19" s="104">
        <v>8</v>
      </c>
      <c r="G19" s="104">
        <v>8</v>
      </c>
      <c r="H19" s="104">
        <v>8</v>
      </c>
      <c r="I19" s="104">
        <v>8</v>
      </c>
      <c r="J19" s="104">
        <v>8</v>
      </c>
      <c r="K19" s="104">
        <v>8</v>
      </c>
      <c r="L19" s="105">
        <v>8</v>
      </c>
      <c r="M19" s="104">
        <v>8</v>
      </c>
      <c r="N19" s="104">
        <v>8</v>
      </c>
      <c r="O19" s="104">
        <v>7</v>
      </c>
      <c r="P19" s="104">
        <v>7</v>
      </c>
      <c r="Q19" s="104">
        <v>7</v>
      </c>
      <c r="R19" s="104">
        <v>7</v>
      </c>
      <c r="S19" s="106">
        <v>7</v>
      </c>
      <c r="T19" s="101">
        <f t="shared" si="0"/>
        <v>7.7166666666666668</v>
      </c>
    </row>
    <row r="20" spans="1:20" ht="15.75">
      <c r="B20" s="107" t="s">
        <v>250</v>
      </c>
      <c r="C20" s="227"/>
      <c r="D20" s="108">
        <f t="shared" ref="D20:S20" si="1">AVERAGE(D10:D19)</f>
        <v>9.4</v>
      </c>
      <c r="E20" s="108">
        <f t="shared" si="1"/>
        <v>9.1999999999999993</v>
      </c>
      <c r="F20" s="108">
        <f t="shared" si="1"/>
        <v>9.1999999999999993</v>
      </c>
      <c r="G20" s="108">
        <f t="shared" si="1"/>
        <v>9.1</v>
      </c>
      <c r="H20" s="108">
        <f t="shared" si="1"/>
        <v>9.1999999999999993</v>
      </c>
      <c r="I20" s="108">
        <f t="shared" si="1"/>
        <v>9.1999999999999993</v>
      </c>
      <c r="J20" s="108">
        <f t="shared" si="1"/>
        <v>9.1</v>
      </c>
      <c r="K20" s="108">
        <f t="shared" si="1"/>
        <v>9</v>
      </c>
      <c r="L20" s="108">
        <f t="shared" si="1"/>
        <v>9</v>
      </c>
      <c r="M20" s="108">
        <f t="shared" si="1"/>
        <v>9</v>
      </c>
      <c r="N20" s="108">
        <f t="shared" si="1"/>
        <v>9.1999999999999993</v>
      </c>
      <c r="O20" s="108">
        <f t="shared" si="1"/>
        <v>9</v>
      </c>
      <c r="P20" s="108">
        <f t="shared" si="1"/>
        <v>9.1</v>
      </c>
      <c r="Q20" s="108">
        <f t="shared" si="1"/>
        <v>9</v>
      </c>
      <c r="R20" s="108">
        <f t="shared" si="1"/>
        <v>9</v>
      </c>
      <c r="S20" s="108">
        <f t="shared" si="1"/>
        <v>9</v>
      </c>
    </row>
    <row r="21" spans="1:20" ht="15" customHeight="1">
      <c r="B21" s="109" t="s">
        <v>251</v>
      </c>
      <c r="C21" s="227"/>
      <c r="D21" s="110">
        <f>AVERAGE(D20:G20)</f>
        <v>9.2249999999999996</v>
      </c>
      <c r="E21" s="110"/>
      <c r="F21" s="110"/>
      <c r="G21" s="110"/>
      <c r="H21" s="110">
        <f>AVERAGE(H20:J20)</f>
        <v>9.1666666666666661</v>
      </c>
      <c r="I21" s="110"/>
      <c r="J21" s="110"/>
      <c r="K21" s="110">
        <f>AVERAGE(K20:M20)</f>
        <v>9</v>
      </c>
      <c r="L21" s="111"/>
      <c r="M21" s="110"/>
      <c r="N21" s="110">
        <f>AVERAGE(N20:P20)</f>
        <v>9.1</v>
      </c>
      <c r="O21" s="110"/>
      <c r="P21" s="110"/>
      <c r="Q21" s="110">
        <f>AVERAGE(Q20:S20)</f>
        <v>9</v>
      </c>
      <c r="R21" s="110"/>
      <c r="S21" s="110"/>
    </row>
    <row r="22" spans="1:20" ht="15" customHeight="1">
      <c r="B22" s="109" t="s">
        <v>252</v>
      </c>
      <c r="C22" s="227"/>
      <c r="D22" s="112">
        <f>D21/10*100%</f>
        <v>0.92249999999999999</v>
      </c>
      <c r="E22" s="110"/>
      <c r="F22" s="110"/>
      <c r="G22" s="110"/>
      <c r="H22" s="112">
        <f>H21/10*100%</f>
        <v>0.91666666666666663</v>
      </c>
      <c r="I22" s="110"/>
      <c r="J22" s="110"/>
      <c r="K22" s="112">
        <f>K21/10*100%</f>
        <v>0.9</v>
      </c>
      <c r="L22" s="111"/>
      <c r="M22" s="110"/>
      <c r="N22" s="112">
        <f>N21/10*100%</f>
        <v>0.90999999999999992</v>
      </c>
      <c r="O22" s="110"/>
      <c r="P22" s="110"/>
      <c r="Q22" s="112">
        <f>Q21/10*100%</f>
        <v>0.9</v>
      </c>
      <c r="R22" s="110"/>
      <c r="S22" s="110"/>
    </row>
    <row r="23" spans="1:20" ht="15" customHeight="1"/>
    <row r="24" spans="1:20" ht="15" customHeight="1"/>
    <row r="25" spans="1:20" ht="15" customHeight="1"/>
    <row r="26" spans="1:20" ht="15" customHeight="1"/>
    <row r="27" spans="1:20" ht="15" customHeight="1"/>
    <row r="28" spans="1:20" ht="15" customHeight="1"/>
    <row r="29" spans="1:20" ht="15" customHeight="1"/>
    <row r="30" spans="1:20" ht="15" customHeight="1"/>
    <row r="31" spans="1:20" ht="15" customHeight="1"/>
    <row r="32" spans="1:20" ht="15" customHeight="1"/>
    <row r="33" s="78" customFormat="1" ht="15" customHeight="1"/>
    <row r="34" s="78" customFormat="1" ht="15" customHeight="1"/>
    <row r="35" s="78" customFormat="1" ht="15" customHeight="1"/>
    <row r="36" s="78" customFormat="1" ht="15" customHeight="1"/>
    <row r="37" s="78" customFormat="1" ht="15" customHeight="1"/>
    <row r="38" s="78" customFormat="1" ht="15" customHeight="1"/>
    <row r="39" s="78" customFormat="1" ht="15" customHeight="1"/>
    <row r="40" s="78" customFormat="1" ht="15" customHeight="1"/>
    <row r="41" s="78" customFormat="1" ht="15" customHeight="1"/>
    <row r="42" s="78" customFormat="1" ht="15" customHeight="1"/>
    <row r="43" s="78" customFormat="1" ht="15" customHeight="1"/>
    <row r="44" s="78" customFormat="1" ht="15" customHeight="1"/>
    <row r="45" s="78" customFormat="1" ht="15" customHeight="1"/>
    <row r="46" s="78" customFormat="1" ht="15" customHeight="1"/>
    <row r="47" s="78" customFormat="1" ht="15" customHeight="1"/>
    <row r="48" s="78" customFormat="1" ht="15" customHeight="1"/>
    <row r="49" s="78" customFormat="1" ht="15" customHeight="1"/>
    <row r="50" s="78" customFormat="1" ht="15" customHeight="1"/>
    <row r="51" s="78" customFormat="1" ht="15" customHeight="1"/>
    <row r="52" s="78" customFormat="1" ht="15" customHeight="1"/>
    <row r="53" s="78" customFormat="1" ht="15" customHeight="1"/>
    <row r="54" s="78" customFormat="1" ht="15" customHeight="1"/>
    <row r="55" s="78" customFormat="1" ht="15" customHeight="1"/>
    <row r="56" s="78" customFormat="1" ht="15" customHeight="1"/>
    <row r="57" s="78" customFormat="1" ht="15" customHeight="1"/>
    <row r="58" s="78" customFormat="1" ht="15" customHeight="1"/>
    <row r="59" s="78" customFormat="1" ht="15" customHeight="1"/>
    <row r="60" s="78" customFormat="1" ht="15" customHeight="1"/>
    <row r="61" s="78" customFormat="1" ht="15" customHeight="1"/>
    <row r="62" s="78" customFormat="1" ht="15" customHeight="1"/>
    <row r="63" s="78" customFormat="1" ht="15" customHeight="1"/>
    <row r="64" s="78" customFormat="1" ht="15" customHeight="1"/>
    <row r="65" s="78" customFormat="1" ht="15" customHeight="1"/>
    <row r="66" s="78" customFormat="1" ht="15" customHeight="1"/>
    <row r="67" s="78" customFormat="1" ht="15" customHeight="1"/>
    <row r="68" s="78" customFormat="1" ht="15" customHeight="1"/>
    <row r="69" s="78" customFormat="1" ht="15" customHeight="1"/>
    <row r="70" s="78" customFormat="1" ht="15" customHeight="1"/>
    <row r="71" s="78" customFormat="1" ht="15" customHeight="1"/>
    <row r="72" s="78" customFormat="1" ht="15" customHeight="1"/>
    <row r="73" s="78" customFormat="1" ht="15" customHeight="1"/>
    <row r="74" s="78" customFormat="1" ht="15" customHeight="1"/>
    <row r="75" s="78" customFormat="1" ht="15" customHeight="1"/>
    <row r="76" s="78" customFormat="1" ht="15" customHeight="1"/>
    <row r="77" s="78" customFormat="1" ht="15" customHeight="1"/>
    <row r="78" s="78" customFormat="1" ht="15" customHeight="1"/>
    <row r="79" s="78" customFormat="1" ht="15" customHeight="1"/>
    <row r="80" s="78" customFormat="1" ht="15" customHeight="1"/>
    <row r="81" s="78" customFormat="1" ht="15" customHeight="1"/>
    <row r="82" s="78" customFormat="1" ht="15" customHeight="1"/>
    <row r="83" s="78" customFormat="1" ht="15" customHeight="1"/>
    <row r="84" s="78" customFormat="1" ht="15" customHeight="1"/>
    <row r="85" s="78" customFormat="1" ht="15" customHeight="1"/>
    <row r="86" s="78" customFormat="1" ht="15" customHeight="1"/>
    <row r="87" s="78" customFormat="1" ht="15" customHeight="1"/>
    <row r="88" s="78" customFormat="1" ht="15" customHeight="1"/>
    <row r="89" s="78" customFormat="1" ht="15" customHeight="1"/>
    <row r="90" s="78" customFormat="1" ht="15" customHeight="1"/>
    <row r="91" s="78" customFormat="1" ht="15" customHeight="1"/>
    <row r="92" s="78" customFormat="1" ht="15" customHeight="1"/>
    <row r="93" s="78" customFormat="1" ht="15" customHeight="1"/>
    <row r="94" s="78" customFormat="1" ht="15" customHeight="1"/>
    <row r="95" s="78" customFormat="1" ht="15" customHeight="1"/>
    <row r="96" s="78" customFormat="1" ht="15" customHeight="1"/>
    <row r="97" s="78" customFormat="1" ht="15" customHeight="1"/>
    <row r="98" s="78" customFormat="1" ht="15" customHeight="1"/>
    <row r="99" s="78" customFormat="1" ht="15" customHeight="1"/>
    <row r="100" s="78" customFormat="1" ht="15" customHeight="1"/>
    <row r="101" s="78" customFormat="1" ht="15" customHeight="1"/>
    <row r="102" s="78" customFormat="1" ht="15" customHeight="1"/>
    <row r="103" s="78" customFormat="1" ht="15" customHeight="1"/>
    <row r="104" s="78" customFormat="1" ht="15" customHeight="1"/>
    <row r="105" s="78" customFormat="1" ht="15" customHeight="1"/>
    <row r="106" s="78" customFormat="1" ht="15" customHeight="1"/>
    <row r="107" s="78" customFormat="1" ht="15" customHeight="1"/>
    <row r="108" s="78" customFormat="1" ht="15" customHeight="1"/>
    <row r="109" s="78" customFormat="1" ht="15" customHeight="1"/>
    <row r="110" s="78" customFormat="1" ht="15" customHeight="1"/>
    <row r="111" s="78" customFormat="1" ht="15" customHeight="1"/>
    <row r="112" s="78" customFormat="1" ht="15" customHeight="1"/>
    <row r="113" s="78" customFormat="1" ht="15" customHeight="1"/>
    <row r="114" s="78" customFormat="1" ht="15" customHeight="1"/>
    <row r="115" s="78" customFormat="1" ht="15" customHeight="1"/>
    <row r="116" s="78" customFormat="1" ht="15" customHeight="1"/>
    <row r="117" s="78" customFormat="1" ht="15" customHeight="1"/>
    <row r="118" s="78" customFormat="1" ht="15" customHeight="1"/>
    <row r="119" s="78" customFormat="1" ht="15" customHeight="1"/>
    <row r="120" s="78" customFormat="1" ht="15" customHeight="1"/>
    <row r="121" s="78" customFormat="1" ht="15" customHeight="1"/>
    <row r="122" s="78" customFormat="1" ht="15" customHeight="1"/>
    <row r="123" s="78" customFormat="1" ht="15" customHeight="1"/>
    <row r="124" s="78" customFormat="1" ht="15" customHeight="1"/>
    <row r="125" s="78" customFormat="1" ht="15" customHeight="1"/>
    <row r="126" s="78" customFormat="1" ht="15" customHeight="1"/>
    <row r="127" s="78" customFormat="1" ht="15" customHeight="1"/>
    <row r="128" s="78" customFormat="1" ht="15" customHeight="1"/>
    <row r="129" s="78" customFormat="1" ht="15" customHeight="1"/>
    <row r="130" s="78" customFormat="1" ht="15" customHeight="1"/>
    <row r="131" s="78" customFormat="1" ht="15" customHeight="1"/>
    <row r="132" s="78" customFormat="1" ht="15" customHeight="1"/>
    <row r="133" s="78" customFormat="1" ht="15" customHeight="1"/>
    <row r="134" s="78" customFormat="1" ht="15" customHeight="1"/>
    <row r="135" s="78" customFormat="1" ht="15" customHeight="1"/>
    <row r="136" s="78" customFormat="1" ht="15" customHeight="1"/>
    <row r="137" s="78" customFormat="1" ht="15" customHeight="1"/>
    <row r="138" s="78" customFormat="1" ht="15" customHeight="1"/>
    <row r="139" s="78" customFormat="1" ht="15" customHeight="1"/>
    <row r="140" s="78" customFormat="1" ht="15" customHeight="1"/>
    <row r="141" s="78" customFormat="1" ht="15" customHeight="1"/>
    <row r="142" s="78" customFormat="1" ht="15" customHeight="1"/>
    <row r="143" s="78" customFormat="1" ht="15" customHeight="1"/>
    <row r="144" s="78" customFormat="1" ht="15" customHeight="1"/>
    <row r="145" s="78" customFormat="1" ht="15" customHeight="1"/>
    <row r="146" s="78" customFormat="1" ht="15" customHeight="1"/>
    <row r="147" s="78" customFormat="1" ht="15" customHeight="1"/>
    <row r="148" s="78" customFormat="1" ht="15" customHeight="1"/>
    <row r="149" s="78" customFormat="1" ht="15" customHeight="1"/>
    <row r="150" s="78" customFormat="1" ht="15" customHeight="1"/>
    <row r="151" s="78" customFormat="1" ht="15" customHeight="1"/>
    <row r="152" s="78" customFormat="1" ht="15" customHeight="1"/>
    <row r="153" s="78" customFormat="1" ht="15" customHeight="1"/>
    <row r="154" s="78" customFormat="1" ht="15" customHeight="1"/>
    <row r="155" s="78" customFormat="1" ht="15" customHeight="1"/>
    <row r="156" s="78" customFormat="1" ht="15" customHeight="1"/>
    <row r="157" s="78" customFormat="1" ht="15" customHeight="1"/>
    <row r="158" s="78" customFormat="1" ht="15" customHeight="1"/>
    <row r="159" s="78" customFormat="1" ht="15" customHeight="1"/>
    <row r="160" s="78" customFormat="1" ht="15" customHeight="1"/>
    <row r="161" s="78" customFormat="1" ht="15" customHeight="1"/>
    <row r="162" s="78" customFormat="1" ht="15" customHeight="1"/>
    <row r="163" s="78" customFormat="1" ht="15" customHeight="1"/>
    <row r="164" s="78" customFormat="1" ht="15" customHeight="1"/>
    <row r="165" s="78" customFormat="1" ht="15" customHeight="1"/>
    <row r="166" s="78" customFormat="1" ht="15" customHeight="1"/>
    <row r="167" s="78" customFormat="1" ht="15" customHeight="1"/>
    <row r="168" s="78" customFormat="1" ht="15" customHeight="1"/>
    <row r="169" s="78" customFormat="1" ht="15" customHeight="1"/>
    <row r="170" s="78" customFormat="1" ht="15" customHeight="1"/>
    <row r="171" s="78" customFormat="1" ht="15" customHeight="1"/>
    <row r="172" s="78" customFormat="1" ht="15" customHeight="1"/>
    <row r="173" s="78" customFormat="1" ht="15" customHeight="1"/>
    <row r="174" s="78" customFormat="1" ht="15" customHeight="1"/>
    <row r="175" s="78" customFormat="1" ht="15" customHeight="1"/>
    <row r="176" s="78" customFormat="1" ht="15" customHeight="1"/>
    <row r="177" s="78" customFormat="1" ht="15" customHeight="1"/>
    <row r="178" s="78" customFormat="1" ht="15" customHeight="1"/>
    <row r="179" s="78" customFormat="1" ht="15" customHeight="1"/>
    <row r="180" s="78" customFormat="1" ht="15" customHeight="1"/>
    <row r="181" s="78" customFormat="1" ht="15" customHeight="1"/>
    <row r="182" s="78" customFormat="1" ht="15" customHeight="1"/>
    <row r="183" s="78" customFormat="1" ht="15" customHeight="1"/>
    <row r="184" s="78" customFormat="1" ht="15" customHeight="1"/>
    <row r="185" s="78" customFormat="1" ht="15" customHeight="1"/>
    <row r="186" s="78" customFormat="1" ht="15" customHeight="1"/>
    <row r="187" s="78" customFormat="1" ht="15" customHeight="1"/>
    <row r="188" s="78" customFormat="1" ht="15" customHeight="1"/>
    <row r="189" s="78" customFormat="1" ht="15" customHeight="1"/>
    <row r="190" s="78" customFormat="1" ht="15" customHeight="1"/>
    <row r="191" s="78" customFormat="1" ht="15" customHeight="1"/>
    <row r="192" s="78" customFormat="1" ht="15" customHeight="1"/>
    <row r="193" s="78" customFormat="1" ht="15" customHeight="1"/>
    <row r="194" s="78" customFormat="1" ht="15" customHeight="1"/>
    <row r="195" s="78" customFormat="1" ht="15" customHeight="1"/>
    <row r="196" s="78" customFormat="1" ht="15" customHeight="1"/>
    <row r="197" s="78" customFormat="1" ht="15" customHeight="1"/>
    <row r="198" s="78" customFormat="1" ht="15" customHeight="1"/>
    <row r="199" s="78" customFormat="1" ht="15" customHeight="1"/>
    <row r="200" s="78" customFormat="1" ht="15" customHeight="1"/>
    <row r="201" s="78" customFormat="1" ht="15" customHeight="1"/>
    <row r="202" s="78" customFormat="1" ht="15" customHeight="1"/>
    <row r="203" s="78" customFormat="1" ht="15" customHeight="1"/>
    <row r="204" s="78" customFormat="1" ht="15" customHeight="1"/>
    <row r="205" s="78" customFormat="1" ht="15" customHeight="1"/>
    <row r="206" s="78" customFormat="1" ht="15" customHeight="1"/>
    <row r="207" s="78" customFormat="1" ht="15" customHeight="1"/>
    <row r="208" s="78" customFormat="1" ht="15" customHeight="1"/>
    <row r="209" s="78" customFormat="1" ht="15" customHeight="1"/>
    <row r="210" s="78" customFormat="1" ht="15" customHeight="1"/>
    <row r="211" s="78" customFormat="1" ht="15" customHeight="1"/>
    <row r="212" s="78" customFormat="1" ht="15" customHeight="1"/>
    <row r="213" s="78" customFormat="1" ht="15" customHeight="1"/>
    <row r="214" s="78" customFormat="1" ht="15" customHeight="1"/>
    <row r="215" s="78" customFormat="1" ht="15" customHeight="1"/>
    <row r="216" s="78" customFormat="1" ht="15" customHeight="1"/>
    <row r="217" s="78" customFormat="1" ht="15" customHeight="1"/>
    <row r="218" s="78" customFormat="1" ht="15" customHeight="1"/>
    <row r="219" s="78" customFormat="1" ht="15" customHeight="1"/>
    <row r="220" s="78" customFormat="1" ht="15" customHeight="1"/>
    <row r="221" s="78" customFormat="1" ht="15" customHeight="1"/>
    <row r="222" s="78" customFormat="1" ht="15" customHeight="1"/>
    <row r="223" s="78" customFormat="1" ht="15" customHeight="1"/>
    <row r="224" s="78" customFormat="1" ht="15" customHeight="1"/>
    <row r="225" s="78" customFormat="1" ht="15" customHeight="1"/>
    <row r="226" s="78" customFormat="1" ht="15" customHeight="1"/>
    <row r="227" s="78" customFormat="1" ht="15" customHeight="1"/>
    <row r="228" s="78" customFormat="1" ht="15" customHeight="1"/>
    <row r="229" s="78" customFormat="1" ht="15" customHeight="1"/>
    <row r="230" s="78" customFormat="1" ht="15" customHeight="1"/>
    <row r="231" s="78" customFormat="1" ht="15" customHeight="1"/>
    <row r="232" s="78" customFormat="1" ht="15" customHeight="1"/>
    <row r="233" s="78" customFormat="1" ht="15" customHeight="1"/>
    <row r="234" s="78" customFormat="1" ht="15" customHeight="1"/>
    <row r="235" s="78" customFormat="1" ht="15" customHeight="1"/>
    <row r="236" s="78" customFormat="1" ht="15" customHeight="1"/>
    <row r="237" s="78" customFormat="1" ht="15" customHeight="1"/>
    <row r="238" s="78" customFormat="1" ht="15" customHeight="1"/>
    <row r="239" s="78" customFormat="1" ht="15" customHeight="1"/>
    <row r="240" s="78" customFormat="1" ht="15" customHeight="1"/>
    <row r="241" s="78" customFormat="1" ht="15" customHeight="1"/>
    <row r="242" s="78" customFormat="1" ht="15" customHeight="1"/>
    <row r="243" s="78" customFormat="1" ht="15" customHeight="1"/>
    <row r="244" s="78" customFormat="1" ht="15" customHeight="1"/>
    <row r="245" s="78" customFormat="1" ht="15" customHeight="1"/>
    <row r="246" s="78" customFormat="1" ht="15" customHeight="1"/>
    <row r="247" s="78" customFormat="1" ht="15" customHeight="1"/>
    <row r="248" s="78" customFormat="1" ht="15" customHeight="1"/>
    <row r="249" s="78" customFormat="1" ht="15" customHeight="1"/>
    <row r="250" s="78" customFormat="1" ht="15" customHeight="1"/>
    <row r="251" s="78" customFormat="1" ht="15" customHeight="1"/>
    <row r="252" s="78" customFormat="1" ht="15" customHeight="1"/>
    <row r="253" s="78" customFormat="1" ht="15" customHeight="1"/>
    <row r="254" s="78" customFormat="1" ht="15" customHeight="1"/>
    <row r="255" s="78" customFormat="1" ht="15" customHeight="1"/>
    <row r="256" s="78" customFormat="1" ht="15" customHeight="1"/>
    <row r="257" s="78" customFormat="1" ht="15" customHeight="1"/>
    <row r="258" s="78" customFormat="1" ht="15" customHeight="1"/>
    <row r="259" s="78" customFormat="1" ht="15" customHeight="1"/>
    <row r="260" s="78" customFormat="1" ht="15" customHeight="1"/>
    <row r="261" s="78" customFormat="1" ht="15" customHeight="1"/>
    <row r="262" s="78" customFormat="1" ht="15" customHeight="1"/>
    <row r="263" s="78" customFormat="1" ht="15" customHeight="1"/>
    <row r="264" s="78" customFormat="1" ht="15" customHeight="1"/>
    <row r="265" s="78" customFormat="1" ht="15" customHeight="1"/>
    <row r="266" s="78" customFormat="1" ht="15" customHeight="1"/>
    <row r="267" s="78" customFormat="1" ht="15" customHeight="1"/>
    <row r="268" s="78" customFormat="1" ht="15" customHeight="1"/>
    <row r="269" s="78" customFormat="1" ht="15" customHeight="1"/>
    <row r="270" s="78" customFormat="1" ht="15" customHeight="1"/>
    <row r="271" s="78" customFormat="1" ht="15" customHeight="1"/>
    <row r="272" s="78" customFormat="1" ht="15" customHeight="1"/>
    <row r="273" s="78" customFormat="1" ht="15" customHeight="1"/>
    <row r="274" s="78" customFormat="1" ht="15" customHeight="1"/>
    <row r="275" s="78" customFormat="1" ht="15" customHeight="1"/>
    <row r="276" s="78" customFormat="1" ht="15" customHeight="1"/>
    <row r="277" s="78" customFormat="1" ht="15" customHeight="1"/>
    <row r="278" s="78" customFormat="1" ht="15" customHeight="1"/>
    <row r="279" s="78" customFormat="1" ht="15" customHeight="1"/>
    <row r="280" s="78" customFormat="1" ht="15" customHeight="1"/>
    <row r="281" s="78" customFormat="1" ht="15" customHeight="1"/>
    <row r="282" s="78" customFormat="1" ht="15" customHeight="1"/>
    <row r="283" s="78" customFormat="1" ht="15" customHeight="1"/>
    <row r="284" s="78" customFormat="1" ht="15" customHeight="1"/>
    <row r="285" s="78" customFormat="1" ht="15" customHeight="1"/>
    <row r="286" s="78" customFormat="1" ht="15" customHeight="1"/>
    <row r="287" s="78" customFormat="1" ht="15" customHeight="1"/>
    <row r="288" s="78" customFormat="1" ht="15" customHeight="1"/>
    <row r="289" s="78" customFormat="1" ht="15" customHeight="1"/>
    <row r="290" s="78" customFormat="1" ht="15" customHeight="1"/>
    <row r="291" s="78" customFormat="1" ht="15" customHeight="1"/>
    <row r="292" s="78" customFormat="1" ht="15" customHeight="1"/>
    <row r="293" s="78" customFormat="1" ht="15" customHeight="1"/>
    <row r="294" s="78" customFormat="1" ht="15" customHeight="1"/>
    <row r="295" s="78" customFormat="1" ht="15" customHeight="1"/>
    <row r="296" s="78" customFormat="1" ht="15" customHeight="1"/>
    <row r="297" s="78" customFormat="1" ht="15" customHeight="1"/>
    <row r="298" s="78" customFormat="1" ht="15" customHeight="1"/>
    <row r="299" s="78" customFormat="1" ht="15" customHeight="1"/>
    <row r="300" s="78" customFormat="1" ht="15" customHeight="1"/>
    <row r="301" s="78" customFormat="1" ht="15" customHeight="1"/>
    <row r="302" s="78" customFormat="1" ht="15" customHeight="1"/>
    <row r="303" s="78" customFormat="1" ht="15" customHeight="1"/>
    <row r="304" s="78" customFormat="1" ht="15" customHeight="1"/>
    <row r="305" s="78" customFormat="1" ht="15" customHeight="1"/>
    <row r="306" s="78" customFormat="1" ht="15" customHeight="1"/>
    <row r="307" s="78" customFormat="1" ht="15" customHeight="1"/>
    <row r="308" s="78" customFormat="1" ht="15" customHeight="1"/>
    <row r="309" s="78" customFormat="1" ht="15" customHeight="1"/>
    <row r="310" s="78" customFormat="1" ht="15" customHeight="1"/>
    <row r="311" s="78" customFormat="1" ht="15" customHeight="1"/>
    <row r="312" s="78" customFormat="1" ht="15" customHeight="1"/>
    <row r="313" s="78" customFormat="1" ht="15" customHeight="1"/>
    <row r="314" s="78" customFormat="1" ht="15" customHeight="1"/>
    <row r="315" s="78" customFormat="1" ht="15" customHeight="1"/>
    <row r="316" s="78" customFormat="1" ht="15" customHeight="1"/>
    <row r="317" s="78" customFormat="1" ht="15" customHeight="1"/>
    <row r="318" s="78" customFormat="1" ht="15" customHeight="1"/>
    <row r="319" s="78" customFormat="1" ht="15" customHeight="1"/>
    <row r="320" s="78" customFormat="1" ht="15" customHeight="1"/>
    <row r="321" s="78" customFormat="1" ht="15" customHeight="1"/>
    <row r="322" s="78" customFormat="1" ht="15" customHeight="1"/>
    <row r="323" s="78" customFormat="1" ht="15" customHeight="1"/>
    <row r="324" s="78" customFormat="1" ht="15" customHeight="1"/>
    <row r="325" s="78" customFormat="1" ht="15" customHeight="1"/>
    <row r="326" s="78" customFormat="1" ht="15" customHeight="1"/>
    <row r="327" s="78" customFormat="1" ht="15" customHeight="1"/>
    <row r="328" s="78" customFormat="1" ht="15" customHeight="1"/>
    <row r="329" s="78" customFormat="1" ht="15" customHeight="1"/>
    <row r="330" s="78" customFormat="1" ht="15" customHeight="1"/>
    <row r="331" s="78" customFormat="1" ht="15" customHeight="1"/>
    <row r="332" s="78" customFormat="1" ht="15" customHeight="1"/>
    <row r="333" s="78" customFormat="1" ht="15" customHeight="1"/>
    <row r="334" s="78" customFormat="1" ht="15" customHeight="1"/>
    <row r="335" s="78" customFormat="1" ht="15" customHeight="1"/>
    <row r="336" s="78" customFormat="1" ht="15" customHeight="1"/>
    <row r="337" s="78" customFormat="1" ht="15" customHeight="1"/>
    <row r="338" s="78" customFormat="1" ht="15" customHeight="1"/>
    <row r="339" s="78" customFormat="1" ht="15" customHeight="1"/>
    <row r="340" s="78" customFormat="1" ht="15" customHeight="1"/>
    <row r="341" s="78" customFormat="1" ht="15" customHeight="1"/>
    <row r="342" s="78" customFormat="1" ht="15" customHeight="1"/>
    <row r="343" s="78" customFormat="1" ht="15" customHeight="1"/>
    <row r="344" s="78" customFormat="1" ht="15" customHeight="1"/>
    <row r="345" s="78" customFormat="1" ht="15" customHeight="1"/>
    <row r="346" s="78" customFormat="1" ht="15" customHeight="1"/>
    <row r="347" s="78" customFormat="1" ht="15" customHeight="1"/>
    <row r="348" s="78" customFormat="1" ht="15" customHeight="1"/>
    <row r="349" s="78" customFormat="1" ht="15" customHeight="1"/>
    <row r="350" s="78" customFormat="1" ht="15" customHeight="1"/>
    <row r="351" s="78" customFormat="1" ht="15" customHeight="1"/>
    <row r="352" s="78" customFormat="1" ht="15" customHeight="1"/>
    <row r="353" s="78" customFormat="1" ht="15" customHeight="1"/>
    <row r="354" s="78" customFormat="1" ht="15" customHeight="1"/>
    <row r="355" s="78" customFormat="1" ht="15" customHeight="1"/>
    <row r="356" s="78" customFormat="1" ht="15" customHeight="1"/>
    <row r="357" s="78" customFormat="1" ht="15" customHeight="1"/>
    <row r="358" s="78" customFormat="1" ht="15" customHeight="1"/>
    <row r="359" s="78" customFormat="1" ht="15" customHeight="1"/>
    <row r="360" s="78" customFormat="1" ht="15" customHeight="1"/>
    <row r="361" s="78" customFormat="1" ht="15" customHeight="1"/>
    <row r="362" s="78" customFormat="1" ht="15" customHeight="1"/>
    <row r="363" s="78" customFormat="1" ht="15" customHeight="1"/>
    <row r="364" s="78" customFormat="1" ht="15" customHeight="1"/>
    <row r="365" s="78" customFormat="1" ht="15" customHeight="1"/>
    <row r="366" s="78" customFormat="1" ht="15" customHeight="1"/>
    <row r="367" s="78" customFormat="1" ht="15" customHeight="1"/>
    <row r="368" s="78" customFormat="1" ht="15" customHeight="1"/>
    <row r="369" s="78" customFormat="1" ht="15" customHeight="1"/>
    <row r="370" s="78" customFormat="1" ht="15" customHeight="1"/>
    <row r="371" s="78" customFormat="1" ht="15" customHeight="1"/>
    <row r="372" s="78" customFormat="1" ht="15" customHeight="1"/>
    <row r="373" s="78" customFormat="1" ht="15" customHeight="1"/>
    <row r="374" s="78" customFormat="1" ht="15" customHeight="1"/>
    <row r="375" s="78" customFormat="1" ht="15" customHeight="1"/>
    <row r="376" s="78" customFormat="1" ht="15" customHeight="1"/>
    <row r="377" s="78" customFormat="1" ht="15" customHeight="1"/>
    <row r="378" s="78" customFormat="1" ht="15" customHeight="1"/>
    <row r="379" s="78" customFormat="1" ht="15" customHeight="1"/>
    <row r="380" s="78" customFormat="1" ht="15" customHeight="1"/>
    <row r="381" s="78" customFormat="1" ht="15" customHeight="1"/>
    <row r="382" s="78" customFormat="1" ht="15" customHeight="1"/>
    <row r="383" s="78" customFormat="1" ht="15" customHeight="1"/>
    <row r="384" s="78" customFormat="1" ht="15" customHeight="1"/>
    <row r="385" s="78" customFormat="1" ht="15" customHeight="1"/>
    <row r="386" s="78" customFormat="1" ht="15" customHeight="1"/>
    <row r="387" s="78" customFormat="1" ht="15" customHeight="1"/>
    <row r="388" s="78" customFormat="1" ht="15" customHeight="1"/>
    <row r="389" s="78" customFormat="1" ht="15" customHeight="1"/>
    <row r="390" s="78" customFormat="1" ht="15" customHeight="1"/>
    <row r="391" s="78" customFormat="1" ht="15" customHeight="1"/>
    <row r="392" s="78" customFormat="1" ht="15" customHeight="1"/>
    <row r="393" s="78" customFormat="1" ht="15" customHeight="1"/>
    <row r="394" s="78" customFormat="1" ht="15" customHeight="1"/>
    <row r="395" s="78" customFormat="1" ht="15" customHeight="1"/>
    <row r="396" s="78" customFormat="1" ht="15" customHeight="1"/>
    <row r="397" s="78" customFormat="1" ht="15" customHeight="1"/>
    <row r="398" s="78" customFormat="1" ht="15" customHeight="1"/>
    <row r="399" s="78" customFormat="1" ht="15" customHeight="1"/>
    <row r="400" s="78" customFormat="1" ht="15" customHeight="1"/>
    <row r="401" s="78" customFormat="1" ht="15" customHeight="1"/>
    <row r="402" s="78" customFormat="1" ht="15" customHeight="1"/>
    <row r="403" s="78" customFormat="1" ht="15" customHeight="1"/>
    <row r="404" s="78" customFormat="1" ht="15" customHeight="1"/>
    <row r="405" s="78" customFormat="1" ht="15" customHeight="1"/>
    <row r="406" s="78" customFormat="1" ht="15" customHeight="1"/>
    <row r="407" s="78" customFormat="1" ht="15" customHeight="1"/>
    <row r="408" s="78" customFormat="1" ht="15" customHeight="1"/>
    <row r="409" s="78" customFormat="1" ht="15" customHeight="1"/>
    <row r="410" s="78" customFormat="1" ht="15" customHeight="1"/>
    <row r="411" s="78" customFormat="1" ht="15" customHeight="1"/>
    <row r="412" s="78" customFormat="1" ht="15" customHeight="1"/>
    <row r="413" s="78" customFormat="1" ht="15" customHeight="1"/>
    <row r="414" s="78" customFormat="1" ht="15" customHeight="1"/>
    <row r="415" s="78" customFormat="1" ht="15" customHeight="1"/>
    <row r="416" s="78" customFormat="1" ht="15" customHeight="1"/>
    <row r="417" s="78" customFormat="1" ht="15" customHeight="1"/>
    <row r="418" s="78" customFormat="1" ht="15" customHeight="1"/>
    <row r="419" s="78" customFormat="1" ht="15" customHeight="1"/>
    <row r="420" s="78" customFormat="1" ht="15" customHeight="1"/>
    <row r="421" s="78" customFormat="1" ht="15" customHeight="1"/>
    <row r="422" s="78" customFormat="1" ht="15" customHeight="1"/>
    <row r="423" s="78" customFormat="1" ht="15" customHeight="1"/>
    <row r="424" s="78" customFormat="1" ht="15" customHeight="1"/>
    <row r="425" s="78" customFormat="1" ht="15" customHeight="1"/>
    <row r="426" s="78" customFormat="1" ht="15" customHeight="1"/>
    <row r="427" s="78" customFormat="1" ht="15" customHeight="1"/>
    <row r="428" s="78" customFormat="1" ht="15" customHeight="1"/>
    <row r="429" s="78" customFormat="1" ht="15" customHeight="1"/>
    <row r="430" s="78" customFormat="1" ht="15" customHeight="1"/>
    <row r="431" s="78" customFormat="1" ht="15" customHeight="1"/>
    <row r="432" s="78" customFormat="1" ht="15" customHeight="1"/>
    <row r="433" s="78" customFormat="1" ht="15" customHeight="1"/>
    <row r="434" s="78" customFormat="1" ht="15" customHeight="1"/>
    <row r="435" s="78" customFormat="1" ht="15" customHeight="1"/>
    <row r="436" s="78" customFormat="1" ht="15" customHeight="1"/>
    <row r="437" s="78" customFormat="1" ht="15" customHeight="1"/>
    <row r="438" s="78" customFormat="1" ht="15" customHeight="1"/>
    <row r="439" s="78" customFormat="1" ht="15" customHeight="1"/>
    <row r="440" s="78" customFormat="1" ht="15" customHeight="1"/>
    <row r="441" s="78" customFormat="1" ht="15" customHeight="1"/>
    <row r="442" s="78" customFormat="1" ht="15" customHeight="1"/>
    <row r="443" s="78" customFormat="1" ht="15" customHeight="1"/>
    <row r="444" s="78" customFormat="1" ht="15" customHeight="1"/>
    <row r="445" s="78" customFormat="1" ht="15" customHeight="1"/>
    <row r="446" s="78" customFormat="1" ht="15" customHeight="1"/>
    <row r="447" s="78" customFormat="1" ht="15" customHeight="1"/>
    <row r="448" s="78" customFormat="1" ht="15" customHeight="1"/>
    <row r="449" s="78" customFormat="1" ht="15" customHeight="1"/>
    <row r="450" s="78" customFormat="1" ht="15" customHeight="1"/>
    <row r="451" s="78" customFormat="1" ht="15" customHeight="1"/>
    <row r="452" s="78" customFormat="1" ht="15" customHeight="1"/>
    <row r="453" s="78" customFormat="1" ht="15" customHeight="1"/>
    <row r="454" s="78" customFormat="1" ht="15" customHeight="1"/>
    <row r="455" s="78" customFormat="1" ht="15" customHeight="1"/>
    <row r="456" s="78" customFormat="1" ht="15" customHeight="1"/>
    <row r="457" s="78" customFormat="1" ht="15" customHeight="1"/>
    <row r="458" s="78" customFormat="1" ht="15" customHeight="1"/>
    <row r="459" s="78" customFormat="1" ht="15" customHeight="1"/>
    <row r="460" s="78" customFormat="1" ht="15" customHeight="1"/>
    <row r="461" s="78" customFormat="1" ht="15" customHeight="1"/>
    <row r="462" s="78" customFormat="1" ht="15" customHeight="1"/>
    <row r="463" s="78" customFormat="1" ht="15" customHeight="1"/>
    <row r="464" s="78" customFormat="1" ht="15" customHeight="1"/>
    <row r="465" s="78" customFormat="1" ht="15" customHeight="1"/>
    <row r="466" s="78" customFormat="1" ht="15" customHeight="1"/>
    <row r="467" s="78" customFormat="1" ht="15" customHeight="1"/>
    <row r="468" s="78" customFormat="1" ht="15" customHeight="1"/>
    <row r="469" s="78" customFormat="1" ht="15" customHeight="1"/>
    <row r="470" s="78" customFormat="1" ht="15" customHeight="1"/>
    <row r="471" s="78" customFormat="1" ht="15" customHeight="1"/>
    <row r="472" s="78" customFormat="1" ht="15" customHeight="1"/>
    <row r="473" s="78" customFormat="1" ht="15" customHeight="1"/>
    <row r="474" s="78" customFormat="1" ht="15" customHeight="1"/>
    <row r="475" s="78" customFormat="1" ht="15" customHeight="1"/>
    <row r="476" s="78" customFormat="1" ht="15" customHeight="1"/>
    <row r="477" s="78" customFormat="1" ht="15" customHeight="1"/>
    <row r="478" s="78" customFormat="1" ht="15" customHeight="1"/>
    <row r="479" s="78" customFormat="1" ht="15" customHeight="1"/>
    <row r="480" s="78" customFormat="1" ht="15" customHeight="1"/>
    <row r="481" s="78" customFormat="1" ht="15" customHeight="1"/>
    <row r="482" s="78" customFormat="1" ht="15" customHeight="1"/>
    <row r="483" s="78" customFormat="1" ht="15" customHeight="1"/>
    <row r="484" s="78" customFormat="1" ht="15" customHeight="1"/>
    <row r="485" s="78" customFormat="1" ht="15" customHeight="1"/>
    <row r="486" s="78" customFormat="1" ht="15" customHeight="1"/>
    <row r="487" s="78" customFormat="1" ht="15" customHeight="1"/>
    <row r="488" s="78" customFormat="1" ht="15" customHeight="1"/>
    <row r="489" s="78" customFormat="1" ht="15" customHeight="1"/>
    <row r="490" s="78" customFormat="1" ht="15" customHeight="1"/>
    <row r="491" s="78" customFormat="1" ht="15" customHeight="1"/>
    <row r="492" s="78" customFormat="1" ht="15" customHeight="1"/>
    <row r="493" s="78" customFormat="1" ht="15" customHeight="1"/>
    <row r="494" s="78" customFormat="1" ht="15" customHeight="1"/>
    <row r="495" s="78" customFormat="1" ht="15" customHeight="1"/>
    <row r="496" s="78" customFormat="1" ht="15" customHeight="1"/>
    <row r="497" s="78" customFormat="1" ht="15" customHeight="1"/>
    <row r="498" s="78" customFormat="1" ht="15" customHeight="1"/>
    <row r="499" s="78" customFormat="1" ht="15" customHeight="1"/>
    <row r="500" s="78" customFormat="1" ht="15" customHeight="1"/>
    <row r="501" s="78" customFormat="1" ht="15" customHeight="1"/>
    <row r="502" s="78" customFormat="1" ht="15" customHeight="1"/>
    <row r="503" s="78" customFormat="1" ht="15" customHeight="1"/>
    <row r="504" s="78" customFormat="1" ht="15" customHeight="1"/>
    <row r="505" s="78" customFormat="1" ht="15" customHeight="1"/>
    <row r="506" s="78" customFormat="1" ht="15" customHeight="1"/>
    <row r="507" s="78" customFormat="1" ht="15" customHeight="1"/>
    <row r="508" s="78" customFormat="1" ht="15" customHeight="1"/>
    <row r="509" s="78" customFormat="1" ht="15" customHeight="1"/>
    <row r="510" s="78" customFormat="1" ht="15" customHeight="1"/>
    <row r="511" s="78" customFormat="1" ht="15" customHeight="1"/>
    <row r="512" s="78" customFormat="1" ht="15" customHeight="1"/>
    <row r="513" s="78" customFormat="1" ht="15" customHeight="1"/>
    <row r="514" s="78" customFormat="1" ht="15" customHeight="1"/>
    <row r="515" s="78" customFormat="1" ht="15" customHeight="1"/>
    <row r="516" s="78" customFormat="1" ht="15" customHeight="1"/>
    <row r="517" s="78" customFormat="1" ht="15" customHeight="1"/>
    <row r="518" s="78" customFormat="1" ht="15" customHeight="1"/>
    <row r="519" s="78" customFormat="1" ht="15" customHeight="1"/>
    <row r="520" s="78" customFormat="1" ht="15" customHeight="1"/>
    <row r="521" s="78" customFormat="1" ht="15" customHeight="1"/>
    <row r="522" s="78" customFormat="1" ht="15" customHeight="1"/>
    <row r="523" s="78" customFormat="1" ht="15" customHeight="1"/>
    <row r="524" s="78" customFormat="1" ht="15" customHeight="1"/>
    <row r="525" s="78" customFormat="1" ht="15" customHeight="1"/>
    <row r="526" s="78" customFormat="1" ht="15" customHeight="1"/>
    <row r="527" s="78" customFormat="1" ht="15" customHeight="1"/>
    <row r="528" s="78" customFormat="1" ht="15" customHeight="1"/>
    <row r="529" s="78" customFormat="1" ht="15" customHeight="1"/>
    <row r="530" s="78" customFormat="1" ht="15" customHeight="1"/>
    <row r="531" s="78" customFormat="1" ht="15" customHeight="1"/>
    <row r="532" s="78" customFormat="1" ht="15" customHeight="1"/>
    <row r="533" s="78" customFormat="1" ht="15" customHeight="1"/>
    <row r="534" s="78" customFormat="1" ht="15" customHeight="1"/>
    <row r="535" s="78" customFormat="1" ht="15" customHeight="1"/>
    <row r="536" s="78" customFormat="1" ht="15" customHeight="1"/>
    <row r="537" s="78" customFormat="1" ht="15" customHeight="1"/>
    <row r="538" s="78" customFormat="1" ht="15" customHeight="1"/>
    <row r="539" s="78" customFormat="1" ht="15" customHeight="1"/>
    <row r="540" s="78" customFormat="1" ht="15" customHeight="1"/>
    <row r="541" s="78" customFormat="1" ht="15" customHeight="1"/>
    <row r="542" s="78" customFormat="1" ht="15" customHeight="1"/>
    <row r="543" s="78" customFormat="1" ht="15" customHeight="1"/>
    <row r="544" s="78" customFormat="1" ht="15" customHeight="1"/>
    <row r="545" s="78" customFormat="1" ht="15" customHeight="1"/>
    <row r="546" s="78" customFormat="1" ht="15" customHeight="1"/>
    <row r="547" s="78" customFormat="1" ht="15" customHeight="1"/>
    <row r="548" s="78" customFormat="1" ht="15" customHeight="1"/>
    <row r="549" s="78" customFormat="1" ht="15" customHeight="1"/>
    <row r="550" s="78" customFormat="1" ht="15" customHeight="1"/>
    <row r="551" s="78" customFormat="1" ht="15" customHeight="1"/>
    <row r="552" s="78" customFormat="1" ht="15" customHeight="1"/>
    <row r="553" s="78" customFormat="1" ht="15" customHeight="1"/>
    <row r="554" s="78" customFormat="1" ht="15" customHeight="1"/>
    <row r="555" s="78" customFormat="1" ht="15" customHeight="1"/>
    <row r="556" s="78" customFormat="1" ht="15" customHeight="1"/>
    <row r="557" s="78" customFormat="1" ht="15" customHeight="1"/>
    <row r="558" s="78" customFormat="1" ht="15" customHeight="1"/>
    <row r="559" s="78" customFormat="1" ht="15" customHeight="1"/>
    <row r="560" s="78" customFormat="1" ht="15" customHeight="1"/>
    <row r="561" s="78" customFormat="1" ht="15" customHeight="1"/>
    <row r="562" s="78" customFormat="1" ht="15" customHeight="1"/>
    <row r="563" s="78" customFormat="1" ht="15" customHeight="1"/>
    <row r="564" s="78" customFormat="1" ht="15" customHeight="1"/>
    <row r="565" s="78" customFormat="1" ht="15" customHeight="1"/>
    <row r="566" s="78" customFormat="1" ht="15" customHeight="1"/>
    <row r="567" s="78" customFormat="1" ht="15" customHeight="1"/>
    <row r="568" s="78" customFormat="1" ht="15" customHeight="1"/>
    <row r="569" s="78" customFormat="1" ht="15" customHeight="1"/>
    <row r="570" s="78" customFormat="1" ht="15" customHeight="1"/>
    <row r="571" s="78" customFormat="1" ht="15" customHeight="1"/>
    <row r="572" s="78" customFormat="1" ht="15" customHeight="1"/>
    <row r="573" s="78" customFormat="1" ht="15" customHeight="1"/>
    <row r="574" s="78" customFormat="1" ht="15" customHeight="1"/>
    <row r="575" s="78" customFormat="1" ht="15" customHeight="1"/>
    <row r="576" s="78" customFormat="1" ht="15" customHeight="1"/>
    <row r="577" s="78" customFormat="1" ht="15" customHeight="1"/>
    <row r="578" s="78" customFormat="1" ht="15" customHeight="1"/>
    <row r="579" s="78" customFormat="1" ht="15" customHeight="1"/>
    <row r="580" s="78" customFormat="1" ht="15" customHeight="1"/>
    <row r="581" s="78" customFormat="1" ht="15" customHeight="1"/>
    <row r="582" s="78" customFormat="1" ht="15" customHeight="1"/>
    <row r="583" s="78" customFormat="1" ht="15" customHeight="1"/>
    <row r="584" s="78" customFormat="1" ht="15" customHeight="1"/>
    <row r="585" s="78" customFormat="1" ht="15" customHeight="1"/>
    <row r="586" s="78" customFormat="1" ht="15" customHeight="1"/>
    <row r="587" s="78" customFormat="1" ht="15" customHeight="1"/>
    <row r="588" s="78" customFormat="1" ht="15" customHeight="1"/>
    <row r="589" s="78" customFormat="1" ht="15" customHeight="1"/>
    <row r="590" s="78" customFormat="1" ht="15" customHeight="1"/>
    <row r="591" s="78" customFormat="1" ht="15" customHeight="1"/>
    <row r="592" s="78" customFormat="1" ht="15" customHeight="1"/>
    <row r="593" s="78" customFormat="1" ht="15" customHeight="1"/>
    <row r="594" s="78" customFormat="1" ht="15" customHeight="1"/>
    <row r="595" s="78" customFormat="1" ht="15" customHeight="1"/>
    <row r="596" s="78" customFormat="1" ht="15" customHeight="1"/>
    <row r="597" s="78" customFormat="1" ht="15" customHeight="1"/>
    <row r="598" s="78" customFormat="1" ht="15" customHeight="1"/>
    <row r="599" s="78" customFormat="1" ht="15" customHeight="1"/>
    <row r="600" s="78" customFormat="1" ht="15" customHeight="1"/>
    <row r="601" s="78" customFormat="1" ht="15" customHeight="1"/>
    <row r="602" s="78" customFormat="1" ht="15" customHeight="1"/>
    <row r="603" s="78" customFormat="1" ht="15" customHeight="1"/>
    <row r="604" s="78" customFormat="1" ht="15" customHeight="1"/>
    <row r="605" s="78" customFormat="1" ht="15" customHeight="1"/>
    <row r="606" s="78" customFormat="1" ht="15" customHeight="1"/>
    <row r="607" s="78" customFormat="1" ht="15" customHeight="1"/>
    <row r="608" s="78" customFormat="1" ht="15" customHeight="1"/>
    <row r="609" s="78" customFormat="1" ht="15" customHeight="1"/>
    <row r="610" s="78" customFormat="1" ht="15" customHeight="1"/>
    <row r="611" s="78" customFormat="1" ht="15" customHeight="1"/>
    <row r="612" s="78" customFormat="1" ht="15" customHeight="1"/>
    <row r="613" s="78" customFormat="1" ht="15" customHeight="1"/>
    <row r="614" s="78" customFormat="1" ht="15" customHeight="1"/>
    <row r="615" s="78" customFormat="1" ht="15" customHeight="1"/>
    <row r="616" s="78" customFormat="1" ht="15" customHeight="1"/>
    <row r="617" s="78" customFormat="1" ht="15" customHeight="1"/>
    <row r="618" s="78" customFormat="1" ht="15" customHeight="1"/>
    <row r="619" s="78" customFormat="1" ht="15" customHeight="1"/>
    <row r="620" s="78" customFormat="1" ht="15" customHeight="1"/>
    <row r="621" s="78" customFormat="1" ht="15" customHeight="1"/>
    <row r="622" s="78" customFormat="1" ht="15" customHeight="1"/>
    <row r="623" s="78" customFormat="1" ht="15" customHeight="1"/>
    <row r="624" s="78" customFormat="1" ht="15" customHeight="1"/>
    <row r="625" s="78" customFormat="1" ht="15" customHeight="1"/>
    <row r="626" s="78" customFormat="1" ht="15" customHeight="1"/>
    <row r="627" s="78" customFormat="1" ht="15" customHeight="1"/>
    <row r="628" s="78" customFormat="1" ht="15" customHeight="1"/>
    <row r="629" s="78" customFormat="1" ht="15" customHeight="1"/>
    <row r="630" s="78" customFormat="1" ht="15" customHeight="1"/>
    <row r="631" s="78" customFormat="1" ht="15" customHeight="1"/>
    <row r="632" s="78" customFormat="1" ht="15" customHeight="1"/>
    <row r="633" s="78" customFormat="1" ht="15" customHeight="1"/>
    <row r="634" s="78" customFormat="1" ht="15" customHeight="1"/>
    <row r="635" s="78" customFormat="1" ht="15" customHeight="1"/>
    <row r="636" s="78" customFormat="1" ht="15" customHeight="1"/>
    <row r="637" s="78" customFormat="1" ht="15" customHeight="1"/>
    <row r="638" s="78" customFormat="1" ht="15" customHeight="1"/>
    <row r="639" s="78" customFormat="1" ht="15" customHeight="1"/>
    <row r="640" s="78" customFormat="1" ht="15" customHeight="1"/>
    <row r="641" s="78" customFormat="1" ht="15" customHeight="1"/>
    <row r="642" s="78" customFormat="1" ht="15" customHeight="1"/>
    <row r="643" s="78" customFormat="1" ht="15" customHeight="1"/>
    <row r="644" s="78" customFormat="1" ht="15" customHeight="1"/>
    <row r="645" s="78" customFormat="1" ht="15" customHeight="1"/>
    <row r="646" s="78" customFormat="1" ht="15" customHeight="1"/>
    <row r="647" s="78" customFormat="1" ht="15" customHeight="1"/>
    <row r="648" s="78" customFormat="1" ht="15" customHeight="1"/>
    <row r="649" s="78" customFormat="1" ht="15" customHeight="1"/>
    <row r="650" s="78" customFormat="1" ht="15" customHeight="1"/>
    <row r="651" s="78" customFormat="1" ht="15" customHeight="1"/>
    <row r="652" s="78" customFormat="1" ht="15" customHeight="1"/>
    <row r="653" s="78" customFormat="1" ht="15" customHeight="1"/>
    <row r="654" s="78" customFormat="1" ht="15" customHeight="1"/>
    <row r="655" s="78" customFormat="1" ht="15" customHeight="1"/>
    <row r="656" s="78" customFormat="1" ht="15" customHeight="1"/>
    <row r="657" s="78" customFormat="1" ht="15" customHeight="1"/>
    <row r="658" s="78" customFormat="1" ht="15" customHeight="1"/>
    <row r="659" s="78" customFormat="1" ht="15" customHeight="1"/>
    <row r="660" s="78" customFormat="1" ht="15" customHeight="1"/>
    <row r="661" s="78" customFormat="1" ht="15" customHeight="1"/>
    <row r="662" s="78" customFormat="1" ht="15" customHeight="1"/>
    <row r="663" s="78" customFormat="1" ht="15" customHeight="1"/>
    <row r="664" s="78" customFormat="1" ht="15" customHeight="1"/>
    <row r="665" s="78" customFormat="1" ht="15" customHeight="1"/>
    <row r="666" s="78" customFormat="1" ht="15" customHeight="1"/>
    <row r="667" s="78" customFormat="1" ht="15" customHeight="1"/>
    <row r="668" s="78" customFormat="1" ht="15" customHeight="1"/>
    <row r="669" s="78" customFormat="1" ht="15" customHeight="1"/>
    <row r="670" s="78" customFormat="1" ht="15" customHeight="1"/>
    <row r="671" s="78" customFormat="1" ht="15" customHeight="1"/>
    <row r="672" s="78" customFormat="1" ht="15" customHeight="1"/>
    <row r="673" s="78" customFormat="1" ht="15" customHeight="1"/>
    <row r="674" s="78" customFormat="1" ht="15" customHeight="1"/>
    <row r="675" s="78" customFormat="1" ht="15" customHeight="1"/>
    <row r="676" s="78" customFormat="1" ht="15" customHeight="1"/>
    <row r="677" s="78" customFormat="1" ht="15" customHeight="1"/>
    <row r="678" s="78" customFormat="1" ht="15" customHeight="1"/>
    <row r="679" s="78" customFormat="1" ht="15" customHeight="1"/>
    <row r="680" s="78" customFormat="1" ht="15" customHeight="1"/>
    <row r="681" s="78" customFormat="1" ht="15" customHeight="1"/>
    <row r="682" s="78" customFormat="1" ht="15" customHeight="1"/>
    <row r="683" s="78" customFormat="1" ht="15" customHeight="1"/>
    <row r="684" s="78" customFormat="1" ht="15" customHeight="1"/>
    <row r="685" s="78" customFormat="1" ht="15" customHeight="1"/>
    <row r="686" s="78" customFormat="1" ht="15" customHeight="1"/>
    <row r="687" s="78" customFormat="1" ht="15" customHeight="1"/>
    <row r="688" s="78" customFormat="1" ht="15" customHeight="1"/>
    <row r="689" s="78" customFormat="1" ht="15" customHeight="1"/>
    <row r="690" s="78" customFormat="1" ht="15" customHeight="1"/>
    <row r="691" s="78" customFormat="1" ht="15" customHeight="1"/>
    <row r="692" s="78" customFormat="1" ht="15" customHeight="1"/>
    <row r="693" s="78" customFormat="1" ht="15" customHeight="1"/>
    <row r="694" s="78" customFormat="1" ht="15" customHeight="1"/>
    <row r="695" s="78" customFormat="1" ht="15" customHeight="1"/>
    <row r="696" s="78" customFormat="1" ht="15" customHeight="1"/>
    <row r="697" s="78" customFormat="1" ht="15" customHeight="1"/>
    <row r="698" s="78" customFormat="1" ht="15" customHeight="1"/>
    <row r="699" s="78" customFormat="1" ht="15" customHeight="1"/>
    <row r="700" s="78" customFormat="1" ht="15" customHeight="1"/>
    <row r="701" s="78" customFormat="1" ht="15" customHeight="1"/>
    <row r="702" s="78" customFormat="1" ht="15" customHeight="1"/>
    <row r="703" s="78" customFormat="1" ht="15" customHeight="1"/>
    <row r="704" s="78" customFormat="1" ht="15" customHeight="1"/>
    <row r="705" s="78" customFormat="1" ht="15" customHeight="1"/>
    <row r="706" s="78" customFormat="1" ht="15" customHeight="1"/>
    <row r="707" s="78" customFormat="1" ht="15" customHeight="1"/>
    <row r="708" s="78" customFormat="1" ht="15" customHeight="1"/>
    <row r="709" s="78" customFormat="1" ht="15" customHeight="1"/>
    <row r="710" s="78" customFormat="1" ht="15" customHeight="1"/>
    <row r="711" s="78" customFormat="1" ht="15" customHeight="1"/>
    <row r="712" s="78" customFormat="1" ht="15" customHeight="1"/>
    <row r="713" s="78" customFormat="1" ht="15" customHeight="1"/>
    <row r="714" s="78" customFormat="1" ht="15" customHeight="1"/>
    <row r="715" s="78" customFormat="1" ht="15" customHeight="1"/>
    <row r="716" s="78" customFormat="1" ht="15" customHeight="1"/>
    <row r="717" s="78" customFormat="1" ht="15" customHeight="1"/>
    <row r="718" s="78" customFormat="1" ht="15" customHeight="1"/>
    <row r="719" s="78" customFormat="1" ht="15" customHeight="1"/>
    <row r="720" s="78" customFormat="1" ht="15" customHeight="1"/>
    <row r="721" s="78" customFormat="1" ht="15" customHeight="1"/>
    <row r="722" s="78" customFormat="1" ht="15" customHeight="1"/>
    <row r="723" s="78" customFormat="1" ht="15" customHeight="1"/>
    <row r="724" s="78" customFormat="1" ht="15" customHeight="1"/>
    <row r="725" s="78" customFormat="1" ht="15" customHeight="1"/>
    <row r="726" s="78" customFormat="1" ht="15" customHeight="1"/>
    <row r="727" s="78" customFormat="1" ht="15" customHeight="1"/>
    <row r="728" s="78" customFormat="1" ht="15" customHeight="1"/>
    <row r="729" s="78" customFormat="1" ht="15" customHeight="1"/>
    <row r="730" s="78" customFormat="1" ht="15" customHeight="1"/>
    <row r="731" s="78" customFormat="1" ht="15" customHeight="1"/>
    <row r="732" s="78" customFormat="1" ht="15" customHeight="1"/>
    <row r="733" s="78" customFormat="1" ht="15" customHeight="1"/>
    <row r="734" s="78" customFormat="1" ht="15" customHeight="1"/>
    <row r="735" s="78" customFormat="1" ht="15" customHeight="1"/>
    <row r="736" s="78" customFormat="1" ht="15" customHeight="1"/>
    <row r="737" s="78" customFormat="1" ht="15" customHeight="1"/>
    <row r="738" s="78" customFormat="1" ht="15" customHeight="1"/>
    <row r="739" s="78" customFormat="1" ht="15" customHeight="1"/>
    <row r="740" s="78" customFormat="1" ht="15" customHeight="1"/>
    <row r="741" s="78" customFormat="1" ht="15" customHeight="1"/>
    <row r="742" s="78" customFormat="1" ht="15" customHeight="1"/>
    <row r="743" s="78" customFormat="1" ht="15" customHeight="1"/>
    <row r="744" s="78" customFormat="1" ht="15" customHeight="1"/>
    <row r="745" s="78" customFormat="1" ht="15" customHeight="1"/>
    <row r="746" s="78" customFormat="1" ht="15" customHeight="1"/>
    <row r="747" s="78" customFormat="1" ht="15" customHeight="1"/>
    <row r="748" s="78" customFormat="1" ht="15" customHeight="1"/>
    <row r="749" s="78" customFormat="1" ht="15" customHeight="1"/>
    <row r="750" s="78" customFormat="1" ht="15" customHeight="1"/>
    <row r="751" s="78" customFormat="1" ht="15" customHeight="1"/>
    <row r="752" s="78" customFormat="1" ht="15" customHeight="1"/>
    <row r="753" s="78" customFormat="1" ht="15" customHeight="1"/>
    <row r="754" s="78" customFormat="1" ht="15" customHeight="1"/>
    <row r="755" s="78" customFormat="1" ht="15" customHeight="1"/>
    <row r="756" s="78" customFormat="1" ht="15" customHeight="1"/>
    <row r="757" s="78" customFormat="1" ht="15" customHeight="1"/>
    <row r="758" s="78" customFormat="1" ht="15" customHeight="1"/>
    <row r="759" s="78" customFormat="1" ht="15" customHeight="1"/>
    <row r="760" s="78" customFormat="1" ht="15" customHeight="1"/>
    <row r="761" s="78" customFormat="1" ht="15" customHeight="1"/>
    <row r="762" s="78" customFormat="1" ht="15" customHeight="1"/>
    <row r="763" s="78" customFormat="1" ht="15" customHeight="1"/>
    <row r="764" s="78" customFormat="1" ht="15" customHeight="1"/>
    <row r="765" s="78" customFormat="1" ht="15" customHeight="1"/>
    <row r="766" s="78" customFormat="1" ht="15" customHeight="1"/>
    <row r="767" s="78" customFormat="1" ht="15" customHeight="1"/>
    <row r="768" s="78" customFormat="1" ht="15" customHeight="1"/>
    <row r="769" s="78" customFormat="1" ht="15" customHeight="1"/>
    <row r="770" s="78" customFormat="1" ht="15" customHeight="1"/>
    <row r="771" s="78" customFormat="1" ht="15" customHeight="1"/>
    <row r="772" s="78" customFormat="1" ht="15" customHeight="1"/>
    <row r="773" s="78" customFormat="1" ht="15" customHeight="1"/>
    <row r="774" s="78" customFormat="1" ht="15" customHeight="1"/>
    <row r="775" s="78" customFormat="1" ht="15" customHeight="1"/>
    <row r="776" s="78" customFormat="1" ht="15" customHeight="1"/>
    <row r="777" s="78" customFormat="1" ht="15" customHeight="1"/>
    <row r="778" s="78" customFormat="1" ht="15" customHeight="1"/>
    <row r="779" s="78" customFormat="1" ht="15" customHeight="1"/>
    <row r="780" s="78" customFormat="1" ht="15" customHeight="1"/>
    <row r="781" s="78" customFormat="1" ht="15" customHeight="1"/>
    <row r="782" s="78" customFormat="1" ht="15" customHeight="1"/>
    <row r="783" s="78" customFormat="1" ht="15" customHeight="1"/>
    <row r="784" s="78" customFormat="1" ht="15" customHeight="1"/>
    <row r="785" s="78" customFormat="1" ht="15" customHeight="1"/>
    <row r="786" s="78" customFormat="1" ht="15" customHeight="1"/>
    <row r="787" s="78" customFormat="1" ht="15" customHeight="1"/>
    <row r="788" s="78" customFormat="1" ht="15" customHeight="1"/>
    <row r="789" s="78" customFormat="1" ht="15" customHeight="1"/>
    <row r="790" s="78" customFormat="1" ht="15" customHeight="1"/>
    <row r="791" s="78" customFormat="1" ht="15" customHeight="1"/>
    <row r="792" s="78" customFormat="1" ht="15" customHeight="1"/>
    <row r="793" s="78" customFormat="1" ht="15" customHeight="1"/>
    <row r="794" s="78" customFormat="1" ht="15" customHeight="1"/>
    <row r="795" s="78" customFormat="1" ht="15" customHeight="1"/>
    <row r="796" s="78" customFormat="1" ht="15" customHeight="1"/>
    <row r="797" s="78" customFormat="1" ht="15" customHeight="1"/>
    <row r="798" s="78" customFormat="1" ht="15" customHeight="1"/>
    <row r="799" s="78" customFormat="1" ht="15" customHeight="1"/>
    <row r="800" s="78" customFormat="1" ht="15" customHeight="1"/>
    <row r="801" s="78" customFormat="1" ht="15" customHeight="1"/>
    <row r="802" s="78" customFormat="1" ht="15" customHeight="1"/>
    <row r="803" s="78" customFormat="1" ht="15" customHeight="1"/>
    <row r="804" s="78" customFormat="1" ht="15" customHeight="1"/>
    <row r="805" s="78" customFormat="1" ht="15" customHeight="1"/>
    <row r="806" s="78" customFormat="1" ht="15" customHeight="1"/>
    <row r="807" s="78" customFormat="1" ht="15" customHeight="1"/>
    <row r="808" s="78" customFormat="1" ht="15" customHeight="1"/>
    <row r="809" s="78" customFormat="1" ht="15" customHeight="1"/>
    <row r="810" s="78" customFormat="1" ht="15" customHeight="1"/>
    <row r="811" s="78" customFormat="1" ht="15" customHeight="1"/>
    <row r="812" s="78" customFormat="1" ht="15" customHeight="1"/>
    <row r="813" s="78" customFormat="1" ht="15" customHeight="1"/>
    <row r="814" s="78" customFormat="1" ht="15" customHeight="1"/>
    <row r="815" s="78" customFormat="1" ht="15" customHeight="1"/>
    <row r="816" s="78" customFormat="1" ht="15" customHeight="1"/>
    <row r="817" s="78" customFormat="1" ht="15" customHeight="1"/>
    <row r="818" s="78" customFormat="1" ht="15" customHeight="1"/>
    <row r="819" s="78" customFormat="1" ht="15" customHeight="1"/>
    <row r="820" s="78" customFormat="1" ht="15" customHeight="1"/>
    <row r="821" s="78" customFormat="1" ht="15" customHeight="1"/>
    <row r="822" s="78" customFormat="1" ht="15" customHeight="1"/>
    <row r="823" s="78" customFormat="1" ht="15" customHeight="1"/>
    <row r="824" s="78" customFormat="1" ht="15" customHeight="1"/>
    <row r="825" s="78" customFormat="1" ht="15" customHeight="1"/>
    <row r="826" s="78" customFormat="1" ht="15" customHeight="1"/>
    <row r="827" s="78" customFormat="1" ht="15" customHeight="1"/>
    <row r="828" s="78" customFormat="1" ht="15" customHeight="1"/>
    <row r="829" s="78" customFormat="1" ht="15" customHeight="1"/>
    <row r="830" s="78" customFormat="1" ht="15" customHeight="1"/>
    <row r="831" s="78" customFormat="1" ht="15" customHeight="1"/>
    <row r="832" s="78" customFormat="1" ht="15" customHeight="1"/>
    <row r="833" s="78" customFormat="1" ht="15" customHeight="1"/>
    <row r="834" s="78" customFormat="1" ht="15" customHeight="1"/>
    <row r="835" s="78" customFormat="1" ht="15" customHeight="1"/>
    <row r="836" s="78" customFormat="1" ht="15" customHeight="1"/>
    <row r="837" s="78" customFormat="1" ht="15" customHeight="1"/>
    <row r="838" s="78" customFormat="1" ht="15" customHeight="1"/>
    <row r="839" s="78" customFormat="1" ht="15" customHeight="1"/>
    <row r="840" s="78" customFormat="1" ht="15" customHeight="1"/>
    <row r="841" s="78" customFormat="1" ht="15" customHeight="1"/>
    <row r="842" s="78" customFormat="1" ht="15" customHeight="1"/>
    <row r="843" s="78" customFormat="1" ht="15" customHeight="1"/>
    <row r="844" s="78" customFormat="1" ht="15" customHeight="1"/>
    <row r="845" s="78" customFormat="1" ht="15" customHeight="1"/>
    <row r="846" s="78" customFormat="1" ht="15" customHeight="1"/>
    <row r="847" s="78" customFormat="1" ht="15" customHeight="1"/>
    <row r="848" s="78" customFormat="1" ht="15" customHeight="1"/>
    <row r="849" s="78" customFormat="1" ht="15" customHeight="1"/>
    <row r="850" s="78" customFormat="1" ht="15" customHeight="1"/>
    <row r="851" s="78" customFormat="1" ht="15" customHeight="1"/>
    <row r="852" s="78" customFormat="1" ht="15" customHeight="1"/>
    <row r="853" s="78" customFormat="1" ht="15" customHeight="1"/>
    <row r="854" s="78" customFormat="1" ht="15" customHeight="1"/>
    <row r="855" s="78" customFormat="1" ht="15" customHeight="1"/>
    <row r="856" s="78" customFormat="1" ht="15" customHeight="1"/>
    <row r="857" s="78" customFormat="1" ht="15" customHeight="1"/>
    <row r="858" s="78" customFormat="1" ht="15" customHeight="1"/>
    <row r="859" s="78" customFormat="1" ht="15" customHeight="1"/>
    <row r="860" s="78" customFormat="1" ht="15" customHeight="1"/>
    <row r="861" s="78" customFormat="1" ht="15" customHeight="1"/>
    <row r="862" s="78" customFormat="1" ht="15" customHeight="1"/>
    <row r="863" s="78" customFormat="1" ht="15" customHeight="1"/>
    <row r="864" s="78" customFormat="1" ht="15" customHeight="1"/>
    <row r="865" s="78" customFormat="1" ht="15" customHeight="1"/>
    <row r="866" s="78" customFormat="1" ht="15" customHeight="1"/>
    <row r="867" s="78" customFormat="1" ht="15" customHeight="1"/>
    <row r="868" s="78" customFormat="1" ht="15" customHeight="1"/>
    <row r="869" s="78" customFormat="1" ht="15" customHeight="1"/>
    <row r="870" s="78" customFormat="1" ht="15" customHeight="1"/>
    <row r="871" s="78" customFormat="1" ht="15" customHeight="1"/>
    <row r="872" s="78" customFormat="1" ht="15" customHeight="1"/>
    <row r="873" s="78" customFormat="1" ht="15" customHeight="1"/>
    <row r="874" s="78" customFormat="1" ht="15" customHeight="1"/>
    <row r="875" s="78" customFormat="1" ht="15" customHeight="1"/>
    <row r="876" s="78" customFormat="1" ht="15" customHeight="1"/>
    <row r="877" s="78" customFormat="1" ht="15" customHeight="1"/>
    <row r="878" s="78" customFormat="1" ht="15" customHeight="1"/>
    <row r="879" s="78" customFormat="1" ht="15" customHeight="1"/>
    <row r="880" s="78" customFormat="1" ht="15" customHeight="1"/>
    <row r="881" s="78" customFormat="1" ht="15" customHeight="1"/>
    <row r="882" s="78" customFormat="1" ht="15" customHeight="1"/>
    <row r="883" s="78" customFormat="1" ht="15" customHeight="1"/>
    <row r="884" s="78" customFormat="1" ht="15" customHeight="1"/>
    <row r="885" s="78" customFormat="1" ht="15" customHeight="1"/>
    <row r="886" s="78" customFormat="1" ht="15" customHeight="1"/>
    <row r="887" s="78" customFormat="1" ht="15" customHeight="1"/>
    <row r="888" s="78" customFormat="1" ht="15" customHeight="1"/>
    <row r="889" s="78" customFormat="1" ht="15" customHeight="1"/>
    <row r="890" s="78" customFormat="1" ht="15" customHeight="1"/>
    <row r="891" s="78" customFormat="1" ht="15" customHeight="1"/>
    <row r="892" s="78" customFormat="1" ht="15" customHeight="1"/>
    <row r="893" s="78" customFormat="1" ht="15" customHeight="1"/>
    <row r="894" s="78" customFormat="1" ht="15" customHeight="1"/>
    <row r="895" s="78" customFormat="1" ht="15" customHeight="1"/>
    <row r="896" s="78" customFormat="1" ht="15" customHeight="1"/>
    <row r="897" s="78" customFormat="1" ht="15" customHeight="1"/>
    <row r="898" s="78" customFormat="1" ht="15" customHeight="1"/>
    <row r="899" s="78" customFormat="1" ht="15" customHeight="1"/>
    <row r="900" s="78" customFormat="1" ht="15" customHeight="1"/>
    <row r="901" s="78" customFormat="1" ht="15" customHeight="1"/>
    <row r="902" s="78" customFormat="1" ht="15" customHeight="1"/>
    <row r="903" s="78" customFormat="1" ht="15" customHeight="1"/>
    <row r="904" s="78" customFormat="1" ht="15" customHeight="1"/>
    <row r="905" s="78" customFormat="1" ht="15" customHeight="1"/>
    <row r="906" s="78" customFormat="1" ht="15" customHeight="1"/>
    <row r="907" s="78" customFormat="1" ht="15" customHeight="1"/>
    <row r="908" s="78" customFormat="1" ht="15" customHeight="1"/>
    <row r="909" s="78" customFormat="1" ht="15" customHeight="1"/>
    <row r="910" s="78" customFormat="1" ht="15" customHeight="1"/>
    <row r="911" s="78" customFormat="1" ht="15" customHeight="1"/>
    <row r="912" s="78" customFormat="1" ht="15" customHeight="1"/>
    <row r="913" s="78" customFormat="1" ht="15" customHeight="1"/>
    <row r="914" s="78" customFormat="1" ht="15" customHeight="1"/>
    <row r="915" s="78" customFormat="1" ht="15" customHeight="1"/>
    <row r="916" s="78" customFormat="1" ht="15" customHeight="1"/>
    <row r="917" s="78" customFormat="1" ht="15" customHeight="1"/>
    <row r="918" s="78" customFormat="1" ht="15" customHeight="1"/>
    <row r="919" s="78" customFormat="1" ht="15" customHeight="1"/>
    <row r="920" s="78" customFormat="1" ht="15" customHeight="1"/>
    <row r="921" s="78" customFormat="1" ht="15" customHeight="1"/>
    <row r="922" s="78" customFormat="1" ht="15" customHeight="1"/>
    <row r="923" s="78" customFormat="1" ht="15" customHeight="1"/>
    <row r="924" s="78" customFormat="1" ht="15" customHeight="1"/>
    <row r="925" s="78" customFormat="1" ht="15" customHeight="1"/>
    <row r="926" s="78" customFormat="1" ht="15" customHeight="1"/>
    <row r="927" s="78" customFormat="1" ht="15" customHeight="1"/>
    <row r="928" s="78" customFormat="1" ht="15" customHeight="1"/>
    <row r="929" s="78" customFormat="1" ht="15" customHeight="1"/>
    <row r="930" s="78" customFormat="1" ht="15" customHeight="1"/>
    <row r="931" s="78" customFormat="1" ht="15" customHeight="1"/>
    <row r="932" s="78" customFormat="1" ht="15" customHeight="1"/>
    <row r="933" s="78" customFormat="1" ht="15" customHeight="1"/>
    <row r="934" s="78" customFormat="1" ht="15" customHeight="1"/>
    <row r="935" s="78" customFormat="1" ht="15" customHeight="1"/>
    <row r="936" s="78" customFormat="1" ht="15" customHeight="1"/>
    <row r="937" s="78" customFormat="1" ht="15" customHeight="1"/>
    <row r="938" s="78" customFormat="1" ht="15" customHeight="1"/>
    <row r="939" s="78" customFormat="1" ht="15" customHeight="1"/>
    <row r="940" s="78" customFormat="1" ht="15" customHeight="1"/>
    <row r="941" s="78" customFormat="1" ht="15" customHeight="1"/>
    <row r="942" s="78" customFormat="1" ht="15" customHeight="1"/>
    <row r="943" s="78" customFormat="1" ht="15" customHeight="1"/>
    <row r="944" s="78" customFormat="1" ht="15" customHeight="1"/>
    <row r="945" s="78" customFormat="1" ht="15" customHeight="1"/>
    <row r="946" s="78" customFormat="1" ht="15" customHeight="1"/>
    <row r="947" s="78" customFormat="1" ht="15" customHeight="1"/>
    <row r="948" s="78" customFormat="1" ht="15" customHeight="1"/>
    <row r="949" s="78" customFormat="1" ht="15" customHeight="1"/>
    <row r="950" s="78" customFormat="1" ht="15" customHeight="1"/>
    <row r="951" s="78" customFormat="1" ht="15" customHeight="1"/>
    <row r="952" s="78" customFormat="1" ht="15" customHeight="1"/>
    <row r="953" s="78" customFormat="1" ht="15" customHeight="1"/>
    <row r="954" s="78" customFormat="1" ht="15" customHeight="1"/>
    <row r="955" s="78" customFormat="1" ht="15" customHeight="1"/>
    <row r="956" s="78" customFormat="1" ht="15" customHeight="1"/>
    <row r="957" s="78" customFormat="1" ht="15" customHeight="1"/>
    <row r="958" s="78" customFormat="1" ht="15" customHeight="1"/>
    <row r="959" s="78" customFormat="1" ht="15" customHeight="1"/>
    <row r="960" s="78" customFormat="1" ht="15" customHeight="1"/>
    <row r="961" s="78" customFormat="1" ht="15" customHeight="1"/>
    <row r="962" s="78" customFormat="1" ht="15" customHeight="1"/>
    <row r="963" s="78" customFormat="1" ht="15" customHeight="1"/>
    <row r="964" s="78" customFormat="1" ht="15" customHeight="1"/>
    <row r="965" s="78" customFormat="1" ht="15" customHeight="1"/>
    <row r="966" s="78" customFormat="1" ht="15" customHeight="1"/>
    <row r="967" s="78" customFormat="1" ht="15" customHeight="1"/>
    <row r="968" s="78" customFormat="1" ht="15" customHeight="1"/>
    <row r="969" s="78" customFormat="1" ht="15" customHeight="1"/>
    <row r="970" s="78" customFormat="1" ht="15" customHeight="1"/>
    <row r="971" s="78" customFormat="1" ht="15" customHeight="1"/>
    <row r="972" s="78" customFormat="1" ht="15" customHeight="1"/>
    <row r="973" s="78" customFormat="1" ht="15" customHeight="1"/>
    <row r="974" s="78" customFormat="1" ht="15" customHeight="1"/>
    <row r="975" s="78" customFormat="1" ht="15" customHeight="1"/>
    <row r="976" s="78" customFormat="1" ht="15" customHeight="1"/>
    <row r="977" s="78" customFormat="1" ht="15" customHeight="1"/>
    <row r="978" s="78" customFormat="1" ht="15" customHeight="1"/>
    <row r="979" s="78" customFormat="1" ht="15" customHeight="1"/>
    <row r="980" s="78" customFormat="1" ht="15" customHeight="1"/>
    <row r="981" s="78" customFormat="1" ht="15" customHeight="1"/>
    <row r="982" s="78" customFormat="1" ht="15" customHeight="1"/>
    <row r="983" s="78" customFormat="1" ht="15" customHeight="1"/>
    <row r="984" s="78" customFormat="1" ht="15" customHeight="1"/>
    <row r="985" s="78" customFormat="1" ht="15" customHeight="1"/>
    <row r="986" s="78" customFormat="1" ht="15" customHeight="1"/>
    <row r="987" s="78" customFormat="1" ht="15" customHeight="1"/>
    <row r="988" s="78" customFormat="1" ht="15" customHeight="1"/>
    <row r="989" s="78" customFormat="1" ht="15" customHeight="1"/>
    <row r="990" s="78" customFormat="1" ht="15" customHeight="1"/>
    <row r="991" s="78" customFormat="1" ht="15" customHeight="1"/>
    <row r="992" s="78" customFormat="1" ht="15" customHeight="1"/>
    <row r="993" s="78" customFormat="1" ht="15" customHeight="1"/>
    <row r="994" s="78" customFormat="1" ht="15" customHeight="1"/>
    <row r="995" s="78" customFormat="1" ht="15" customHeight="1"/>
    <row r="996" s="78" customFormat="1" ht="15" customHeight="1"/>
    <row r="997" s="78" customFormat="1" ht="15" customHeight="1"/>
    <row r="998" s="78" customFormat="1" ht="15" customHeight="1"/>
    <row r="999" s="78" customFormat="1" ht="15" customHeight="1"/>
    <row r="1000" s="78" customFormat="1" ht="15" customHeight="1"/>
  </sheetData>
  <mergeCells count="47">
    <mergeCell ref="B19:C19"/>
    <mergeCell ref="B20:C20"/>
    <mergeCell ref="B21:C21"/>
    <mergeCell ref="B22:C22"/>
    <mergeCell ref="B13:C13"/>
    <mergeCell ref="B14:C14"/>
    <mergeCell ref="B15:C15"/>
    <mergeCell ref="B16:C16"/>
    <mergeCell ref="B17:C17"/>
    <mergeCell ref="B18:C18"/>
    <mergeCell ref="S8:S9"/>
    <mergeCell ref="T8:T9"/>
    <mergeCell ref="B9:C9"/>
    <mergeCell ref="B10:C10"/>
    <mergeCell ref="B11:C11"/>
    <mergeCell ref="B12:C12"/>
    <mergeCell ref="M8:M9"/>
    <mergeCell ref="N8:N9"/>
    <mergeCell ref="O8:O9"/>
    <mergeCell ref="P8:P9"/>
    <mergeCell ref="Q8:Q9"/>
    <mergeCell ref="R8:R9"/>
    <mergeCell ref="G8:G9"/>
    <mergeCell ref="H8:H9"/>
    <mergeCell ref="I8:I9"/>
    <mergeCell ref="J8:J9"/>
    <mergeCell ref="K8:K9"/>
    <mergeCell ref="L8:L9"/>
    <mergeCell ref="K6:M6"/>
    <mergeCell ref="N6:P6"/>
    <mergeCell ref="Q6:S6"/>
    <mergeCell ref="B7:C7"/>
    <mergeCell ref="D7:G7"/>
    <mergeCell ref="H7:J7"/>
    <mergeCell ref="K7:M7"/>
    <mergeCell ref="N7:P7"/>
    <mergeCell ref="Q7:S7"/>
    <mergeCell ref="A2:A3"/>
    <mergeCell ref="A5:A8"/>
    <mergeCell ref="B5:C5"/>
    <mergeCell ref="B6:C6"/>
    <mergeCell ref="D6:G6"/>
    <mergeCell ref="H6:J6"/>
    <mergeCell ref="B8:C8"/>
    <mergeCell ref="D8:D9"/>
    <mergeCell ref="E8:E9"/>
    <mergeCell ref="F8:F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9692A-F572-4044-9753-490B07A827DB}">
  <sheetPr>
    <tabColor theme="9" tint="-0.499984740745262"/>
  </sheetPr>
  <dimension ref="A1:T1000"/>
  <sheetViews>
    <sheetView workbookViewId="0">
      <selection activeCell="D12" sqref="D12"/>
    </sheetView>
  </sheetViews>
  <sheetFormatPr defaultColWidth="12.5703125" defaultRowHeight="15"/>
  <cols>
    <col min="1" max="1" width="47" style="78" customWidth="1"/>
    <col min="2" max="2" width="17" style="78" customWidth="1"/>
    <col min="3" max="3" width="22.42578125" style="78" customWidth="1"/>
    <col min="4" max="14" width="19.140625" style="78" customWidth="1"/>
    <col min="15" max="15" width="21" style="78" customWidth="1"/>
    <col min="16" max="16" width="22.7109375" style="78" customWidth="1"/>
    <col min="17" max="19" width="19.140625" style="78" customWidth="1"/>
    <col min="20" max="20" width="11.140625" style="78" customWidth="1"/>
    <col min="21" max="26" width="9.140625" style="78" customWidth="1"/>
    <col min="27" max="16384" width="12.5703125" style="78"/>
  </cols>
  <sheetData>
    <row r="1" spans="1:20" ht="15.75" customHeight="1">
      <c r="A1" s="76"/>
      <c r="B1" s="77"/>
      <c r="C1" s="77"/>
      <c r="D1" s="77"/>
    </row>
    <row r="2" spans="1:20" ht="15.75" customHeight="1">
      <c r="A2" s="79" t="s">
        <v>258</v>
      </c>
      <c r="B2" s="77"/>
      <c r="C2" s="77"/>
      <c r="D2" s="77"/>
    </row>
    <row r="3" spans="1:20" ht="15.75" customHeight="1">
      <c r="A3" s="79"/>
      <c r="B3" s="77"/>
      <c r="C3" s="77"/>
      <c r="D3" s="77"/>
    </row>
    <row r="4" spans="1:20" ht="15.75" customHeight="1">
      <c r="A4" s="77"/>
      <c r="B4" s="77"/>
      <c r="C4" s="77"/>
      <c r="D4" s="77"/>
    </row>
    <row r="5" spans="1:20" ht="15.75" customHeight="1">
      <c r="A5" s="80" t="s">
        <v>203</v>
      </c>
      <c r="B5" s="81" t="s">
        <v>204</v>
      </c>
      <c r="C5" s="227"/>
      <c r="D5" s="82"/>
      <c r="E5" s="83">
        <v>0.25</v>
      </c>
      <c r="F5" s="84"/>
      <c r="G5" s="85"/>
      <c r="H5" s="82"/>
      <c r="I5" s="86">
        <v>0.15</v>
      </c>
      <c r="J5" s="85"/>
      <c r="K5" s="82"/>
      <c r="L5" s="86">
        <v>0.25</v>
      </c>
      <c r="M5" s="85"/>
      <c r="N5" s="82"/>
      <c r="O5" s="86">
        <v>0.2</v>
      </c>
      <c r="P5" s="85"/>
      <c r="Q5" s="82"/>
      <c r="R5" s="86">
        <v>0.15</v>
      </c>
      <c r="S5" s="85"/>
    </row>
    <row r="6" spans="1:20" ht="15.75" customHeight="1">
      <c r="A6" s="228"/>
      <c r="B6" s="87" t="s">
        <v>205</v>
      </c>
      <c r="C6" s="229"/>
      <c r="D6" s="88" t="s">
        <v>206</v>
      </c>
      <c r="E6" s="230"/>
      <c r="F6" s="230"/>
      <c r="G6" s="229"/>
      <c r="H6" s="89" t="s">
        <v>207</v>
      </c>
      <c r="I6" s="230"/>
      <c r="J6" s="229"/>
      <c r="K6" s="89" t="s">
        <v>208</v>
      </c>
      <c r="L6" s="230"/>
      <c r="M6" s="229"/>
      <c r="N6" s="89" t="s">
        <v>209</v>
      </c>
      <c r="O6" s="230"/>
      <c r="P6" s="229"/>
      <c r="Q6" s="89" t="s">
        <v>210</v>
      </c>
      <c r="R6" s="230"/>
      <c r="S6" s="229"/>
    </row>
    <row r="7" spans="1:20" ht="15.75" customHeight="1">
      <c r="A7" s="228"/>
      <c r="B7" s="90" t="s">
        <v>211</v>
      </c>
      <c r="C7" s="227"/>
      <c r="D7" s="91" t="s">
        <v>212</v>
      </c>
      <c r="E7" s="231"/>
      <c r="F7" s="231"/>
      <c r="G7" s="227"/>
      <c r="H7" s="92" t="s">
        <v>213</v>
      </c>
      <c r="I7" s="231"/>
      <c r="J7" s="227"/>
      <c r="K7" s="93" t="s">
        <v>214</v>
      </c>
      <c r="L7" s="231"/>
      <c r="M7" s="227"/>
      <c r="N7" s="91" t="s">
        <v>215</v>
      </c>
      <c r="O7" s="231"/>
      <c r="P7" s="227"/>
      <c r="Q7" s="91" t="s">
        <v>216</v>
      </c>
      <c r="R7" s="231"/>
      <c r="S7" s="227"/>
    </row>
    <row r="8" spans="1:20" ht="15.75" customHeight="1">
      <c r="A8" s="232"/>
      <c r="B8" s="94" t="s">
        <v>162</v>
      </c>
      <c r="C8" s="233"/>
      <c r="D8" s="95" t="s">
        <v>217</v>
      </c>
      <c r="E8" s="95" t="s">
        <v>218</v>
      </c>
      <c r="F8" s="95" t="s">
        <v>219</v>
      </c>
      <c r="G8" s="95" t="s">
        <v>220</v>
      </c>
      <c r="H8" s="95" t="s">
        <v>221</v>
      </c>
      <c r="I8" s="95" t="s">
        <v>222</v>
      </c>
      <c r="J8" s="95" t="s">
        <v>223</v>
      </c>
      <c r="K8" s="95" t="s">
        <v>224</v>
      </c>
      <c r="L8" s="95" t="s">
        <v>225</v>
      </c>
      <c r="M8" s="95" t="s">
        <v>226</v>
      </c>
      <c r="N8" s="95" t="s">
        <v>227</v>
      </c>
      <c r="O8" s="95" t="s">
        <v>228</v>
      </c>
      <c r="P8" s="95" t="s">
        <v>229</v>
      </c>
      <c r="Q8" s="95" t="s">
        <v>230</v>
      </c>
      <c r="R8" s="95" t="s">
        <v>231</v>
      </c>
      <c r="S8" s="95" t="s">
        <v>232</v>
      </c>
      <c r="T8" s="96" t="s">
        <v>233</v>
      </c>
    </row>
    <row r="9" spans="1:20" ht="15.75" customHeight="1">
      <c r="A9" s="97" t="s">
        <v>234</v>
      </c>
      <c r="B9" s="98" t="s">
        <v>211</v>
      </c>
      <c r="C9" s="227"/>
      <c r="D9" s="232"/>
      <c r="E9" s="232"/>
      <c r="F9" s="232"/>
      <c r="G9" s="232"/>
      <c r="H9" s="232"/>
      <c r="I9" s="232"/>
      <c r="J9" s="232"/>
      <c r="K9" s="232"/>
      <c r="L9" s="232"/>
      <c r="M9" s="232"/>
      <c r="N9" s="232"/>
      <c r="O9" s="232"/>
      <c r="P9" s="232"/>
      <c r="Q9" s="232"/>
      <c r="R9" s="232"/>
      <c r="S9" s="232"/>
      <c r="T9" s="234"/>
    </row>
    <row r="10" spans="1:20" ht="15.75" customHeight="1">
      <c r="A10" s="99" t="s">
        <v>168</v>
      </c>
      <c r="B10" s="100" t="s">
        <v>235</v>
      </c>
      <c r="C10" s="227"/>
      <c r="D10" s="101">
        <v>10</v>
      </c>
      <c r="E10" s="101">
        <v>10</v>
      </c>
      <c r="F10" s="101">
        <v>10</v>
      </c>
      <c r="G10" s="101">
        <v>10</v>
      </c>
      <c r="H10" s="101">
        <v>10</v>
      </c>
      <c r="I10" s="101">
        <v>10</v>
      </c>
      <c r="J10" s="101">
        <v>10</v>
      </c>
      <c r="K10" s="101">
        <v>10</v>
      </c>
      <c r="L10" s="102">
        <v>10</v>
      </c>
      <c r="M10" s="101">
        <v>10</v>
      </c>
      <c r="N10" s="101">
        <v>10</v>
      </c>
      <c r="O10" s="101">
        <v>10</v>
      </c>
      <c r="P10" s="101">
        <v>10</v>
      </c>
      <c r="Q10" s="101">
        <v>8</v>
      </c>
      <c r="R10" s="101">
        <v>8</v>
      </c>
      <c r="S10" s="103">
        <v>8</v>
      </c>
      <c r="T10" s="101">
        <f t="shared" ref="T10:T16" si="0">(AVERAGE(D10:G10)*$E$5)+(AVERAGE(H10:J10)*$I$5)+(AVERAGE(K10:M10)*$L$5)+(AVERAGE(N10:P10)*$O$5)+(AVERAGE(Q10:S10)*$R$5)</f>
        <v>9.6999999999999993</v>
      </c>
    </row>
    <row r="11" spans="1:20" ht="15.75" customHeight="1">
      <c r="A11" s="99" t="s">
        <v>236</v>
      </c>
      <c r="B11" s="100" t="s">
        <v>237</v>
      </c>
      <c r="C11" s="227"/>
      <c r="D11" s="101">
        <v>8</v>
      </c>
      <c r="E11" s="101">
        <v>8</v>
      </c>
      <c r="F11" s="101">
        <v>8</v>
      </c>
      <c r="G11" s="101">
        <v>9</v>
      </c>
      <c r="H11" s="101">
        <v>7</v>
      </c>
      <c r="I11" s="101">
        <v>2</v>
      </c>
      <c r="J11" s="101">
        <v>2</v>
      </c>
      <c r="K11" s="101">
        <v>8</v>
      </c>
      <c r="L11" s="101">
        <v>2</v>
      </c>
      <c r="M11" s="101">
        <v>2</v>
      </c>
      <c r="N11" s="101">
        <v>2</v>
      </c>
      <c r="O11" s="101">
        <v>2</v>
      </c>
      <c r="P11" s="101"/>
      <c r="Q11" s="101"/>
      <c r="R11" s="101"/>
      <c r="S11" s="103"/>
      <c r="T11" s="101" t="e">
        <f t="shared" si="0"/>
        <v>#DIV/0!</v>
      </c>
    </row>
    <row r="12" spans="1:20" ht="15.75" customHeight="1">
      <c r="A12" s="99" t="s">
        <v>179</v>
      </c>
      <c r="B12" s="100" t="s">
        <v>238</v>
      </c>
      <c r="C12" s="227"/>
      <c r="D12" s="101"/>
      <c r="E12" s="101"/>
      <c r="F12" s="101"/>
      <c r="G12" s="101"/>
      <c r="H12" s="101"/>
      <c r="I12" s="101"/>
      <c r="J12" s="101"/>
      <c r="K12" s="101"/>
      <c r="L12" s="102"/>
      <c r="M12" s="101"/>
      <c r="N12" s="101"/>
      <c r="O12" s="101"/>
      <c r="P12" s="101"/>
      <c r="Q12" s="101"/>
      <c r="R12" s="101"/>
      <c r="S12" s="103"/>
      <c r="T12" s="101" t="e">
        <f t="shared" si="0"/>
        <v>#DIV/0!</v>
      </c>
    </row>
    <row r="13" spans="1:20" ht="15.75" customHeight="1">
      <c r="A13" s="99" t="s">
        <v>171</v>
      </c>
      <c r="B13" s="100" t="s">
        <v>239</v>
      </c>
      <c r="C13" s="227"/>
      <c r="D13" s="101"/>
      <c r="E13" s="101"/>
      <c r="F13" s="101"/>
      <c r="G13" s="101"/>
      <c r="H13" s="101"/>
      <c r="I13" s="101"/>
      <c r="J13" s="101"/>
      <c r="K13" s="101"/>
      <c r="L13" s="102"/>
      <c r="M13" s="101"/>
      <c r="N13" s="101"/>
      <c r="O13" s="101"/>
      <c r="P13" s="101"/>
      <c r="Q13" s="101"/>
      <c r="R13" s="101"/>
      <c r="S13" s="103"/>
      <c r="T13" s="101" t="e">
        <f t="shared" si="0"/>
        <v>#DIV/0!</v>
      </c>
    </row>
    <row r="14" spans="1:20" ht="15.75" customHeight="1">
      <c r="A14" s="99" t="s">
        <v>240</v>
      </c>
      <c r="B14" s="100" t="s">
        <v>241</v>
      </c>
      <c r="C14" s="227"/>
      <c r="D14" s="101"/>
      <c r="E14" s="101"/>
      <c r="F14" s="101"/>
      <c r="G14" s="101"/>
      <c r="H14" s="101"/>
      <c r="I14" s="101"/>
      <c r="J14" s="101"/>
      <c r="K14" s="101"/>
      <c r="L14" s="101"/>
      <c r="M14" s="101"/>
      <c r="N14" s="101"/>
      <c r="O14" s="101"/>
      <c r="P14" s="101"/>
      <c r="Q14" s="101"/>
      <c r="R14" s="101"/>
      <c r="S14" s="103"/>
      <c r="T14" s="101" t="e">
        <f t="shared" si="0"/>
        <v>#DIV/0!</v>
      </c>
    </row>
    <row r="15" spans="1:20" ht="15.75" customHeight="1">
      <c r="A15" s="99" t="s">
        <v>242</v>
      </c>
      <c r="B15" s="100" t="s">
        <v>243</v>
      </c>
      <c r="C15" s="227"/>
      <c r="D15" s="101"/>
      <c r="E15" s="101"/>
      <c r="F15" s="101"/>
      <c r="G15" s="101"/>
      <c r="H15" s="101"/>
      <c r="I15" s="101"/>
      <c r="J15" s="101"/>
      <c r="K15" s="101"/>
      <c r="L15" s="102"/>
      <c r="M15" s="101"/>
      <c r="N15" s="101"/>
      <c r="O15" s="101"/>
      <c r="P15" s="101"/>
      <c r="Q15" s="101"/>
      <c r="R15" s="101"/>
      <c r="S15" s="103"/>
      <c r="T15" s="101" t="e">
        <f t="shared" si="0"/>
        <v>#DIV/0!</v>
      </c>
    </row>
    <row r="16" spans="1:20" ht="15.75" customHeight="1">
      <c r="A16" s="99" t="s">
        <v>244</v>
      </c>
      <c r="B16" s="100" t="s">
        <v>245</v>
      </c>
      <c r="C16" s="227"/>
      <c r="D16" s="101"/>
      <c r="E16" s="101"/>
      <c r="F16" s="101"/>
      <c r="G16" s="101"/>
      <c r="H16" s="101"/>
      <c r="I16" s="101"/>
      <c r="J16" s="101"/>
      <c r="K16" s="101"/>
      <c r="L16" s="102"/>
      <c r="M16" s="101"/>
      <c r="N16" s="101"/>
      <c r="O16" s="101"/>
      <c r="P16" s="101"/>
      <c r="Q16" s="101"/>
      <c r="R16" s="101"/>
      <c r="S16" s="103"/>
      <c r="T16" s="101" t="e">
        <f t="shared" si="0"/>
        <v>#DIV/0!</v>
      </c>
    </row>
    <row r="17" spans="1:20" ht="15.75" customHeight="1">
      <c r="A17" s="99" t="s">
        <v>181</v>
      </c>
      <c r="B17" s="100" t="s">
        <v>246</v>
      </c>
      <c r="C17" s="227"/>
      <c r="D17" s="101"/>
      <c r="E17" s="101"/>
      <c r="F17" s="101"/>
      <c r="G17" s="101"/>
      <c r="H17" s="101"/>
      <c r="I17" s="101"/>
      <c r="J17" s="101"/>
      <c r="K17" s="101"/>
      <c r="L17" s="101"/>
      <c r="M17" s="101"/>
      <c r="N17" s="101"/>
      <c r="O17" s="101"/>
      <c r="P17" s="101"/>
      <c r="Q17" s="101"/>
      <c r="R17" s="101"/>
      <c r="S17" s="103"/>
      <c r="T17" s="101"/>
    </row>
    <row r="18" spans="1:20" ht="15.75" customHeight="1">
      <c r="A18" s="99" t="s">
        <v>165</v>
      </c>
      <c r="B18" s="100" t="s">
        <v>247</v>
      </c>
      <c r="C18" s="227"/>
      <c r="D18" s="101"/>
      <c r="E18" s="101"/>
      <c r="F18" s="101"/>
      <c r="G18" s="101"/>
      <c r="H18" s="101"/>
      <c r="I18" s="101"/>
      <c r="J18" s="101"/>
      <c r="K18" s="101"/>
      <c r="L18" s="102"/>
      <c r="M18" s="101"/>
      <c r="N18" s="101"/>
      <c r="O18" s="101"/>
      <c r="P18" s="101"/>
      <c r="Q18" s="101"/>
      <c r="R18" s="101"/>
      <c r="S18" s="103"/>
      <c r="T18" s="101" t="e">
        <f t="shared" ref="T18:T19" si="1">(AVERAGE(D18:G18)*$E$5)+(AVERAGE(H18:J18)*$I$5)+(AVERAGE(K18:M18)*$L$5)+(AVERAGE(N18:P18)*$O$5)+(AVERAGE(Q18:S18)*$R$5)</f>
        <v>#DIV/0!</v>
      </c>
    </row>
    <row r="19" spans="1:20" ht="15.75" customHeight="1">
      <c r="A19" s="99" t="s">
        <v>248</v>
      </c>
      <c r="B19" s="61" t="s">
        <v>249</v>
      </c>
      <c r="C19" s="233"/>
      <c r="D19" s="104"/>
      <c r="E19" s="104"/>
      <c r="F19" s="104"/>
      <c r="G19" s="104"/>
      <c r="H19" s="104"/>
      <c r="I19" s="104"/>
      <c r="J19" s="104"/>
      <c r="K19" s="104"/>
      <c r="L19" s="105"/>
      <c r="M19" s="104"/>
      <c r="N19" s="104"/>
      <c r="O19" s="104"/>
      <c r="P19" s="104"/>
      <c r="Q19" s="104"/>
      <c r="R19" s="104"/>
      <c r="S19" s="106"/>
      <c r="T19" s="101" t="e">
        <f t="shared" si="1"/>
        <v>#DIV/0!</v>
      </c>
    </row>
    <row r="20" spans="1:20" ht="15.75">
      <c r="B20" s="107" t="s">
        <v>250</v>
      </c>
      <c r="C20" s="227"/>
      <c r="D20" s="108">
        <f t="shared" ref="D20:S20" si="2">AVERAGE(D10:D19)</f>
        <v>9</v>
      </c>
      <c r="E20" s="108">
        <f t="shared" si="2"/>
        <v>9</v>
      </c>
      <c r="F20" s="108">
        <f t="shared" si="2"/>
        <v>9</v>
      </c>
      <c r="G20" s="108">
        <f t="shared" si="2"/>
        <v>9.5</v>
      </c>
      <c r="H20" s="108">
        <f t="shared" si="2"/>
        <v>8.5</v>
      </c>
      <c r="I20" s="108">
        <f t="shared" si="2"/>
        <v>6</v>
      </c>
      <c r="J20" s="108">
        <f t="shared" si="2"/>
        <v>6</v>
      </c>
      <c r="K20" s="108">
        <f t="shared" si="2"/>
        <v>9</v>
      </c>
      <c r="L20" s="108">
        <f t="shared" si="2"/>
        <v>6</v>
      </c>
      <c r="M20" s="108">
        <f t="shared" si="2"/>
        <v>6</v>
      </c>
      <c r="N20" s="108">
        <f t="shared" si="2"/>
        <v>6</v>
      </c>
      <c r="O20" s="108">
        <f t="shared" si="2"/>
        <v>6</v>
      </c>
      <c r="P20" s="108">
        <f t="shared" si="2"/>
        <v>10</v>
      </c>
      <c r="Q20" s="108">
        <f t="shared" si="2"/>
        <v>8</v>
      </c>
      <c r="R20" s="108">
        <f t="shared" si="2"/>
        <v>8</v>
      </c>
      <c r="S20" s="108">
        <f t="shared" si="2"/>
        <v>8</v>
      </c>
    </row>
    <row r="21" spans="1:20" ht="15" customHeight="1">
      <c r="B21" s="109" t="s">
        <v>251</v>
      </c>
      <c r="C21" s="227"/>
      <c r="D21" s="110">
        <f>AVERAGE(D20:G20)</f>
        <v>9.125</v>
      </c>
      <c r="E21" s="110"/>
      <c r="F21" s="110"/>
      <c r="G21" s="110"/>
      <c r="H21" s="110">
        <f>AVERAGE(H20:J20)</f>
        <v>6.833333333333333</v>
      </c>
      <c r="I21" s="110"/>
      <c r="J21" s="110"/>
      <c r="K21" s="110">
        <f>AVERAGE(K20:M20)</f>
        <v>7</v>
      </c>
      <c r="L21" s="111"/>
      <c r="M21" s="110"/>
      <c r="N21" s="110">
        <f>AVERAGE(N20:P20)</f>
        <v>7.333333333333333</v>
      </c>
      <c r="O21" s="110"/>
      <c r="P21" s="110"/>
      <c r="Q21" s="110">
        <f>AVERAGE(Q20:S20)</f>
        <v>8</v>
      </c>
      <c r="R21" s="110"/>
      <c r="S21" s="110"/>
    </row>
    <row r="22" spans="1:20" ht="15" customHeight="1">
      <c r="B22" s="109" t="s">
        <v>252</v>
      </c>
      <c r="C22" s="227"/>
      <c r="D22" s="112">
        <f>D21/10*100%</f>
        <v>0.91249999999999998</v>
      </c>
      <c r="E22" s="110"/>
      <c r="F22" s="110"/>
      <c r="G22" s="110"/>
      <c r="H22" s="112">
        <f>H21/10*100%</f>
        <v>0.68333333333333335</v>
      </c>
      <c r="I22" s="110"/>
      <c r="J22" s="110"/>
      <c r="K22" s="112">
        <f>K21/10*100%</f>
        <v>0.7</v>
      </c>
      <c r="L22" s="111"/>
      <c r="M22" s="110"/>
      <c r="N22" s="112">
        <f>N21/10*100%</f>
        <v>0.73333333333333328</v>
      </c>
      <c r="O22" s="110"/>
      <c r="P22" s="110"/>
      <c r="Q22" s="112">
        <f>Q21/10*100%</f>
        <v>0.8</v>
      </c>
      <c r="R22" s="110"/>
      <c r="S22" s="110"/>
    </row>
    <row r="23" spans="1:20" ht="15" customHeight="1"/>
    <row r="24" spans="1:20" ht="15" customHeight="1"/>
    <row r="25" spans="1:20" ht="15" customHeight="1"/>
    <row r="26" spans="1:20" ht="15" customHeight="1"/>
    <row r="27" spans="1:20" ht="15" customHeight="1"/>
    <row r="28" spans="1:20" ht="15" customHeight="1"/>
    <row r="29" spans="1:20" ht="15" customHeight="1"/>
    <row r="30" spans="1:20" ht="15" customHeight="1"/>
    <row r="31" spans="1:20" ht="15" customHeight="1"/>
    <row r="32" spans="1:20" ht="15" customHeight="1"/>
    <row r="33" s="78" customFormat="1" ht="15" customHeight="1"/>
    <row r="34" s="78" customFormat="1" ht="15" customHeight="1"/>
    <row r="35" s="78" customFormat="1" ht="15" customHeight="1"/>
    <row r="36" s="78" customFormat="1" ht="15" customHeight="1"/>
    <row r="37" s="78" customFormat="1" ht="15" customHeight="1"/>
    <row r="38" s="78" customFormat="1" ht="15" customHeight="1"/>
    <row r="39" s="78" customFormat="1" ht="15" customHeight="1"/>
    <row r="40" s="78" customFormat="1" ht="15" customHeight="1"/>
    <row r="41" s="78" customFormat="1" ht="15" customHeight="1"/>
    <row r="42" s="78" customFormat="1" ht="15" customHeight="1"/>
    <row r="43" s="78" customFormat="1" ht="15" customHeight="1"/>
    <row r="44" s="78" customFormat="1" ht="15" customHeight="1"/>
    <row r="45" s="78" customFormat="1" ht="15" customHeight="1"/>
    <row r="46" s="78" customFormat="1" ht="15" customHeight="1"/>
    <row r="47" s="78" customFormat="1" ht="15" customHeight="1"/>
    <row r="48" s="78" customFormat="1" ht="15" customHeight="1"/>
    <row r="49" s="78" customFormat="1" ht="15" customHeight="1"/>
    <row r="50" s="78" customFormat="1" ht="15" customHeight="1"/>
    <row r="51" s="78" customFormat="1" ht="15" customHeight="1"/>
    <row r="52" s="78" customFormat="1" ht="15" customHeight="1"/>
    <row r="53" s="78" customFormat="1" ht="15" customHeight="1"/>
    <row r="54" s="78" customFormat="1" ht="15" customHeight="1"/>
    <row r="55" s="78" customFormat="1" ht="15" customHeight="1"/>
    <row r="56" s="78" customFormat="1" ht="15" customHeight="1"/>
    <row r="57" s="78" customFormat="1" ht="15" customHeight="1"/>
    <row r="58" s="78" customFormat="1" ht="15" customHeight="1"/>
    <row r="59" s="78" customFormat="1" ht="15" customHeight="1"/>
    <row r="60" s="78" customFormat="1" ht="15" customHeight="1"/>
    <row r="61" s="78" customFormat="1" ht="15" customHeight="1"/>
    <row r="62" s="78" customFormat="1" ht="15" customHeight="1"/>
    <row r="63" s="78" customFormat="1" ht="15" customHeight="1"/>
    <row r="64" s="78" customFormat="1" ht="15" customHeight="1"/>
    <row r="65" s="78" customFormat="1" ht="15" customHeight="1"/>
    <row r="66" s="78" customFormat="1" ht="15" customHeight="1"/>
    <row r="67" s="78" customFormat="1" ht="15" customHeight="1"/>
    <row r="68" s="78" customFormat="1" ht="15" customHeight="1"/>
    <row r="69" s="78" customFormat="1" ht="15" customHeight="1"/>
    <row r="70" s="78" customFormat="1" ht="15" customHeight="1"/>
    <row r="71" s="78" customFormat="1" ht="15" customHeight="1"/>
    <row r="72" s="78" customFormat="1" ht="15" customHeight="1"/>
    <row r="73" s="78" customFormat="1" ht="15" customHeight="1"/>
    <row r="74" s="78" customFormat="1" ht="15" customHeight="1"/>
    <row r="75" s="78" customFormat="1" ht="15" customHeight="1"/>
    <row r="76" s="78" customFormat="1" ht="15" customHeight="1"/>
    <row r="77" s="78" customFormat="1" ht="15" customHeight="1"/>
    <row r="78" s="78" customFormat="1" ht="15" customHeight="1"/>
    <row r="79" s="78" customFormat="1" ht="15" customHeight="1"/>
    <row r="80" s="78" customFormat="1" ht="15" customHeight="1"/>
    <row r="81" s="78" customFormat="1" ht="15" customHeight="1"/>
    <row r="82" s="78" customFormat="1" ht="15" customHeight="1"/>
    <row r="83" s="78" customFormat="1" ht="15" customHeight="1"/>
    <row r="84" s="78" customFormat="1" ht="15" customHeight="1"/>
    <row r="85" s="78" customFormat="1" ht="15" customHeight="1"/>
    <row r="86" s="78" customFormat="1" ht="15" customHeight="1"/>
    <row r="87" s="78" customFormat="1" ht="15" customHeight="1"/>
    <row r="88" s="78" customFormat="1" ht="15" customHeight="1"/>
    <row r="89" s="78" customFormat="1" ht="15" customHeight="1"/>
    <row r="90" s="78" customFormat="1" ht="15" customHeight="1"/>
    <row r="91" s="78" customFormat="1" ht="15" customHeight="1"/>
    <row r="92" s="78" customFormat="1" ht="15" customHeight="1"/>
    <row r="93" s="78" customFormat="1" ht="15" customHeight="1"/>
    <row r="94" s="78" customFormat="1" ht="15" customHeight="1"/>
    <row r="95" s="78" customFormat="1" ht="15" customHeight="1"/>
    <row r="96" s="78" customFormat="1" ht="15" customHeight="1"/>
    <row r="97" s="78" customFormat="1" ht="15" customHeight="1"/>
    <row r="98" s="78" customFormat="1" ht="15" customHeight="1"/>
    <row r="99" s="78" customFormat="1" ht="15" customHeight="1"/>
    <row r="100" s="78" customFormat="1" ht="15" customHeight="1"/>
    <row r="101" s="78" customFormat="1" ht="15" customHeight="1"/>
    <row r="102" s="78" customFormat="1" ht="15" customHeight="1"/>
    <row r="103" s="78" customFormat="1" ht="15" customHeight="1"/>
    <row r="104" s="78" customFormat="1" ht="15" customHeight="1"/>
    <row r="105" s="78" customFormat="1" ht="15" customHeight="1"/>
    <row r="106" s="78" customFormat="1" ht="15" customHeight="1"/>
    <row r="107" s="78" customFormat="1" ht="15" customHeight="1"/>
    <row r="108" s="78" customFormat="1" ht="15" customHeight="1"/>
    <row r="109" s="78" customFormat="1" ht="15" customHeight="1"/>
    <row r="110" s="78" customFormat="1" ht="15" customHeight="1"/>
    <row r="111" s="78" customFormat="1" ht="15" customHeight="1"/>
    <row r="112" s="78" customFormat="1" ht="15" customHeight="1"/>
    <row r="113" s="78" customFormat="1" ht="15" customHeight="1"/>
    <row r="114" s="78" customFormat="1" ht="15" customHeight="1"/>
    <row r="115" s="78" customFormat="1" ht="15" customHeight="1"/>
    <row r="116" s="78" customFormat="1" ht="15" customHeight="1"/>
    <row r="117" s="78" customFormat="1" ht="15" customHeight="1"/>
    <row r="118" s="78" customFormat="1" ht="15" customHeight="1"/>
    <row r="119" s="78" customFormat="1" ht="15" customHeight="1"/>
    <row r="120" s="78" customFormat="1" ht="15" customHeight="1"/>
    <row r="121" s="78" customFormat="1" ht="15" customHeight="1"/>
    <row r="122" s="78" customFormat="1" ht="15" customHeight="1"/>
    <row r="123" s="78" customFormat="1" ht="15" customHeight="1"/>
    <row r="124" s="78" customFormat="1" ht="15" customHeight="1"/>
    <row r="125" s="78" customFormat="1" ht="15" customHeight="1"/>
    <row r="126" s="78" customFormat="1" ht="15" customHeight="1"/>
    <row r="127" s="78" customFormat="1" ht="15" customHeight="1"/>
    <row r="128" s="78" customFormat="1" ht="15" customHeight="1"/>
    <row r="129" s="78" customFormat="1" ht="15" customHeight="1"/>
    <row r="130" s="78" customFormat="1" ht="15" customHeight="1"/>
    <row r="131" s="78" customFormat="1" ht="15" customHeight="1"/>
    <row r="132" s="78" customFormat="1" ht="15" customHeight="1"/>
    <row r="133" s="78" customFormat="1" ht="15" customHeight="1"/>
    <row r="134" s="78" customFormat="1" ht="15" customHeight="1"/>
    <row r="135" s="78" customFormat="1" ht="15" customHeight="1"/>
    <row r="136" s="78" customFormat="1" ht="15" customHeight="1"/>
    <row r="137" s="78" customFormat="1" ht="15" customHeight="1"/>
    <row r="138" s="78" customFormat="1" ht="15" customHeight="1"/>
    <row r="139" s="78" customFormat="1" ht="15" customHeight="1"/>
    <row r="140" s="78" customFormat="1" ht="15" customHeight="1"/>
    <row r="141" s="78" customFormat="1" ht="15" customHeight="1"/>
    <row r="142" s="78" customFormat="1" ht="15" customHeight="1"/>
    <row r="143" s="78" customFormat="1" ht="15" customHeight="1"/>
    <row r="144" s="78" customFormat="1" ht="15" customHeight="1"/>
    <row r="145" s="78" customFormat="1" ht="15" customHeight="1"/>
    <row r="146" s="78" customFormat="1" ht="15" customHeight="1"/>
    <row r="147" s="78" customFormat="1" ht="15" customHeight="1"/>
    <row r="148" s="78" customFormat="1" ht="15" customHeight="1"/>
    <row r="149" s="78" customFormat="1" ht="15" customHeight="1"/>
    <row r="150" s="78" customFormat="1" ht="15" customHeight="1"/>
    <row r="151" s="78" customFormat="1" ht="15" customHeight="1"/>
    <row r="152" s="78" customFormat="1" ht="15" customHeight="1"/>
    <row r="153" s="78" customFormat="1" ht="15" customHeight="1"/>
    <row r="154" s="78" customFormat="1" ht="15" customHeight="1"/>
    <row r="155" s="78" customFormat="1" ht="15" customHeight="1"/>
    <row r="156" s="78" customFormat="1" ht="15" customHeight="1"/>
    <row r="157" s="78" customFormat="1" ht="15" customHeight="1"/>
    <row r="158" s="78" customFormat="1" ht="15" customHeight="1"/>
    <row r="159" s="78" customFormat="1" ht="15" customHeight="1"/>
    <row r="160" s="78" customFormat="1" ht="15" customHeight="1"/>
    <row r="161" s="78" customFormat="1" ht="15" customHeight="1"/>
    <row r="162" s="78" customFormat="1" ht="15" customHeight="1"/>
    <row r="163" s="78" customFormat="1" ht="15" customHeight="1"/>
    <row r="164" s="78" customFormat="1" ht="15" customHeight="1"/>
    <row r="165" s="78" customFormat="1" ht="15" customHeight="1"/>
    <row r="166" s="78" customFormat="1" ht="15" customHeight="1"/>
    <row r="167" s="78" customFormat="1" ht="15" customHeight="1"/>
    <row r="168" s="78" customFormat="1" ht="15" customHeight="1"/>
    <row r="169" s="78" customFormat="1" ht="15" customHeight="1"/>
    <row r="170" s="78" customFormat="1" ht="15" customHeight="1"/>
    <row r="171" s="78" customFormat="1" ht="15" customHeight="1"/>
    <row r="172" s="78" customFormat="1" ht="15" customHeight="1"/>
    <row r="173" s="78" customFormat="1" ht="15" customHeight="1"/>
    <row r="174" s="78" customFormat="1" ht="15" customHeight="1"/>
    <row r="175" s="78" customFormat="1" ht="15" customHeight="1"/>
    <row r="176" s="78" customFormat="1" ht="15" customHeight="1"/>
    <row r="177" s="78" customFormat="1" ht="15" customHeight="1"/>
    <row r="178" s="78" customFormat="1" ht="15" customHeight="1"/>
    <row r="179" s="78" customFormat="1" ht="15" customHeight="1"/>
    <row r="180" s="78" customFormat="1" ht="15" customHeight="1"/>
    <row r="181" s="78" customFormat="1" ht="15" customHeight="1"/>
    <row r="182" s="78" customFormat="1" ht="15" customHeight="1"/>
    <row r="183" s="78" customFormat="1" ht="15" customHeight="1"/>
    <row r="184" s="78" customFormat="1" ht="15" customHeight="1"/>
    <row r="185" s="78" customFormat="1" ht="15" customHeight="1"/>
    <row r="186" s="78" customFormat="1" ht="15" customHeight="1"/>
    <row r="187" s="78" customFormat="1" ht="15" customHeight="1"/>
    <row r="188" s="78" customFormat="1" ht="15" customHeight="1"/>
    <row r="189" s="78" customFormat="1" ht="15" customHeight="1"/>
    <row r="190" s="78" customFormat="1" ht="15" customHeight="1"/>
    <row r="191" s="78" customFormat="1" ht="15" customHeight="1"/>
    <row r="192" s="78" customFormat="1" ht="15" customHeight="1"/>
    <row r="193" s="78" customFormat="1" ht="15" customHeight="1"/>
    <row r="194" s="78" customFormat="1" ht="15" customHeight="1"/>
    <row r="195" s="78" customFormat="1" ht="15" customHeight="1"/>
    <row r="196" s="78" customFormat="1" ht="15" customHeight="1"/>
    <row r="197" s="78" customFormat="1" ht="15" customHeight="1"/>
    <row r="198" s="78" customFormat="1" ht="15" customHeight="1"/>
    <row r="199" s="78" customFormat="1" ht="15" customHeight="1"/>
    <row r="200" s="78" customFormat="1" ht="15" customHeight="1"/>
    <row r="201" s="78" customFormat="1" ht="15" customHeight="1"/>
    <row r="202" s="78" customFormat="1" ht="15" customHeight="1"/>
    <row r="203" s="78" customFormat="1" ht="15" customHeight="1"/>
    <row r="204" s="78" customFormat="1" ht="15" customHeight="1"/>
    <row r="205" s="78" customFormat="1" ht="15" customHeight="1"/>
    <row r="206" s="78" customFormat="1" ht="15" customHeight="1"/>
    <row r="207" s="78" customFormat="1" ht="15" customHeight="1"/>
    <row r="208" s="78" customFormat="1" ht="15" customHeight="1"/>
    <row r="209" s="78" customFormat="1" ht="15" customHeight="1"/>
    <row r="210" s="78" customFormat="1" ht="15" customHeight="1"/>
    <row r="211" s="78" customFormat="1" ht="15" customHeight="1"/>
    <row r="212" s="78" customFormat="1" ht="15" customHeight="1"/>
    <row r="213" s="78" customFormat="1" ht="15" customHeight="1"/>
    <row r="214" s="78" customFormat="1" ht="15" customHeight="1"/>
    <row r="215" s="78" customFormat="1" ht="15" customHeight="1"/>
    <row r="216" s="78" customFormat="1" ht="15" customHeight="1"/>
    <row r="217" s="78" customFormat="1" ht="15" customHeight="1"/>
    <row r="218" s="78" customFormat="1" ht="15" customHeight="1"/>
    <row r="219" s="78" customFormat="1" ht="15" customHeight="1"/>
    <row r="220" s="78" customFormat="1" ht="15" customHeight="1"/>
    <row r="221" s="78" customFormat="1" ht="15" customHeight="1"/>
    <row r="222" s="78" customFormat="1" ht="15" customHeight="1"/>
    <row r="223" s="78" customFormat="1" ht="15" customHeight="1"/>
    <row r="224" s="78" customFormat="1" ht="15" customHeight="1"/>
    <row r="225" s="78" customFormat="1" ht="15" customHeight="1"/>
    <row r="226" s="78" customFormat="1" ht="15" customHeight="1"/>
    <row r="227" s="78" customFormat="1" ht="15" customHeight="1"/>
    <row r="228" s="78" customFormat="1" ht="15" customHeight="1"/>
    <row r="229" s="78" customFormat="1" ht="15" customHeight="1"/>
    <row r="230" s="78" customFormat="1" ht="15" customHeight="1"/>
    <row r="231" s="78" customFormat="1" ht="15" customHeight="1"/>
    <row r="232" s="78" customFormat="1" ht="15" customHeight="1"/>
    <row r="233" s="78" customFormat="1" ht="15" customHeight="1"/>
    <row r="234" s="78" customFormat="1" ht="15" customHeight="1"/>
    <row r="235" s="78" customFormat="1" ht="15" customHeight="1"/>
    <row r="236" s="78" customFormat="1" ht="15" customHeight="1"/>
    <row r="237" s="78" customFormat="1" ht="15" customHeight="1"/>
    <row r="238" s="78" customFormat="1" ht="15" customHeight="1"/>
    <row r="239" s="78" customFormat="1" ht="15" customHeight="1"/>
    <row r="240" s="78" customFormat="1" ht="15" customHeight="1"/>
    <row r="241" s="78" customFormat="1" ht="15" customHeight="1"/>
    <row r="242" s="78" customFormat="1" ht="15" customHeight="1"/>
    <row r="243" s="78" customFormat="1" ht="15" customHeight="1"/>
    <row r="244" s="78" customFormat="1" ht="15" customHeight="1"/>
    <row r="245" s="78" customFormat="1" ht="15" customHeight="1"/>
    <row r="246" s="78" customFormat="1" ht="15" customHeight="1"/>
    <row r="247" s="78" customFormat="1" ht="15" customHeight="1"/>
    <row r="248" s="78" customFormat="1" ht="15" customHeight="1"/>
    <row r="249" s="78" customFormat="1" ht="15" customHeight="1"/>
    <row r="250" s="78" customFormat="1" ht="15" customHeight="1"/>
    <row r="251" s="78" customFormat="1" ht="15" customHeight="1"/>
    <row r="252" s="78" customFormat="1" ht="15" customHeight="1"/>
    <row r="253" s="78" customFormat="1" ht="15" customHeight="1"/>
    <row r="254" s="78" customFormat="1" ht="15" customHeight="1"/>
    <row r="255" s="78" customFormat="1" ht="15" customHeight="1"/>
    <row r="256" s="78" customFormat="1" ht="15" customHeight="1"/>
    <row r="257" s="78" customFormat="1" ht="15" customHeight="1"/>
    <row r="258" s="78" customFormat="1" ht="15" customHeight="1"/>
    <row r="259" s="78" customFormat="1" ht="15" customHeight="1"/>
    <row r="260" s="78" customFormat="1" ht="15" customHeight="1"/>
    <row r="261" s="78" customFormat="1" ht="15" customHeight="1"/>
    <row r="262" s="78" customFormat="1" ht="15" customHeight="1"/>
    <row r="263" s="78" customFormat="1" ht="15" customHeight="1"/>
    <row r="264" s="78" customFormat="1" ht="15" customHeight="1"/>
    <row r="265" s="78" customFormat="1" ht="15" customHeight="1"/>
    <row r="266" s="78" customFormat="1" ht="15" customHeight="1"/>
    <row r="267" s="78" customFormat="1" ht="15" customHeight="1"/>
    <row r="268" s="78" customFormat="1" ht="15" customHeight="1"/>
    <row r="269" s="78" customFormat="1" ht="15" customHeight="1"/>
    <row r="270" s="78" customFormat="1" ht="15" customHeight="1"/>
    <row r="271" s="78" customFormat="1" ht="15" customHeight="1"/>
    <row r="272" s="78" customFormat="1" ht="15" customHeight="1"/>
    <row r="273" s="78" customFormat="1" ht="15" customHeight="1"/>
    <row r="274" s="78" customFormat="1" ht="15" customHeight="1"/>
    <row r="275" s="78" customFormat="1" ht="15" customHeight="1"/>
    <row r="276" s="78" customFormat="1" ht="15" customHeight="1"/>
    <row r="277" s="78" customFormat="1" ht="15" customHeight="1"/>
    <row r="278" s="78" customFormat="1" ht="15" customHeight="1"/>
    <row r="279" s="78" customFormat="1" ht="15" customHeight="1"/>
    <row r="280" s="78" customFormat="1" ht="15" customHeight="1"/>
    <row r="281" s="78" customFormat="1" ht="15" customHeight="1"/>
    <row r="282" s="78" customFormat="1" ht="15" customHeight="1"/>
    <row r="283" s="78" customFormat="1" ht="15" customHeight="1"/>
    <row r="284" s="78" customFormat="1" ht="15" customHeight="1"/>
    <row r="285" s="78" customFormat="1" ht="15" customHeight="1"/>
    <row r="286" s="78" customFormat="1" ht="15" customHeight="1"/>
    <row r="287" s="78" customFormat="1" ht="15" customHeight="1"/>
    <row r="288" s="78" customFormat="1" ht="15" customHeight="1"/>
    <row r="289" s="78" customFormat="1" ht="15" customHeight="1"/>
    <row r="290" s="78" customFormat="1" ht="15" customHeight="1"/>
    <row r="291" s="78" customFormat="1" ht="15" customHeight="1"/>
    <row r="292" s="78" customFormat="1" ht="15" customHeight="1"/>
    <row r="293" s="78" customFormat="1" ht="15" customHeight="1"/>
    <row r="294" s="78" customFormat="1" ht="15" customHeight="1"/>
    <row r="295" s="78" customFormat="1" ht="15" customHeight="1"/>
    <row r="296" s="78" customFormat="1" ht="15" customHeight="1"/>
    <row r="297" s="78" customFormat="1" ht="15" customHeight="1"/>
    <row r="298" s="78" customFormat="1" ht="15" customHeight="1"/>
    <row r="299" s="78" customFormat="1" ht="15" customHeight="1"/>
    <row r="300" s="78" customFormat="1" ht="15" customHeight="1"/>
    <row r="301" s="78" customFormat="1" ht="15" customHeight="1"/>
    <row r="302" s="78" customFormat="1" ht="15" customHeight="1"/>
    <row r="303" s="78" customFormat="1" ht="15" customHeight="1"/>
    <row r="304" s="78" customFormat="1" ht="15" customHeight="1"/>
    <row r="305" s="78" customFormat="1" ht="15" customHeight="1"/>
    <row r="306" s="78" customFormat="1" ht="15" customHeight="1"/>
    <row r="307" s="78" customFormat="1" ht="15" customHeight="1"/>
    <row r="308" s="78" customFormat="1" ht="15" customHeight="1"/>
    <row r="309" s="78" customFormat="1" ht="15" customHeight="1"/>
    <row r="310" s="78" customFormat="1" ht="15" customHeight="1"/>
    <row r="311" s="78" customFormat="1" ht="15" customHeight="1"/>
    <row r="312" s="78" customFormat="1" ht="15" customHeight="1"/>
    <row r="313" s="78" customFormat="1" ht="15" customHeight="1"/>
    <row r="314" s="78" customFormat="1" ht="15" customHeight="1"/>
    <row r="315" s="78" customFormat="1" ht="15" customHeight="1"/>
    <row r="316" s="78" customFormat="1" ht="15" customHeight="1"/>
    <row r="317" s="78" customFormat="1" ht="15" customHeight="1"/>
    <row r="318" s="78" customFormat="1" ht="15" customHeight="1"/>
    <row r="319" s="78" customFormat="1" ht="15" customHeight="1"/>
    <row r="320" s="78" customFormat="1" ht="15" customHeight="1"/>
    <row r="321" s="78" customFormat="1" ht="15" customHeight="1"/>
    <row r="322" s="78" customFormat="1" ht="15" customHeight="1"/>
    <row r="323" s="78" customFormat="1" ht="15" customHeight="1"/>
    <row r="324" s="78" customFormat="1" ht="15" customHeight="1"/>
    <row r="325" s="78" customFormat="1" ht="15" customHeight="1"/>
    <row r="326" s="78" customFormat="1" ht="15" customHeight="1"/>
    <row r="327" s="78" customFormat="1" ht="15" customHeight="1"/>
    <row r="328" s="78" customFormat="1" ht="15" customHeight="1"/>
    <row r="329" s="78" customFormat="1" ht="15" customHeight="1"/>
    <row r="330" s="78" customFormat="1" ht="15" customHeight="1"/>
    <row r="331" s="78" customFormat="1" ht="15" customHeight="1"/>
    <row r="332" s="78" customFormat="1" ht="15" customHeight="1"/>
    <row r="333" s="78" customFormat="1" ht="15" customHeight="1"/>
    <row r="334" s="78" customFormat="1" ht="15" customHeight="1"/>
    <row r="335" s="78" customFormat="1" ht="15" customHeight="1"/>
    <row r="336" s="78" customFormat="1" ht="15" customHeight="1"/>
    <row r="337" s="78" customFormat="1" ht="15" customHeight="1"/>
    <row r="338" s="78" customFormat="1" ht="15" customHeight="1"/>
    <row r="339" s="78" customFormat="1" ht="15" customHeight="1"/>
    <row r="340" s="78" customFormat="1" ht="15" customHeight="1"/>
    <row r="341" s="78" customFormat="1" ht="15" customHeight="1"/>
    <row r="342" s="78" customFormat="1" ht="15" customHeight="1"/>
    <row r="343" s="78" customFormat="1" ht="15" customHeight="1"/>
    <row r="344" s="78" customFormat="1" ht="15" customHeight="1"/>
    <row r="345" s="78" customFormat="1" ht="15" customHeight="1"/>
    <row r="346" s="78" customFormat="1" ht="15" customHeight="1"/>
    <row r="347" s="78" customFormat="1" ht="15" customHeight="1"/>
    <row r="348" s="78" customFormat="1" ht="15" customHeight="1"/>
    <row r="349" s="78" customFormat="1" ht="15" customHeight="1"/>
    <row r="350" s="78" customFormat="1" ht="15" customHeight="1"/>
    <row r="351" s="78" customFormat="1" ht="15" customHeight="1"/>
    <row r="352" s="78" customFormat="1" ht="15" customHeight="1"/>
    <row r="353" s="78" customFormat="1" ht="15" customHeight="1"/>
    <row r="354" s="78" customFormat="1" ht="15" customHeight="1"/>
    <row r="355" s="78" customFormat="1" ht="15" customHeight="1"/>
    <row r="356" s="78" customFormat="1" ht="15" customHeight="1"/>
    <row r="357" s="78" customFormat="1" ht="15" customHeight="1"/>
    <row r="358" s="78" customFormat="1" ht="15" customHeight="1"/>
    <row r="359" s="78" customFormat="1" ht="15" customHeight="1"/>
    <row r="360" s="78" customFormat="1" ht="15" customHeight="1"/>
    <row r="361" s="78" customFormat="1" ht="15" customHeight="1"/>
    <row r="362" s="78" customFormat="1" ht="15" customHeight="1"/>
    <row r="363" s="78" customFormat="1" ht="15" customHeight="1"/>
    <row r="364" s="78" customFormat="1" ht="15" customHeight="1"/>
    <row r="365" s="78" customFormat="1" ht="15" customHeight="1"/>
    <row r="366" s="78" customFormat="1" ht="15" customHeight="1"/>
    <row r="367" s="78" customFormat="1" ht="15" customHeight="1"/>
    <row r="368" s="78" customFormat="1" ht="15" customHeight="1"/>
    <row r="369" s="78" customFormat="1" ht="15" customHeight="1"/>
    <row r="370" s="78" customFormat="1" ht="15" customHeight="1"/>
    <row r="371" s="78" customFormat="1" ht="15" customHeight="1"/>
    <row r="372" s="78" customFormat="1" ht="15" customHeight="1"/>
    <row r="373" s="78" customFormat="1" ht="15" customHeight="1"/>
    <row r="374" s="78" customFormat="1" ht="15" customHeight="1"/>
    <row r="375" s="78" customFormat="1" ht="15" customHeight="1"/>
    <row r="376" s="78" customFormat="1" ht="15" customHeight="1"/>
    <row r="377" s="78" customFormat="1" ht="15" customHeight="1"/>
    <row r="378" s="78" customFormat="1" ht="15" customHeight="1"/>
    <row r="379" s="78" customFormat="1" ht="15" customHeight="1"/>
    <row r="380" s="78" customFormat="1" ht="15" customHeight="1"/>
    <row r="381" s="78" customFormat="1" ht="15" customHeight="1"/>
    <row r="382" s="78" customFormat="1" ht="15" customHeight="1"/>
    <row r="383" s="78" customFormat="1" ht="15" customHeight="1"/>
    <row r="384" s="78" customFormat="1" ht="15" customHeight="1"/>
    <row r="385" s="78" customFormat="1" ht="15" customHeight="1"/>
    <row r="386" s="78" customFormat="1" ht="15" customHeight="1"/>
    <row r="387" s="78" customFormat="1" ht="15" customHeight="1"/>
    <row r="388" s="78" customFormat="1" ht="15" customHeight="1"/>
    <row r="389" s="78" customFormat="1" ht="15" customHeight="1"/>
    <row r="390" s="78" customFormat="1" ht="15" customHeight="1"/>
    <row r="391" s="78" customFormat="1" ht="15" customHeight="1"/>
    <row r="392" s="78" customFormat="1" ht="15" customHeight="1"/>
    <row r="393" s="78" customFormat="1" ht="15" customHeight="1"/>
    <row r="394" s="78" customFormat="1" ht="15" customHeight="1"/>
    <row r="395" s="78" customFormat="1" ht="15" customHeight="1"/>
    <row r="396" s="78" customFormat="1" ht="15" customHeight="1"/>
    <row r="397" s="78" customFormat="1" ht="15" customHeight="1"/>
    <row r="398" s="78" customFormat="1" ht="15" customHeight="1"/>
    <row r="399" s="78" customFormat="1" ht="15" customHeight="1"/>
    <row r="400" s="78" customFormat="1" ht="15" customHeight="1"/>
    <row r="401" s="78" customFormat="1" ht="15" customHeight="1"/>
    <row r="402" s="78" customFormat="1" ht="15" customHeight="1"/>
    <row r="403" s="78" customFormat="1" ht="15" customHeight="1"/>
    <row r="404" s="78" customFormat="1" ht="15" customHeight="1"/>
    <row r="405" s="78" customFormat="1" ht="15" customHeight="1"/>
    <row r="406" s="78" customFormat="1" ht="15" customHeight="1"/>
    <row r="407" s="78" customFormat="1" ht="15" customHeight="1"/>
    <row r="408" s="78" customFormat="1" ht="15" customHeight="1"/>
    <row r="409" s="78" customFormat="1" ht="15" customHeight="1"/>
    <row r="410" s="78" customFormat="1" ht="15" customHeight="1"/>
    <row r="411" s="78" customFormat="1" ht="15" customHeight="1"/>
    <row r="412" s="78" customFormat="1" ht="15" customHeight="1"/>
    <row r="413" s="78" customFormat="1" ht="15" customHeight="1"/>
    <row r="414" s="78" customFormat="1" ht="15" customHeight="1"/>
    <row r="415" s="78" customFormat="1" ht="15" customHeight="1"/>
    <row r="416" s="78" customFormat="1" ht="15" customHeight="1"/>
    <row r="417" s="78" customFormat="1" ht="15" customHeight="1"/>
    <row r="418" s="78" customFormat="1" ht="15" customHeight="1"/>
    <row r="419" s="78" customFormat="1" ht="15" customHeight="1"/>
    <row r="420" s="78" customFormat="1" ht="15" customHeight="1"/>
    <row r="421" s="78" customFormat="1" ht="15" customHeight="1"/>
    <row r="422" s="78" customFormat="1" ht="15" customHeight="1"/>
    <row r="423" s="78" customFormat="1" ht="15" customHeight="1"/>
    <row r="424" s="78" customFormat="1" ht="15" customHeight="1"/>
    <row r="425" s="78" customFormat="1" ht="15" customHeight="1"/>
    <row r="426" s="78" customFormat="1" ht="15" customHeight="1"/>
    <row r="427" s="78" customFormat="1" ht="15" customHeight="1"/>
    <row r="428" s="78" customFormat="1" ht="15" customHeight="1"/>
    <row r="429" s="78" customFormat="1" ht="15" customHeight="1"/>
    <row r="430" s="78" customFormat="1" ht="15" customHeight="1"/>
    <row r="431" s="78" customFormat="1" ht="15" customHeight="1"/>
    <row r="432" s="78" customFormat="1" ht="15" customHeight="1"/>
    <row r="433" s="78" customFormat="1" ht="15" customHeight="1"/>
    <row r="434" s="78" customFormat="1" ht="15" customHeight="1"/>
    <row r="435" s="78" customFormat="1" ht="15" customHeight="1"/>
    <row r="436" s="78" customFormat="1" ht="15" customHeight="1"/>
    <row r="437" s="78" customFormat="1" ht="15" customHeight="1"/>
    <row r="438" s="78" customFormat="1" ht="15" customHeight="1"/>
    <row r="439" s="78" customFormat="1" ht="15" customHeight="1"/>
    <row r="440" s="78" customFormat="1" ht="15" customHeight="1"/>
    <row r="441" s="78" customFormat="1" ht="15" customHeight="1"/>
    <row r="442" s="78" customFormat="1" ht="15" customHeight="1"/>
    <row r="443" s="78" customFormat="1" ht="15" customHeight="1"/>
    <row r="444" s="78" customFormat="1" ht="15" customHeight="1"/>
    <row r="445" s="78" customFormat="1" ht="15" customHeight="1"/>
    <row r="446" s="78" customFormat="1" ht="15" customHeight="1"/>
    <row r="447" s="78" customFormat="1" ht="15" customHeight="1"/>
    <row r="448" s="78" customFormat="1" ht="15" customHeight="1"/>
    <row r="449" s="78" customFormat="1" ht="15" customHeight="1"/>
    <row r="450" s="78" customFormat="1" ht="15" customHeight="1"/>
    <row r="451" s="78" customFormat="1" ht="15" customHeight="1"/>
    <row r="452" s="78" customFormat="1" ht="15" customHeight="1"/>
    <row r="453" s="78" customFormat="1" ht="15" customHeight="1"/>
    <row r="454" s="78" customFormat="1" ht="15" customHeight="1"/>
    <row r="455" s="78" customFormat="1" ht="15" customHeight="1"/>
    <row r="456" s="78" customFormat="1" ht="15" customHeight="1"/>
    <row r="457" s="78" customFormat="1" ht="15" customHeight="1"/>
    <row r="458" s="78" customFormat="1" ht="15" customHeight="1"/>
    <row r="459" s="78" customFormat="1" ht="15" customHeight="1"/>
    <row r="460" s="78" customFormat="1" ht="15" customHeight="1"/>
    <row r="461" s="78" customFormat="1" ht="15" customHeight="1"/>
    <row r="462" s="78" customFormat="1" ht="15" customHeight="1"/>
    <row r="463" s="78" customFormat="1" ht="15" customHeight="1"/>
    <row r="464" s="78" customFormat="1" ht="15" customHeight="1"/>
    <row r="465" s="78" customFormat="1" ht="15" customHeight="1"/>
    <row r="466" s="78" customFormat="1" ht="15" customHeight="1"/>
    <row r="467" s="78" customFormat="1" ht="15" customHeight="1"/>
    <row r="468" s="78" customFormat="1" ht="15" customHeight="1"/>
    <row r="469" s="78" customFormat="1" ht="15" customHeight="1"/>
    <row r="470" s="78" customFormat="1" ht="15" customHeight="1"/>
    <row r="471" s="78" customFormat="1" ht="15" customHeight="1"/>
    <row r="472" s="78" customFormat="1" ht="15" customHeight="1"/>
    <row r="473" s="78" customFormat="1" ht="15" customHeight="1"/>
    <row r="474" s="78" customFormat="1" ht="15" customHeight="1"/>
    <row r="475" s="78" customFormat="1" ht="15" customHeight="1"/>
    <row r="476" s="78" customFormat="1" ht="15" customHeight="1"/>
    <row r="477" s="78" customFormat="1" ht="15" customHeight="1"/>
    <row r="478" s="78" customFormat="1" ht="15" customHeight="1"/>
    <row r="479" s="78" customFormat="1" ht="15" customHeight="1"/>
    <row r="480" s="78" customFormat="1" ht="15" customHeight="1"/>
    <row r="481" s="78" customFormat="1" ht="15" customHeight="1"/>
    <row r="482" s="78" customFormat="1" ht="15" customHeight="1"/>
    <row r="483" s="78" customFormat="1" ht="15" customHeight="1"/>
    <row r="484" s="78" customFormat="1" ht="15" customHeight="1"/>
    <row r="485" s="78" customFormat="1" ht="15" customHeight="1"/>
    <row r="486" s="78" customFormat="1" ht="15" customHeight="1"/>
    <row r="487" s="78" customFormat="1" ht="15" customHeight="1"/>
    <row r="488" s="78" customFormat="1" ht="15" customHeight="1"/>
    <row r="489" s="78" customFormat="1" ht="15" customHeight="1"/>
    <row r="490" s="78" customFormat="1" ht="15" customHeight="1"/>
    <row r="491" s="78" customFormat="1" ht="15" customHeight="1"/>
    <row r="492" s="78" customFormat="1" ht="15" customHeight="1"/>
    <row r="493" s="78" customFormat="1" ht="15" customHeight="1"/>
    <row r="494" s="78" customFormat="1" ht="15" customHeight="1"/>
    <row r="495" s="78" customFormat="1" ht="15" customHeight="1"/>
    <row r="496" s="78" customFormat="1" ht="15" customHeight="1"/>
    <row r="497" s="78" customFormat="1" ht="15" customHeight="1"/>
    <row r="498" s="78" customFormat="1" ht="15" customHeight="1"/>
    <row r="499" s="78" customFormat="1" ht="15" customHeight="1"/>
    <row r="500" s="78" customFormat="1" ht="15" customHeight="1"/>
    <row r="501" s="78" customFormat="1" ht="15" customHeight="1"/>
    <row r="502" s="78" customFormat="1" ht="15" customHeight="1"/>
    <row r="503" s="78" customFormat="1" ht="15" customHeight="1"/>
    <row r="504" s="78" customFormat="1" ht="15" customHeight="1"/>
    <row r="505" s="78" customFormat="1" ht="15" customHeight="1"/>
    <row r="506" s="78" customFormat="1" ht="15" customHeight="1"/>
    <row r="507" s="78" customFormat="1" ht="15" customHeight="1"/>
    <row r="508" s="78" customFormat="1" ht="15" customHeight="1"/>
    <row r="509" s="78" customFormat="1" ht="15" customHeight="1"/>
    <row r="510" s="78" customFormat="1" ht="15" customHeight="1"/>
    <row r="511" s="78" customFormat="1" ht="15" customHeight="1"/>
    <row r="512" s="78" customFormat="1" ht="15" customHeight="1"/>
    <row r="513" s="78" customFormat="1" ht="15" customHeight="1"/>
    <row r="514" s="78" customFormat="1" ht="15" customHeight="1"/>
    <row r="515" s="78" customFormat="1" ht="15" customHeight="1"/>
    <row r="516" s="78" customFormat="1" ht="15" customHeight="1"/>
    <row r="517" s="78" customFormat="1" ht="15" customHeight="1"/>
    <row r="518" s="78" customFormat="1" ht="15" customHeight="1"/>
    <row r="519" s="78" customFormat="1" ht="15" customHeight="1"/>
    <row r="520" s="78" customFormat="1" ht="15" customHeight="1"/>
    <row r="521" s="78" customFormat="1" ht="15" customHeight="1"/>
    <row r="522" s="78" customFormat="1" ht="15" customHeight="1"/>
    <row r="523" s="78" customFormat="1" ht="15" customHeight="1"/>
    <row r="524" s="78" customFormat="1" ht="15" customHeight="1"/>
    <row r="525" s="78" customFormat="1" ht="15" customHeight="1"/>
    <row r="526" s="78" customFormat="1" ht="15" customHeight="1"/>
    <row r="527" s="78" customFormat="1" ht="15" customHeight="1"/>
    <row r="528" s="78" customFormat="1" ht="15" customHeight="1"/>
    <row r="529" s="78" customFormat="1" ht="15" customHeight="1"/>
    <row r="530" s="78" customFormat="1" ht="15" customHeight="1"/>
    <row r="531" s="78" customFormat="1" ht="15" customHeight="1"/>
    <row r="532" s="78" customFormat="1" ht="15" customHeight="1"/>
    <row r="533" s="78" customFormat="1" ht="15" customHeight="1"/>
    <row r="534" s="78" customFormat="1" ht="15" customHeight="1"/>
    <row r="535" s="78" customFormat="1" ht="15" customHeight="1"/>
    <row r="536" s="78" customFormat="1" ht="15" customHeight="1"/>
    <row r="537" s="78" customFormat="1" ht="15" customHeight="1"/>
    <row r="538" s="78" customFormat="1" ht="15" customHeight="1"/>
    <row r="539" s="78" customFormat="1" ht="15" customHeight="1"/>
    <row r="540" s="78" customFormat="1" ht="15" customHeight="1"/>
    <row r="541" s="78" customFormat="1" ht="15" customHeight="1"/>
    <row r="542" s="78" customFormat="1" ht="15" customHeight="1"/>
    <row r="543" s="78" customFormat="1" ht="15" customHeight="1"/>
    <row r="544" s="78" customFormat="1" ht="15" customHeight="1"/>
    <row r="545" s="78" customFormat="1" ht="15" customHeight="1"/>
    <row r="546" s="78" customFormat="1" ht="15" customHeight="1"/>
    <row r="547" s="78" customFormat="1" ht="15" customHeight="1"/>
    <row r="548" s="78" customFormat="1" ht="15" customHeight="1"/>
    <row r="549" s="78" customFormat="1" ht="15" customHeight="1"/>
    <row r="550" s="78" customFormat="1" ht="15" customHeight="1"/>
    <row r="551" s="78" customFormat="1" ht="15" customHeight="1"/>
    <row r="552" s="78" customFormat="1" ht="15" customHeight="1"/>
    <row r="553" s="78" customFormat="1" ht="15" customHeight="1"/>
    <row r="554" s="78" customFormat="1" ht="15" customHeight="1"/>
    <row r="555" s="78" customFormat="1" ht="15" customHeight="1"/>
    <row r="556" s="78" customFormat="1" ht="15" customHeight="1"/>
    <row r="557" s="78" customFormat="1" ht="15" customHeight="1"/>
    <row r="558" s="78" customFormat="1" ht="15" customHeight="1"/>
    <row r="559" s="78" customFormat="1" ht="15" customHeight="1"/>
    <row r="560" s="78" customFormat="1" ht="15" customHeight="1"/>
    <row r="561" s="78" customFormat="1" ht="15" customHeight="1"/>
    <row r="562" s="78" customFormat="1" ht="15" customHeight="1"/>
    <row r="563" s="78" customFormat="1" ht="15" customHeight="1"/>
    <row r="564" s="78" customFormat="1" ht="15" customHeight="1"/>
    <row r="565" s="78" customFormat="1" ht="15" customHeight="1"/>
    <row r="566" s="78" customFormat="1" ht="15" customHeight="1"/>
    <row r="567" s="78" customFormat="1" ht="15" customHeight="1"/>
    <row r="568" s="78" customFormat="1" ht="15" customHeight="1"/>
    <row r="569" s="78" customFormat="1" ht="15" customHeight="1"/>
    <row r="570" s="78" customFormat="1" ht="15" customHeight="1"/>
    <row r="571" s="78" customFormat="1" ht="15" customHeight="1"/>
    <row r="572" s="78" customFormat="1" ht="15" customHeight="1"/>
    <row r="573" s="78" customFormat="1" ht="15" customHeight="1"/>
    <row r="574" s="78" customFormat="1" ht="15" customHeight="1"/>
    <row r="575" s="78" customFormat="1" ht="15" customHeight="1"/>
    <row r="576" s="78" customFormat="1" ht="15" customHeight="1"/>
    <row r="577" s="78" customFormat="1" ht="15" customHeight="1"/>
    <row r="578" s="78" customFormat="1" ht="15" customHeight="1"/>
    <row r="579" s="78" customFormat="1" ht="15" customHeight="1"/>
    <row r="580" s="78" customFormat="1" ht="15" customHeight="1"/>
    <row r="581" s="78" customFormat="1" ht="15" customHeight="1"/>
    <row r="582" s="78" customFormat="1" ht="15" customHeight="1"/>
    <row r="583" s="78" customFormat="1" ht="15" customHeight="1"/>
    <row r="584" s="78" customFormat="1" ht="15" customHeight="1"/>
    <row r="585" s="78" customFormat="1" ht="15" customHeight="1"/>
    <row r="586" s="78" customFormat="1" ht="15" customHeight="1"/>
    <row r="587" s="78" customFormat="1" ht="15" customHeight="1"/>
    <row r="588" s="78" customFormat="1" ht="15" customHeight="1"/>
    <row r="589" s="78" customFormat="1" ht="15" customHeight="1"/>
    <row r="590" s="78" customFormat="1" ht="15" customHeight="1"/>
    <row r="591" s="78" customFormat="1" ht="15" customHeight="1"/>
    <row r="592" s="78" customFormat="1" ht="15" customHeight="1"/>
    <row r="593" s="78" customFormat="1" ht="15" customHeight="1"/>
    <row r="594" s="78" customFormat="1" ht="15" customHeight="1"/>
    <row r="595" s="78" customFormat="1" ht="15" customHeight="1"/>
    <row r="596" s="78" customFormat="1" ht="15" customHeight="1"/>
    <row r="597" s="78" customFormat="1" ht="15" customHeight="1"/>
    <row r="598" s="78" customFormat="1" ht="15" customHeight="1"/>
    <row r="599" s="78" customFormat="1" ht="15" customHeight="1"/>
    <row r="600" s="78" customFormat="1" ht="15" customHeight="1"/>
    <row r="601" s="78" customFormat="1" ht="15" customHeight="1"/>
    <row r="602" s="78" customFormat="1" ht="15" customHeight="1"/>
    <row r="603" s="78" customFormat="1" ht="15" customHeight="1"/>
    <row r="604" s="78" customFormat="1" ht="15" customHeight="1"/>
    <row r="605" s="78" customFormat="1" ht="15" customHeight="1"/>
    <row r="606" s="78" customFormat="1" ht="15" customHeight="1"/>
    <row r="607" s="78" customFormat="1" ht="15" customHeight="1"/>
    <row r="608" s="78" customFormat="1" ht="15" customHeight="1"/>
    <row r="609" s="78" customFormat="1" ht="15" customHeight="1"/>
    <row r="610" s="78" customFormat="1" ht="15" customHeight="1"/>
    <row r="611" s="78" customFormat="1" ht="15" customHeight="1"/>
    <row r="612" s="78" customFormat="1" ht="15" customHeight="1"/>
    <row r="613" s="78" customFormat="1" ht="15" customHeight="1"/>
    <row r="614" s="78" customFormat="1" ht="15" customHeight="1"/>
    <row r="615" s="78" customFormat="1" ht="15" customHeight="1"/>
    <row r="616" s="78" customFormat="1" ht="15" customHeight="1"/>
    <row r="617" s="78" customFormat="1" ht="15" customHeight="1"/>
    <row r="618" s="78" customFormat="1" ht="15" customHeight="1"/>
    <row r="619" s="78" customFormat="1" ht="15" customHeight="1"/>
    <row r="620" s="78" customFormat="1" ht="15" customHeight="1"/>
    <row r="621" s="78" customFormat="1" ht="15" customHeight="1"/>
    <row r="622" s="78" customFormat="1" ht="15" customHeight="1"/>
    <row r="623" s="78" customFormat="1" ht="15" customHeight="1"/>
    <row r="624" s="78" customFormat="1" ht="15" customHeight="1"/>
    <row r="625" s="78" customFormat="1" ht="15" customHeight="1"/>
    <row r="626" s="78" customFormat="1" ht="15" customHeight="1"/>
    <row r="627" s="78" customFormat="1" ht="15" customHeight="1"/>
    <row r="628" s="78" customFormat="1" ht="15" customHeight="1"/>
    <row r="629" s="78" customFormat="1" ht="15" customHeight="1"/>
    <row r="630" s="78" customFormat="1" ht="15" customHeight="1"/>
    <row r="631" s="78" customFormat="1" ht="15" customHeight="1"/>
    <row r="632" s="78" customFormat="1" ht="15" customHeight="1"/>
    <row r="633" s="78" customFormat="1" ht="15" customHeight="1"/>
    <row r="634" s="78" customFormat="1" ht="15" customHeight="1"/>
    <row r="635" s="78" customFormat="1" ht="15" customHeight="1"/>
    <row r="636" s="78" customFormat="1" ht="15" customHeight="1"/>
    <row r="637" s="78" customFormat="1" ht="15" customHeight="1"/>
    <row r="638" s="78" customFormat="1" ht="15" customHeight="1"/>
    <row r="639" s="78" customFormat="1" ht="15" customHeight="1"/>
    <row r="640" s="78" customFormat="1" ht="15" customHeight="1"/>
    <row r="641" s="78" customFormat="1" ht="15" customHeight="1"/>
    <row r="642" s="78" customFormat="1" ht="15" customHeight="1"/>
    <row r="643" s="78" customFormat="1" ht="15" customHeight="1"/>
    <row r="644" s="78" customFormat="1" ht="15" customHeight="1"/>
    <row r="645" s="78" customFormat="1" ht="15" customHeight="1"/>
    <row r="646" s="78" customFormat="1" ht="15" customHeight="1"/>
    <row r="647" s="78" customFormat="1" ht="15" customHeight="1"/>
    <row r="648" s="78" customFormat="1" ht="15" customHeight="1"/>
    <row r="649" s="78" customFormat="1" ht="15" customHeight="1"/>
    <row r="650" s="78" customFormat="1" ht="15" customHeight="1"/>
    <row r="651" s="78" customFormat="1" ht="15" customHeight="1"/>
    <row r="652" s="78" customFormat="1" ht="15" customHeight="1"/>
    <row r="653" s="78" customFormat="1" ht="15" customHeight="1"/>
    <row r="654" s="78" customFormat="1" ht="15" customHeight="1"/>
    <row r="655" s="78" customFormat="1" ht="15" customHeight="1"/>
    <row r="656" s="78" customFormat="1" ht="15" customHeight="1"/>
    <row r="657" s="78" customFormat="1" ht="15" customHeight="1"/>
    <row r="658" s="78" customFormat="1" ht="15" customHeight="1"/>
    <row r="659" s="78" customFormat="1" ht="15" customHeight="1"/>
    <row r="660" s="78" customFormat="1" ht="15" customHeight="1"/>
    <row r="661" s="78" customFormat="1" ht="15" customHeight="1"/>
    <row r="662" s="78" customFormat="1" ht="15" customHeight="1"/>
    <row r="663" s="78" customFormat="1" ht="15" customHeight="1"/>
    <row r="664" s="78" customFormat="1" ht="15" customHeight="1"/>
    <row r="665" s="78" customFormat="1" ht="15" customHeight="1"/>
    <row r="666" s="78" customFormat="1" ht="15" customHeight="1"/>
    <row r="667" s="78" customFormat="1" ht="15" customHeight="1"/>
    <row r="668" s="78" customFormat="1" ht="15" customHeight="1"/>
    <row r="669" s="78" customFormat="1" ht="15" customHeight="1"/>
    <row r="670" s="78" customFormat="1" ht="15" customHeight="1"/>
    <row r="671" s="78" customFormat="1" ht="15" customHeight="1"/>
    <row r="672" s="78" customFormat="1" ht="15" customHeight="1"/>
    <row r="673" s="78" customFormat="1" ht="15" customHeight="1"/>
    <row r="674" s="78" customFormat="1" ht="15" customHeight="1"/>
    <row r="675" s="78" customFormat="1" ht="15" customHeight="1"/>
    <row r="676" s="78" customFormat="1" ht="15" customHeight="1"/>
    <row r="677" s="78" customFormat="1" ht="15" customHeight="1"/>
    <row r="678" s="78" customFormat="1" ht="15" customHeight="1"/>
    <row r="679" s="78" customFormat="1" ht="15" customHeight="1"/>
    <row r="680" s="78" customFormat="1" ht="15" customHeight="1"/>
    <row r="681" s="78" customFormat="1" ht="15" customHeight="1"/>
    <row r="682" s="78" customFormat="1" ht="15" customHeight="1"/>
    <row r="683" s="78" customFormat="1" ht="15" customHeight="1"/>
    <row r="684" s="78" customFormat="1" ht="15" customHeight="1"/>
    <row r="685" s="78" customFormat="1" ht="15" customHeight="1"/>
    <row r="686" s="78" customFormat="1" ht="15" customHeight="1"/>
    <row r="687" s="78" customFormat="1" ht="15" customHeight="1"/>
    <row r="688" s="78" customFormat="1" ht="15" customHeight="1"/>
    <row r="689" s="78" customFormat="1" ht="15" customHeight="1"/>
    <row r="690" s="78" customFormat="1" ht="15" customHeight="1"/>
    <row r="691" s="78" customFormat="1" ht="15" customHeight="1"/>
    <row r="692" s="78" customFormat="1" ht="15" customHeight="1"/>
    <row r="693" s="78" customFormat="1" ht="15" customHeight="1"/>
    <row r="694" s="78" customFormat="1" ht="15" customHeight="1"/>
    <row r="695" s="78" customFormat="1" ht="15" customHeight="1"/>
    <row r="696" s="78" customFormat="1" ht="15" customHeight="1"/>
    <row r="697" s="78" customFormat="1" ht="15" customHeight="1"/>
    <row r="698" s="78" customFormat="1" ht="15" customHeight="1"/>
    <row r="699" s="78" customFormat="1" ht="15" customHeight="1"/>
    <row r="700" s="78" customFormat="1" ht="15" customHeight="1"/>
    <row r="701" s="78" customFormat="1" ht="15" customHeight="1"/>
    <row r="702" s="78" customFormat="1" ht="15" customHeight="1"/>
    <row r="703" s="78" customFormat="1" ht="15" customHeight="1"/>
    <row r="704" s="78" customFormat="1" ht="15" customHeight="1"/>
    <row r="705" s="78" customFormat="1" ht="15" customHeight="1"/>
    <row r="706" s="78" customFormat="1" ht="15" customHeight="1"/>
    <row r="707" s="78" customFormat="1" ht="15" customHeight="1"/>
    <row r="708" s="78" customFormat="1" ht="15" customHeight="1"/>
    <row r="709" s="78" customFormat="1" ht="15" customHeight="1"/>
    <row r="710" s="78" customFormat="1" ht="15" customHeight="1"/>
    <row r="711" s="78" customFormat="1" ht="15" customHeight="1"/>
    <row r="712" s="78" customFormat="1" ht="15" customHeight="1"/>
    <row r="713" s="78" customFormat="1" ht="15" customHeight="1"/>
    <row r="714" s="78" customFormat="1" ht="15" customHeight="1"/>
    <row r="715" s="78" customFormat="1" ht="15" customHeight="1"/>
    <row r="716" s="78" customFormat="1" ht="15" customHeight="1"/>
    <row r="717" s="78" customFormat="1" ht="15" customHeight="1"/>
    <row r="718" s="78" customFormat="1" ht="15" customHeight="1"/>
    <row r="719" s="78" customFormat="1" ht="15" customHeight="1"/>
    <row r="720" s="78" customFormat="1" ht="15" customHeight="1"/>
    <row r="721" s="78" customFormat="1" ht="15" customHeight="1"/>
    <row r="722" s="78" customFormat="1" ht="15" customHeight="1"/>
    <row r="723" s="78" customFormat="1" ht="15" customHeight="1"/>
    <row r="724" s="78" customFormat="1" ht="15" customHeight="1"/>
    <row r="725" s="78" customFormat="1" ht="15" customHeight="1"/>
    <row r="726" s="78" customFormat="1" ht="15" customHeight="1"/>
    <row r="727" s="78" customFormat="1" ht="15" customHeight="1"/>
    <row r="728" s="78" customFormat="1" ht="15" customHeight="1"/>
    <row r="729" s="78" customFormat="1" ht="15" customHeight="1"/>
    <row r="730" s="78" customFormat="1" ht="15" customHeight="1"/>
    <row r="731" s="78" customFormat="1" ht="15" customHeight="1"/>
    <row r="732" s="78" customFormat="1" ht="15" customHeight="1"/>
    <row r="733" s="78" customFormat="1" ht="15" customHeight="1"/>
    <row r="734" s="78" customFormat="1" ht="15" customHeight="1"/>
    <row r="735" s="78" customFormat="1" ht="15" customHeight="1"/>
    <row r="736" s="78" customFormat="1" ht="15" customHeight="1"/>
    <row r="737" s="78" customFormat="1" ht="15" customHeight="1"/>
    <row r="738" s="78" customFormat="1" ht="15" customHeight="1"/>
    <row r="739" s="78" customFormat="1" ht="15" customHeight="1"/>
    <row r="740" s="78" customFormat="1" ht="15" customHeight="1"/>
    <row r="741" s="78" customFormat="1" ht="15" customHeight="1"/>
    <row r="742" s="78" customFormat="1" ht="15" customHeight="1"/>
    <row r="743" s="78" customFormat="1" ht="15" customHeight="1"/>
    <row r="744" s="78" customFormat="1" ht="15" customHeight="1"/>
    <row r="745" s="78" customFormat="1" ht="15" customHeight="1"/>
    <row r="746" s="78" customFormat="1" ht="15" customHeight="1"/>
    <row r="747" s="78" customFormat="1" ht="15" customHeight="1"/>
    <row r="748" s="78" customFormat="1" ht="15" customHeight="1"/>
    <row r="749" s="78" customFormat="1" ht="15" customHeight="1"/>
    <row r="750" s="78" customFormat="1" ht="15" customHeight="1"/>
    <row r="751" s="78" customFormat="1" ht="15" customHeight="1"/>
    <row r="752" s="78" customFormat="1" ht="15" customHeight="1"/>
    <row r="753" s="78" customFormat="1" ht="15" customHeight="1"/>
    <row r="754" s="78" customFormat="1" ht="15" customHeight="1"/>
    <row r="755" s="78" customFormat="1" ht="15" customHeight="1"/>
    <row r="756" s="78" customFormat="1" ht="15" customHeight="1"/>
    <row r="757" s="78" customFormat="1" ht="15" customHeight="1"/>
    <row r="758" s="78" customFormat="1" ht="15" customHeight="1"/>
    <row r="759" s="78" customFormat="1" ht="15" customHeight="1"/>
    <row r="760" s="78" customFormat="1" ht="15" customHeight="1"/>
    <row r="761" s="78" customFormat="1" ht="15" customHeight="1"/>
    <row r="762" s="78" customFormat="1" ht="15" customHeight="1"/>
    <row r="763" s="78" customFormat="1" ht="15" customHeight="1"/>
    <row r="764" s="78" customFormat="1" ht="15" customHeight="1"/>
    <row r="765" s="78" customFormat="1" ht="15" customHeight="1"/>
    <row r="766" s="78" customFormat="1" ht="15" customHeight="1"/>
    <row r="767" s="78" customFormat="1" ht="15" customHeight="1"/>
    <row r="768" s="78" customFormat="1" ht="15" customHeight="1"/>
    <row r="769" s="78" customFormat="1" ht="15" customHeight="1"/>
    <row r="770" s="78" customFormat="1" ht="15" customHeight="1"/>
    <row r="771" s="78" customFormat="1" ht="15" customHeight="1"/>
    <row r="772" s="78" customFormat="1" ht="15" customHeight="1"/>
    <row r="773" s="78" customFormat="1" ht="15" customHeight="1"/>
    <row r="774" s="78" customFormat="1" ht="15" customHeight="1"/>
    <row r="775" s="78" customFormat="1" ht="15" customHeight="1"/>
    <row r="776" s="78" customFormat="1" ht="15" customHeight="1"/>
    <row r="777" s="78" customFormat="1" ht="15" customHeight="1"/>
    <row r="778" s="78" customFormat="1" ht="15" customHeight="1"/>
    <row r="779" s="78" customFormat="1" ht="15" customHeight="1"/>
    <row r="780" s="78" customFormat="1" ht="15" customHeight="1"/>
    <row r="781" s="78" customFormat="1" ht="15" customHeight="1"/>
    <row r="782" s="78" customFormat="1" ht="15" customHeight="1"/>
    <row r="783" s="78" customFormat="1" ht="15" customHeight="1"/>
    <row r="784" s="78" customFormat="1" ht="15" customHeight="1"/>
    <row r="785" s="78" customFormat="1" ht="15" customHeight="1"/>
    <row r="786" s="78" customFormat="1" ht="15" customHeight="1"/>
    <row r="787" s="78" customFormat="1" ht="15" customHeight="1"/>
    <row r="788" s="78" customFormat="1" ht="15" customHeight="1"/>
    <row r="789" s="78" customFormat="1" ht="15" customHeight="1"/>
    <row r="790" s="78" customFormat="1" ht="15" customHeight="1"/>
    <row r="791" s="78" customFormat="1" ht="15" customHeight="1"/>
    <row r="792" s="78" customFormat="1" ht="15" customHeight="1"/>
    <row r="793" s="78" customFormat="1" ht="15" customHeight="1"/>
    <row r="794" s="78" customFormat="1" ht="15" customHeight="1"/>
    <row r="795" s="78" customFormat="1" ht="15" customHeight="1"/>
    <row r="796" s="78" customFormat="1" ht="15" customHeight="1"/>
    <row r="797" s="78" customFormat="1" ht="15" customHeight="1"/>
    <row r="798" s="78" customFormat="1" ht="15" customHeight="1"/>
    <row r="799" s="78" customFormat="1" ht="15" customHeight="1"/>
    <row r="800" s="78" customFormat="1" ht="15" customHeight="1"/>
    <row r="801" s="78" customFormat="1" ht="15" customHeight="1"/>
    <row r="802" s="78" customFormat="1" ht="15" customHeight="1"/>
    <row r="803" s="78" customFormat="1" ht="15" customHeight="1"/>
    <row r="804" s="78" customFormat="1" ht="15" customHeight="1"/>
    <row r="805" s="78" customFormat="1" ht="15" customHeight="1"/>
    <row r="806" s="78" customFormat="1" ht="15" customHeight="1"/>
    <row r="807" s="78" customFormat="1" ht="15" customHeight="1"/>
    <row r="808" s="78" customFormat="1" ht="15" customHeight="1"/>
    <row r="809" s="78" customFormat="1" ht="15" customHeight="1"/>
    <row r="810" s="78" customFormat="1" ht="15" customHeight="1"/>
    <row r="811" s="78" customFormat="1" ht="15" customHeight="1"/>
    <row r="812" s="78" customFormat="1" ht="15" customHeight="1"/>
    <row r="813" s="78" customFormat="1" ht="15" customHeight="1"/>
    <row r="814" s="78" customFormat="1" ht="15" customHeight="1"/>
    <row r="815" s="78" customFormat="1" ht="15" customHeight="1"/>
    <row r="816" s="78" customFormat="1" ht="15" customHeight="1"/>
    <row r="817" s="78" customFormat="1" ht="15" customHeight="1"/>
    <row r="818" s="78" customFormat="1" ht="15" customHeight="1"/>
    <row r="819" s="78" customFormat="1" ht="15" customHeight="1"/>
    <row r="820" s="78" customFormat="1" ht="15" customHeight="1"/>
    <row r="821" s="78" customFormat="1" ht="15" customHeight="1"/>
    <row r="822" s="78" customFormat="1" ht="15" customHeight="1"/>
    <row r="823" s="78" customFormat="1" ht="15" customHeight="1"/>
    <row r="824" s="78" customFormat="1" ht="15" customHeight="1"/>
    <row r="825" s="78" customFormat="1" ht="15" customHeight="1"/>
    <row r="826" s="78" customFormat="1" ht="15" customHeight="1"/>
    <row r="827" s="78" customFormat="1" ht="15" customHeight="1"/>
    <row r="828" s="78" customFormat="1" ht="15" customHeight="1"/>
    <row r="829" s="78" customFormat="1" ht="15" customHeight="1"/>
    <row r="830" s="78" customFormat="1" ht="15" customHeight="1"/>
    <row r="831" s="78" customFormat="1" ht="15" customHeight="1"/>
    <row r="832" s="78" customFormat="1" ht="15" customHeight="1"/>
    <row r="833" s="78" customFormat="1" ht="15" customHeight="1"/>
    <row r="834" s="78" customFormat="1" ht="15" customHeight="1"/>
    <row r="835" s="78" customFormat="1" ht="15" customHeight="1"/>
    <row r="836" s="78" customFormat="1" ht="15" customHeight="1"/>
    <row r="837" s="78" customFormat="1" ht="15" customHeight="1"/>
    <row r="838" s="78" customFormat="1" ht="15" customHeight="1"/>
    <row r="839" s="78" customFormat="1" ht="15" customHeight="1"/>
    <row r="840" s="78" customFormat="1" ht="15" customHeight="1"/>
    <row r="841" s="78" customFormat="1" ht="15" customHeight="1"/>
    <row r="842" s="78" customFormat="1" ht="15" customHeight="1"/>
    <row r="843" s="78" customFormat="1" ht="15" customHeight="1"/>
    <row r="844" s="78" customFormat="1" ht="15" customHeight="1"/>
    <row r="845" s="78" customFormat="1" ht="15" customHeight="1"/>
    <row r="846" s="78" customFormat="1" ht="15" customHeight="1"/>
    <row r="847" s="78" customFormat="1" ht="15" customHeight="1"/>
    <row r="848" s="78" customFormat="1" ht="15" customHeight="1"/>
    <row r="849" s="78" customFormat="1" ht="15" customHeight="1"/>
    <row r="850" s="78" customFormat="1" ht="15" customHeight="1"/>
    <row r="851" s="78" customFormat="1" ht="15" customHeight="1"/>
    <row r="852" s="78" customFormat="1" ht="15" customHeight="1"/>
    <row r="853" s="78" customFormat="1" ht="15" customHeight="1"/>
    <row r="854" s="78" customFormat="1" ht="15" customHeight="1"/>
    <row r="855" s="78" customFormat="1" ht="15" customHeight="1"/>
    <row r="856" s="78" customFormat="1" ht="15" customHeight="1"/>
    <row r="857" s="78" customFormat="1" ht="15" customHeight="1"/>
    <row r="858" s="78" customFormat="1" ht="15" customHeight="1"/>
    <row r="859" s="78" customFormat="1" ht="15" customHeight="1"/>
    <row r="860" s="78" customFormat="1" ht="15" customHeight="1"/>
    <row r="861" s="78" customFormat="1" ht="15" customHeight="1"/>
    <row r="862" s="78" customFormat="1" ht="15" customHeight="1"/>
    <row r="863" s="78" customFormat="1" ht="15" customHeight="1"/>
    <row r="864" s="78" customFormat="1" ht="15" customHeight="1"/>
    <row r="865" s="78" customFormat="1" ht="15" customHeight="1"/>
    <row r="866" s="78" customFormat="1" ht="15" customHeight="1"/>
    <row r="867" s="78" customFormat="1" ht="15" customHeight="1"/>
    <row r="868" s="78" customFormat="1" ht="15" customHeight="1"/>
    <row r="869" s="78" customFormat="1" ht="15" customHeight="1"/>
    <row r="870" s="78" customFormat="1" ht="15" customHeight="1"/>
    <row r="871" s="78" customFormat="1" ht="15" customHeight="1"/>
    <row r="872" s="78" customFormat="1" ht="15" customHeight="1"/>
    <row r="873" s="78" customFormat="1" ht="15" customHeight="1"/>
    <row r="874" s="78" customFormat="1" ht="15" customHeight="1"/>
    <row r="875" s="78" customFormat="1" ht="15" customHeight="1"/>
    <row r="876" s="78" customFormat="1" ht="15" customHeight="1"/>
    <row r="877" s="78" customFormat="1" ht="15" customHeight="1"/>
    <row r="878" s="78" customFormat="1" ht="15" customHeight="1"/>
    <row r="879" s="78" customFormat="1" ht="15" customHeight="1"/>
    <row r="880" s="78" customFormat="1" ht="15" customHeight="1"/>
    <row r="881" s="78" customFormat="1" ht="15" customHeight="1"/>
    <row r="882" s="78" customFormat="1" ht="15" customHeight="1"/>
    <row r="883" s="78" customFormat="1" ht="15" customHeight="1"/>
    <row r="884" s="78" customFormat="1" ht="15" customHeight="1"/>
    <row r="885" s="78" customFormat="1" ht="15" customHeight="1"/>
    <row r="886" s="78" customFormat="1" ht="15" customHeight="1"/>
    <row r="887" s="78" customFormat="1" ht="15" customHeight="1"/>
    <row r="888" s="78" customFormat="1" ht="15" customHeight="1"/>
    <row r="889" s="78" customFormat="1" ht="15" customHeight="1"/>
    <row r="890" s="78" customFormat="1" ht="15" customHeight="1"/>
    <row r="891" s="78" customFormat="1" ht="15" customHeight="1"/>
    <row r="892" s="78" customFormat="1" ht="15" customHeight="1"/>
    <row r="893" s="78" customFormat="1" ht="15" customHeight="1"/>
    <row r="894" s="78" customFormat="1" ht="15" customHeight="1"/>
    <row r="895" s="78" customFormat="1" ht="15" customHeight="1"/>
    <row r="896" s="78" customFormat="1" ht="15" customHeight="1"/>
    <row r="897" s="78" customFormat="1" ht="15" customHeight="1"/>
    <row r="898" s="78" customFormat="1" ht="15" customHeight="1"/>
    <row r="899" s="78" customFormat="1" ht="15" customHeight="1"/>
    <row r="900" s="78" customFormat="1" ht="15" customHeight="1"/>
    <row r="901" s="78" customFormat="1" ht="15" customHeight="1"/>
    <row r="902" s="78" customFormat="1" ht="15" customHeight="1"/>
    <row r="903" s="78" customFormat="1" ht="15" customHeight="1"/>
    <row r="904" s="78" customFormat="1" ht="15" customHeight="1"/>
    <row r="905" s="78" customFormat="1" ht="15" customHeight="1"/>
    <row r="906" s="78" customFormat="1" ht="15" customHeight="1"/>
    <row r="907" s="78" customFormat="1" ht="15" customHeight="1"/>
    <row r="908" s="78" customFormat="1" ht="15" customHeight="1"/>
    <row r="909" s="78" customFormat="1" ht="15" customHeight="1"/>
    <row r="910" s="78" customFormat="1" ht="15" customHeight="1"/>
    <row r="911" s="78" customFormat="1" ht="15" customHeight="1"/>
    <row r="912" s="78" customFormat="1" ht="15" customHeight="1"/>
    <row r="913" s="78" customFormat="1" ht="15" customHeight="1"/>
    <row r="914" s="78" customFormat="1" ht="15" customHeight="1"/>
    <row r="915" s="78" customFormat="1" ht="15" customHeight="1"/>
    <row r="916" s="78" customFormat="1" ht="15" customHeight="1"/>
    <row r="917" s="78" customFormat="1" ht="15" customHeight="1"/>
    <row r="918" s="78" customFormat="1" ht="15" customHeight="1"/>
    <row r="919" s="78" customFormat="1" ht="15" customHeight="1"/>
    <row r="920" s="78" customFormat="1" ht="15" customHeight="1"/>
    <row r="921" s="78" customFormat="1" ht="15" customHeight="1"/>
    <row r="922" s="78" customFormat="1" ht="15" customHeight="1"/>
    <row r="923" s="78" customFormat="1" ht="15" customHeight="1"/>
    <row r="924" s="78" customFormat="1" ht="15" customHeight="1"/>
    <row r="925" s="78" customFormat="1" ht="15" customHeight="1"/>
    <row r="926" s="78" customFormat="1" ht="15" customHeight="1"/>
    <row r="927" s="78" customFormat="1" ht="15" customHeight="1"/>
    <row r="928" s="78" customFormat="1" ht="15" customHeight="1"/>
    <row r="929" s="78" customFormat="1" ht="15" customHeight="1"/>
    <row r="930" s="78" customFormat="1" ht="15" customHeight="1"/>
    <row r="931" s="78" customFormat="1" ht="15" customHeight="1"/>
    <row r="932" s="78" customFormat="1" ht="15" customHeight="1"/>
    <row r="933" s="78" customFormat="1" ht="15" customHeight="1"/>
    <row r="934" s="78" customFormat="1" ht="15" customHeight="1"/>
    <row r="935" s="78" customFormat="1" ht="15" customHeight="1"/>
    <row r="936" s="78" customFormat="1" ht="15" customHeight="1"/>
    <row r="937" s="78" customFormat="1" ht="15" customHeight="1"/>
    <row r="938" s="78" customFormat="1" ht="15" customHeight="1"/>
    <row r="939" s="78" customFormat="1" ht="15" customHeight="1"/>
    <row r="940" s="78" customFormat="1" ht="15" customHeight="1"/>
    <row r="941" s="78" customFormat="1" ht="15" customHeight="1"/>
    <row r="942" s="78" customFormat="1" ht="15" customHeight="1"/>
    <row r="943" s="78" customFormat="1" ht="15" customHeight="1"/>
    <row r="944" s="78" customFormat="1" ht="15" customHeight="1"/>
    <row r="945" s="78" customFormat="1" ht="15" customHeight="1"/>
    <row r="946" s="78" customFormat="1" ht="15" customHeight="1"/>
    <row r="947" s="78" customFormat="1" ht="15" customHeight="1"/>
    <row r="948" s="78" customFormat="1" ht="15" customHeight="1"/>
    <row r="949" s="78" customFormat="1" ht="15" customHeight="1"/>
    <row r="950" s="78" customFormat="1" ht="15" customHeight="1"/>
    <row r="951" s="78" customFormat="1" ht="15" customHeight="1"/>
    <row r="952" s="78" customFormat="1" ht="15" customHeight="1"/>
    <row r="953" s="78" customFormat="1" ht="15" customHeight="1"/>
    <row r="954" s="78" customFormat="1" ht="15" customHeight="1"/>
    <row r="955" s="78" customFormat="1" ht="15" customHeight="1"/>
    <row r="956" s="78" customFormat="1" ht="15" customHeight="1"/>
    <row r="957" s="78" customFormat="1" ht="15" customHeight="1"/>
    <row r="958" s="78" customFormat="1" ht="15" customHeight="1"/>
    <row r="959" s="78" customFormat="1" ht="15" customHeight="1"/>
    <row r="960" s="78" customFormat="1" ht="15" customHeight="1"/>
    <row r="961" s="78" customFormat="1" ht="15" customHeight="1"/>
    <row r="962" s="78" customFormat="1" ht="15" customHeight="1"/>
    <row r="963" s="78" customFormat="1" ht="15" customHeight="1"/>
    <row r="964" s="78" customFormat="1" ht="15" customHeight="1"/>
    <row r="965" s="78" customFormat="1" ht="15" customHeight="1"/>
    <row r="966" s="78" customFormat="1" ht="15" customHeight="1"/>
    <row r="967" s="78" customFormat="1" ht="15" customHeight="1"/>
    <row r="968" s="78" customFormat="1" ht="15" customHeight="1"/>
    <row r="969" s="78" customFormat="1" ht="15" customHeight="1"/>
    <row r="970" s="78" customFormat="1" ht="15" customHeight="1"/>
    <row r="971" s="78" customFormat="1" ht="15" customHeight="1"/>
    <row r="972" s="78" customFormat="1" ht="15" customHeight="1"/>
    <row r="973" s="78" customFormat="1" ht="15" customHeight="1"/>
    <row r="974" s="78" customFormat="1" ht="15" customHeight="1"/>
    <row r="975" s="78" customFormat="1" ht="15" customHeight="1"/>
    <row r="976" s="78" customFormat="1" ht="15" customHeight="1"/>
    <row r="977" s="78" customFormat="1" ht="15" customHeight="1"/>
    <row r="978" s="78" customFormat="1" ht="15" customHeight="1"/>
    <row r="979" s="78" customFormat="1" ht="15" customHeight="1"/>
    <row r="980" s="78" customFormat="1" ht="15" customHeight="1"/>
    <row r="981" s="78" customFormat="1" ht="15" customHeight="1"/>
    <row r="982" s="78" customFormat="1" ht="15" customHeight="1"/>
    <row r="983" s="78" customFormat="1" ht="15" customHeight="1"/>
    <row r="984" s="78" customFormat="1" ht="15" customHeight="1"/>
    <row r="985" s="78" customFormat="1" ht="15" customHeight="1"/>
    <row r="986" s="78" customFormat="1" ht="15" customHeight="1"/>
    <row r="987" s="78" customFormat="1" ht="15" customHeight="1"/>
    <row r="988" s="78" customFormat="1" ht="15" customHeight="1"/>
    <row r="989" s="78" customFormat="1" ht="15" customHeight="1"/>
    <row r="990" s="78" customFormat="1" ht="15" customHeight="1"/>
    <row r="991" s="78" customFormat="1" ht="15" customHeight="1"/>
    <row r="992" s="78" customFormat="1" ht="15" customHeight="1"/>
    <row r="993" s="78" customFormat="1" ht="15" customHeight="1"/>
    <row r="994" s="78" customFormat="1" ht="15" customHeight="1"/>
    <row r="995" s="78" customFormat="1" ht="15" customHeight="1"/>
    <row r="996" s="78" customFormat="1" ht="15" customHeight="1"/>
    <row r="997" s="78" customFormat="1" ht="15" customHeight="1"/>
    <row r="998" s="78" customFormat="1" ht="15" customHeight="1"/>
    <row r="999" s="78" customFormat="1" ht="15" customHeight="1"/>
    <row r="1000" s="78" customFormat="1" ht="15" customHeight="1"/>
  </sheetData>
  <mergeCells count="47">
    <mergeCell ref="B19:C19"/>
    <mergeCell ref="B20:C20"/>
    <mergeCell ref="B21:C21"/>
    <mergeCell ref="B22:C22"/>
    <mergeCell ref="B13:C13"/>
    <mergeCell ref="B14:C14"/>
    <mergeCell ref="B15:C15"/>
    <mergeCell ref="B16:C16"/>
    <mergeCell ref="B17:C17"/>
    <mergeCell ref="B18:C18"/>
    <mergeCell ref="S8:S9"/>
    <mergeCell ref="T8:T9"/>
    <mergeCell ref="B9:C9"/>
    <mergeCell ref="B10:C10"/>
    <mergeCell ref="B11:C11"/>
    <mergeCell ref="B12:C12"/>
    <mergeCell ref="M8:M9"/>
    <mergeCell ref="N8:N9"/>
    <mergeCell ref="O8:O9"/>
    <mergeCell ref="P8:P9"/>
    <mergeCell ref="Q8:Q9"/>
    <mergeCell ref="R8:R9"/>
    <mergeCell ref="G8:G9"/>
    <mergeCell ref="H8:H9"/>
    <mergeCell ref="I8:I9"/>
    <mergeCell ref="J8:J9"/>
    <mergeCell ref="K8:K9"/>
    <mergeCell ref="L8:L9"/>
    <mergeCell ref="K6:M6"/>
    <mergeCell ref="N6:P6"/>
    <mergeCell ref="Q6:S6"/>
    <mergeCell ref="B7:C7"/>
    <mergeCell ref="D7:G7"/>
    <mergeCell ref="H7:J7"/>
    <mergeCell ref="K7:M7"/>
    <mergeCell ref="N7:P7"/>
    <mergeCell ref="Q7:S7"/>
    <mergeCell ref="A2:A3"/>
    <mergeCell ref="A5:A8"/>
    <mergeCell ref="B5:C5"/>
    <mergeCell ref="B6:C6"/>
    <mergeCell ref="D6:G6"/>
    <mergeCell ref="H6:J6"/>
    <mergeCell ref="B8:C8"/>
    <mergeCell ref="D8:D9"/>
    <mergeCell ref="E8:E9"/>
    <mergeCell ref="F8:F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144D6-61A0-470E-A363-95379E02BD7F}">
  <sheetPr>
    <tabColor theme="9" tint="-0.499984740745262"/>
  </sheetPr>
  <dimension ref="A1:T1000"/>
  <sheetViews>
    <sheetView workbookViewId="0">
      <selection sqref="A1:XFD1048576"/>
    </sheetView>
  </sheetViews>
  <sheetFormatPr defaultColWidth="12.5703125" defaultRowHeight="15"/>
  <cols>
    <col min="1" max="1" width="57.7109375" style="78" customWidth="1"/>
    <col min="2" max="2" width="17" style="78" customWidth="1"/>
    <col min="3" max="3" width="30.7109375" style="78" customWidth="1"/>
    <col min="4" max="14" width="19.140625" style="78" customWidth="1"/>
    <col min="15" max="15" width="21" style="78" customWidth="1"/>
    <col min="16" max="16" width="22.7109375" style="78" customWidth="1"/>
    <col min="17" max="19" width="19.140625" style="78" customWidth="1"/>
    <col min="20" max="20" width="11.140625" style="78" customWidth="1"/>
    <col min="21" max="26" width="9.140625" style="78" customWidth="1"/>
    <col min="27" max="16384" width="12.5703125" style="78"/>
  </cols>
  <sheetData>
    <row r="1" spans="1:20" ht="15.75" customHeight="1">
      <c r="A1" s="76"/>
      <c r="B1" s="77"/>
      <c r="C1" s="77"/>
      <c r="D1" s="77"/>
    </row>
    <row r="2" spans="1:20" ht="15.75" customHeight="1">
      <c r="A2" s="79" t="s">
        <v>259</v>
      </c>
      <c r="B2" s="77"/>
      <c r="C2" s="77"/>
      <c r="D2" s="77"/>
    </row>
    <row r="3" spans="1:20" ht="15.75" customHeight="1">
      <c r="A3" s="79"/>
      <c r="B3" s="77"/>
      <c r="C3" s="77"/>
      <c r="D3" s="77"/>
    </row>
    <row r="4" spans="1:20" ht="15.75" customHeight="1">
      <c r="A4" s="77"/>
      <c r="B4" s="77"/>
      <c r="C4" s="77"/>
      <c r="D4" s="77"/>
    </row>
    <row r="5" spans="1:20" ht="15.75" customHeight="1">
      <c r="A5" s="80" t="s">
        <v>203</v>
      </c>
      <c r="B5" s="81" t="s">
        <v>204</v>
      </c>
      <c r="C5" s="227"/>
      <c r="D5" s="82"/>
      <c r="E5" s="83">
        <v>0.25</v>
      </c>
      <c r="F5" s="84"/>
      <c r="G5" s="85"/>
      <c r="H5" s="82"/>
      <c r="I5" s="86">
        <v>0.15</v>
      </c>
      <c r="J5" s="85"/>
      <c r="K5" s="82"/>
      <c r="L5" s="86">
        <v>0.25</v>
      </c>
      <c r="M5" s="85"/>
      <c r="N5" s="82"/>
      <c r="O5" s="86">
        <v>0.2</v>
      </c>
      <c r="P5" s="85"/>
      <c r="Q5" s="82"/>
      <c r="R5" s="86">
        <v>0.15</v>
      </c>
      <c r="S5" s="85"/>
    </row>
    <row r="6" spans="1:20" ht="15.75" customHeight="1">
      <c r="A6" s="228"/>
      <c r="B6" s="87" t="s">
        <v>205</v>
      </c>
      <c r="C6" s="229"/>
      <c r="D6" s="88" t="s">
        <v>206</v>
      </c>
      <c r="E6" s="230"/>
      <c r="F6" s="230"/>
      <c r="G6" s="229"/>
      <c r="H6" s="89" t="s">
        <v>207</v>
      </c>
      <c r="I6" s="230"/>
      <c r="J6" s="229"/>
      <c r="K6" s="89" t="s">
        <v>208</v>
      </c>
      <c r="L6" s="230"/>
      <c r="M6" s="229"/>
      <c r="N6" s="89" t="s">
        <v>209</v>
      </c>
      <c r="O6" s="230"/>
      <c r="P6" s="229"/>
      <c r="Q6" s="89" t="s">
        <v>210</v>
      </c>
      <c r="R6" s="230"/>
      <c r="S6" s="229"/>
    </row>
    <row r="7" spans="1:20" ht="15.75" customHeight="1">
      <c r="A7" s="228"/>
      <c r="B7" s="90" t="s">
        <v>211</v>
      </c>
      <c r="C7" s="227"/>
      <c r="D7" s="91" t="s">
        <v>212</v>
      </c>
      <c r="E7" s="231"/>
      <c r="F7" s="231"/>
      <c r="G7" s="227"/>
      <c r="H7" s="92" t="s">
        <v>213</v>
      </c>
      <c r="I7" s="231"/>
      <c r="J7" s="227"/>
      <c r="K7" s="93" t="s">
        <v>214</v>
      </c>
      <c r="L7" s="231"/>
      <c r="M7" s="227"/>
      <c r="N7" s="91" t="s">
        <v>215</v>
      </c>
      <c r="O7" s="231"/>
      <c r="P7" s="227"/>
      <c r="Q7" s="91" t="s">
        <v>216</v>
      </c>
      <c r="R7" s="231"/>
      <c r="S7" s="227"/>
    </row>
    <row r="8" spans="1:20" ht="15.75" customHeight="1">
      <c r="A8" s="232"/>
      <c r="B8" s="94" t="s">
        <v>162</v>
      </c>
      <c r="C8" s="233"/>
      <c r="D8" s="95" t="s">
        <v>217</v>
      </c>
      <c r="E8" s="95" t="s">
        <v>218</v>
      </c>
      <c r="F8" s="95" t="s">
        <v>219</v>
      </c>
      <c r="G8" s="95" t="s">
        <v>220</v>
      </c>
      <c r="H8" s="95" t="s">
        <v>221</v>
      </c>
      <c r="I8" s="95" t="s">
        <v>222</v>
      </c>
      <c r="J8" s="95" t="s">
        <v>223</v>
      </c>
      <c r="K8" s="95" t="s">
        <v>224</v>
      </c>
      <c r="L8" s="95" t="s">
        <v>225</v>
      </c>
      <c r="M8" s="95" t="s">
        <v>226</v>
      </c>
      <c r="N8" s="95" t="s">
        <v>227</v>
      </c>
      <c r="O8" s="95" t="s">
        <v>228</v>
      </c>
      <c r="P8" s="95" t="s">
        <v>229</v>
      </c>
      <c r="Q8" s="95" t="s">
        <v>230</v>
      </c>
      <c r="R8" s="95" t="s">
        <v>231</v>
      </c>
      <c r="S8" s="95" t="s">
        <v>232</v>
      </c>
      <c r="T8" s="96" t="s">
        <v>233</v>
      </c>
    </row>
    <row r="9" spans="1:20" ht="15.75" customHeight="1">
      <c r="A9" s="97" t="s">
        <v>234</v>
      </c>
      <c r="B9" s="98" t="s">
        <v>211</v>
      </c>
      <c r="C9" s="227"/>
      <c r="D9" s="232"/>
      <c r="E9" s="232"/>
      <c r="F9" s="232"/>
      <c r="G9" s="232"/>
      <c r="H9" s="232"/>
      <c r="I9" s="232"/>
      <c r="J9" s="232"/>
      <c r="K9" s="232"/>
      <c r="L9" s="232"/>
      <c r="M9" s="232"/>
      <c r="N9" s="232"/>
      <c r="O9" s="232"/>
      <c r="P9" s="232"/>
      <c r="Q9" s="232"/>
      <c r="R9" s="232"/>
      <c r="S9" s="232"/>
      <c r="T9" s="234"/>
    </row>
    <row r="10" spans="1:20" ht="15.75" customHeight="1">
      <c r="A10" s="99" t="s">
        <v>168</v>
      </c>
      <c r="B10" s="100" t="s">
        <v>235</v>
      </c>
      <c r="C10" s="227"/>
      <c r="D10" s="101">
        <v>9</v>
      </c>
      <c r="E10" s="101">
        <v>9</v>
      </c>
      <c r="F10" s="101">
        <v>7</v>
      </c>
      <c r="G10" s="101">
        <v>9</v>
      </c>
      <c r="H10" s="101">
        <v>8</v>
      </c>
      <c r="I10" s="101">
        <v>8</v>
      </c>
      <c r="J10" s="101">
        <v>6</v>
      </c>
      <c r="K10" s="101">
        <v>8</v>
      </c>
      <c r="L10" s="102">
        <v>8</v>
      </c>
      <c r="M10" s="101">
        <v>9</v>
      </c>
      <c r="N10" s="101">
        <v>6</v>
      </c>
      <c r="O10" s="101">
        <v>6</v>
      </c>
      <c r="P10" s="101">
        <v>7</v>
      </c>
      <c r="Q10" s="101">
        <v>7</v>
      </c>
      <c r="R10" s="101">
        <v>6</v>
      </c>
      <c r="S10" s="103">
        <v>6</v>
      </c>
      <c r="T10" s="101">
        <f t="shared" ref="T10:T16" si="0">(AVERAGE(D10:G10)*$E$5)+(AVERAGE(H10:J10)*$I$5)+(AVERAGE(K10:M10)*$L$5)+(AVERAGE(N10:P10)*$O$5)+(AVERAGE(Q10:S10)*$R$5)</f>
        <v>7.5250000000000004</v>
      </c>
    </row>
    <row r="11" spans="1:20" ht="15.75" customHeight="1">
      <c r="A11" s="99" t="s">
        <v>236</v>
      </c>
      <c r="B11" s="100" t="s">
        <v>237</v>
      </c>
      <c r="C11" s="227"/>
      <c r="D11" s="101">
        <v>6</v>
      </c>
      <c r="E11" s="101">
        <v>6</v>
      </c>
      <c r="F11" s="101">
        <v>6</v>
      </c>
      <c r="G11" s="101">
        <v>6</v>
      </c>
      <c r="H11" s="101">
        <v>8</v>
      </c>
      <c r="I11" s="101">
        <v>4</v>
      </c>
      <c r="J11" s="101">
        <v>4</v>
      </c>
      <c r="K11" s="101">
        <v>6</v>
      </c>
      <c r="L11" s="101">
        <v>6</v>
      </c>
      <c r="M11" s="101">
        <v>4</v>
      </c>
      <c r="N11" s="101">
        <v>6</v>
      </c>
      <c r="O11" s="101">
        <v>7</v>
      </c>
      <c r="P11" s="101">
        <v>4</v>
      </c>
      <c r="Q11" s="101">
        <v>4</v>
      </c>
      <c r="R11" s="101">
        <v>3</v>
      </c>
      <c r="S11" s="103">
        <v>3</v>
      </c>
      <c r="T11" s="101">
        <f t="shared" si="0"/>
        <v>5.2666666666666666</v>
      </c>
    </row>
    <row r="12" spans="1:20" ht="15.75" customHeight="1">
      <c r="A12" s="99" t="s">
        <v>179</v>
      </c>
      <c r="B12" s="100" t="s">
        <v>238</v>
      </c>
      <c r="C12" s="227"/>
      <c r="D12" s="101">
        <v>2</v>
      </c>
      <c r="E12" s="101">
        <v>2</v>
      </c>
      <c r="F12" s="101">
        <v>2</v>
      </c>
      <c r="G12" s="101">
        <v>2</v>
      </c>
      <c r="H12" s="101">
        <v>3</v>
      </c>
      <c r="I12" s="101">
        <v>3</v>
      </c>
      <c r="J12" s="101">
        <v>2</v>
      </c>
      <c r="K12" s="101">
        <v>5</v>
      </c>
      <c r="L12" s="102">
        <v>7</v>
      </c>
      <c r="M12" s="101">
        <v>6</v>
      </c>
      <c r="N12" s="101">
        <v>3</v>
      </c>
      <c r="O12" s="101">
        <v>5</v>
      </c>
      <c r="P12" s="101">
        <v>4</v>
      </c>
      <c r="Q12" s="101">
        <v>9</v>
      </c>
      <c r="R12" s="101">
        <v>6</v>
      </c>
      <c r="S12" s="103">
        <v>3</v>
      </c>
      <c r="T12" s="101">
        <f t="shared" si="0"/>
        <v>4.0999999999999996</v>
      </c>
    </row>
    <row r="13" spans="1:20" ht="15.75" customHeight="1">
      <c r="A13" s="99" t="s">
        <v>171</v>
      </c>
      <c r="B13" s="100" t="s">
        <v>239</v>
      </c>
      <c r="C13" s="227"/>
      <c r="D13" s="101">
        <v>8</v>
      </c>
      <c r="E13" s="101">
        <v>8</v>
      </c>
      <c r="F13" s="101">
        <v>8</v>
      </c>
      <c r="G13" s="101">
        <v>9</v>
      </c>
      <c r="H13" s="101">
        <v>8</v>
      </c>
      <c r="I13" s="101">
        <v>7</v>
      </c>
      <c r="J13" s="101">
        <v>8</v>
      </c>
      <c r="K13" s="101">
        <v>7</v>
      </c>
      <c r="L13" s="102">
        <v>8</v>
      </c>
      <c r="M13" s="101">
        <v>8</v>
      </c>
      <c r="N13" s="101">
        <v>6</v>
      </c>
      <c r="O13" s="101">
        <v>8</v>
      </c>
      <c r="P13" s="101">
        <v>6</v>
      </c>
      <c r="Q13" s="101">
        <v>7</v>
      </c>
      <c r="R13" s="101">
        <v>6</v>
      </c>
      <c r="S13" s="103">
        <v>6</v>
      </c>
      <c r="T13" s="101">
        <f t="shared" si="0"/>
        <v>7.4125000000000005</v>
      </c>
    </row>
    <row r="14" spans="1:20" ht="15.75" customHeight="1">
      <c r="A14" s="99" t="s">
        <v>240</v>
      </c>
      <c r="B14" s="100" t="s">
        <v>241</v>
      </c>
      <c r="C14" s="227"/>
      <c r="D14" s="101">
        <v>8</v>
      </c>
      <c r="E14" s="101">
        <v>8</v>
      </c>
      <c r="F14" s="101">
        <v>8</v>
      </c>
      <c r="G14" s="101">
        <v>9</v>
      </c>
      <c r="H14" s="101">
        <v>7</v>
      </c>
      <c r="I14" s="101">
        <v>6</v>
      </c>
      <c r="J14" s="101">
        <v>7</v>
      </c>
      <c r="K14" s="101">
        <v>5</v>
      </c>
      <c r="L14" s="101">
        <v>8</v>
      </c>
      <c r="M14" s="101">
        <v>8</v>
      </c>
      <c r="N14" s="101">
        <v>7</v>
      </c>
      <c r="O14" s="101">
        <v>7</v>
      </c>
      <c r="P14" s="101">
        <v>7</v>
      </c>
      <c r="Q14" s="101">
        <v>6</v>
      </c>
      <c r="R14" s="101">
        <v>5</v>
      </c>
      <c r="S14" s="103">
        <v>5</v>
      </c>
      <c r="T14" s="101">
        <f t="shared" si="0"/>
        <v>7.0125000000000002</v>
      </c>
    </row>
    <row r="15" spans="1:20" ht="15.75" customHeight="1">
      <c r="A15" s="99" t="s">
        <v>242</v>
      </c>
      <c r="B15" s="100" t="s">
        <v>243</v>
      </c>
      <c r="C15" s="227"/>
      <c r="D15" s="101">
        <v>2</v>
      </c>
      <c r="E15" s="101">
        <v>2</v>
      </c>
      <c r="F15" s="101">
        <v>2</v>
      </c>
      <c r="G15" s="101">
        <v>2</v>
      </c>
      <c r="H15" s="101">
        <v>2</v>
      </c>
      <c r="I15" s="101">
        <v>2</v>
      </c>
      <c r="J15" s="101">
        <v>2</v>
      </c>
      <c r="K15" s="101">
        <v>2</v>
      </c>
      <c r="L15" s="102">
        <v>2</v>
      </c>
      <c r="M15" s="101">
        <v>2</v>
      </c>
      <c r="N15" s="101">
        <v>2</v>
      </c>
      <c r="O15" s="101">
        <v>2</v>
      </c>
      <c r="P15" s="101">
        <v>2</v>
      </c>
      <c r="Q15" s="101">
        <v>2</v>
      </c>
      <c r="R15" s="101">
        <v>2</v>
      </c>
      <c r="S15" s="103">
        <v>2</v>
      </c>
      <c r="T15" s="101">
        <f t="shared" si="0"/>
        <v>2</v>
      </c>
    </row>
    <row r="16" spans="1:20" ht="15.75" customHeight="1">
      <c r="A16" s="99" t="s">
        <v>244</v>
      </c>
      <c r="B16" s="100" t="s">
        <v>245</v>
      </c>
      <c r="C16" s="227"/>
      <c r="D16" s="101">
        <v>8</v>
      </c>
      <c r="E16" s="101">
        <v>8</v>
      </c>
      <c r="F16" s="101">
        <v>9</v>
      </c>
      <c r="G16" s="101">
        <v>9</v>
      </c>
      <c r="H16" s="101">
        <v>8</v>
      </c>
      <c r="I16" s="101">
        <v>9</v>
      </c>
      <c r="J16" s="101">
        <v>7</v>
      </c>
      <c r="K16" s="101">
        <v>6</v>
      </c>
      <c r="L16" s="102">
        <v>8</v>
      </c>
      <c r="M16" s="101">
        <v>8</v>
      </c>
      <c r="N16" s="101">
        <v>7</v>
      </c>
      <c r="O16" s="101">
        <v>8</v>
      </c>
      <c r="P16" s="101">
        <v>7</v>
      </c>
      <c r="Q16" s="101">
        <v>7</v>
      </c>
      <c r="R16" s="101">
        <v>6</v>
      </c>
      <c r="S16" s="103">
        <v>6</v>
      </c>
      <c r="T16" s="101">
        <f t="shared" si="0"/>
        <v>7.5750000000000002</v>
      </c>
    </row>
    <row r="17" spans="1:20" ht="15.75" customHeight="1">
      <c r="A17" s="99" t="s">
        <v>181</v>
      </c>
      <c r="B17" s="100" t="s">
        <v>246</v>
      </c>
      <c r="C17" s="227"/>
      <c r="D17" s="101">
        <v>7</v>
      </c>
      <c r="E17" s="101">
        <v>7</v>
      </c>
      <c r="F17" s="101">
        <v>7</v>
      </c>
      <c r="G17" s="101">
        <v>7</v>
      </c>
      <c r="H17" s="101">
        <v>6</v>
      </c>
      <c r="I17" s="101">
        <v>8</v>
      </c>
      <c r="J17" s="101">
        <v>6</v>
      </c>
      <c r="K17" s="101">
        <v>7</v>
      </c>
      <c r="L17" s="101">
        <v>8</v>
      </c>
      <c r="M17" s="101">
        <v>8</v>
      </c>
      <c r="N17" s="101">
        <v>7</v>
      </c>
      <c r="O17" s="101">
        <v>9</v>
      </c>
      <c r="P17" s="101">
        <v>7</v>
      </c>
      <c r="Q17" s="101">
        <v>6</v>
      </c>
      <c r="R17" s="101">
        <v>6</v>
      </c>
      <c r="S17" s="103">
        <v>6</v>
      </c>
      <c r="T17" s="101"/>
    </row>
    <row r="18" spans="1:20" ht="15.75" customHeight="1">
      <c r="A18" s="99" t="s">
        <v>165</v>
      </c>
      <c r="B18" s="100" t="s">
        <v>247</v>
      </c>
      <c r="C18" s="227"/>
      <c r="D18" s="101">
        <v>4</v>
      </c>
      <c r="E18" s="101">
        <v>4</v>
      </c>
      <c r="F18" s="101">
        <v>4</v>
      </c>
      <c r="G18" s="101">
        <v>4</v>
      </c>
      <c r="H18" s="101">
        <v>4</v>
      </c>
      <c r="I18" s="101">
        <v>4</v>
      </c>
      <c r="J18" s="101">
        <v>4</v>
      </c>
      <c r="K18" s="101">
        <v>4</v>
      </c>
      <c r="L18" s="102">
        <v>4</v>
      </c>
      <c r="M18" s="101">
        <v>6</v>
      </c>
      <c r="N18" s="101">
        <v>5</v>
      </c>
      <c r="O18" s="101">
        <v>6</v>
      </c>
      <c r="P18" s="101">
        <v>4</v>
      </c>
      <c r="Q18" s="101">
        <v>5</v>
      </c>
      <c r="R18" s="101">
        <v>5</v>
      </c>
      <c r="S18" s="103">
        <v>5</v>
      </c>
      <c r="T18" s="101">
        <f t="shared" ref="T18:T19" si="1">(AVERAGE(D18:G18)*$E$5)+(AVERAGE(H18:J18)*$I$5)+(AVERAGE(K18:M18)*$L$5)+(AVERAGE(N18:P18)*$O$5)+(AVERAGE(Q18:S18)*$R$5)</f>
        <v>4.5166666666666666</v>
      </c>
    </row>
    <row r="19" spans="1:20" ht="15.75" customHeight="1">
      <c r="A19" s="99" t="s">
        <v>248</v>
      </c>
      <c r="B19" s="61" t="s">
        <v>249</v>
      </c>
      <c r="C19" s="233"/>
      <c r="D19" s="104">
        <v>8</v>
      </c>
      <c r="E19" s="104">
        <v>8</v>
      </c>
      <c r="F19" s="104">
        <v>9</v>
      </c>
      <c r="G19" s="104">
        <v>8</v>
      </c>
      <c r="H19" s="104">
        <v>8</v>
      </c>
      <c r="I19" s="104">
        <v>7</v>
      </c>
      <c r="J19" s="104">
        <v>7</v>
      </c>
      <c r="K19" s="104">
        <v>6</v>
      </c>
      <c r="L19" s="105">
        <v>8</v>
      </c>
      <c r="M19" s="104">
        <v>9</v>
      </c>
      <c r="N19" s="104">
        <v>6</v>
      </c>
      <c r="O19" s="104">
        <v>6</v>
      </c>
      <c r="P19" s="104">
        <v>6</v>
      </c>
      <c r="Q19" s="104">
        <v>6</v>
      </c>
      <c r="R19" s="104">
        <v>6</v>
      </c>
      <c r="S19" s="106">
        <v>6</v>
      </c>
      <c r="T19" s="101">
        <f t="shared" si="1"/>
        <v>7.1791666666666671</v>
      </c>
    </row>
    <row r="20" spans="1:20" ht="15.75">
      <c r="B20" s="107" t="s">
        <v>250</v>
      </c>
      <c r="C20" s="227"/>
      <c r="D20" s="108">
        <f t="shared" ref="D20:S20" si="2">AVERAGE(D10:D19)</f>
        <v>6.2</v>
      </c>
      <c r="E20" s="108">
        <f t="shared" si="2"/>
        <v>6.2</v>
      </c>
      <c r="F20" s="108">
        <f t="shared" si="2"/>
        <v>6.2</v>
      </c>
      <c r="G20" s="108">
        <f t="shared" si="2"/>
        <v>6.5</v>
      </c>
      <c r="H20" s="108">
        <f t="shared" si="2"/>
        <v>6.2</v>
      </c>
      <c r="I20" s="108">
        <f t="shared" si="2"/>
        <v>5.8</v>
      </c>
      <c r="J20" s="108">
        <f t="shared" si="2"/>
        <v>5.3</v>
      </c>
      <c r="K20" s="108">
        <f t="shared" si="2"/>
        <v>5.6</v>
      </c>
      <c r="L20" s="108">
        <f t="shared" si="2"/>
        <v>6.7</v>
      </c>
      <c r="M20" s="108">
        <f t="shared" si="2"/>
        <v>6.8</v>
      </c>
      <c r="N20" s="108">
        <f t="shared" si="2"/>
        <v>5.5</v>
      </c>
      <c r="O20" s="108">
        <f t="shared" si="2"/>
        <v>6.4</v>
      </c>
      <c r="P20" s="108">
        <f t="shared" si="2"/>
        <v>5.4</v>
      </c>
      <c r="Q20" s="108">
        <f t="shared" si="2"/>
        <v>5.9</v>
      </c>
      <c r="R20" s="108">
        <f t="shared" si="2"/>
        <v>5.0999999999999996</v>
      </c>
      <c r="S20" s="108">
        <f t="shared" si="2"/>
        <v>4.8</v>
      </c>
    </row>
    <row r="21" spans="1:20" ht="15" customHeight="1">
      <c r="B21" s="109" t="s">
        <v>251</v>
      </c>
      <c r="C21" s="227"/>
      <c r="D21" s="110">
        <f>AVERAGE(D20:G20)</f>
        <v>6.2750000000000004</v>
      </c>
      <c r="E21" s="110"/>
      <c r="F21" s="110"/>
      <c r="G21" s="110"/>
      <c r="H21" s="110">
        <f>AVERAGE(H20:J20)</f>
        <v>5.7666666666666666</v>
      </c>
      <c r="I21" s="110"/>
      <c r="J21" s="110"/>
      <c r="K21" s="110">
        <f>AVERAGE(K20:M20)</f>
        <v>6.3666666666666671</v>
      </c>
      <c r="L21" s="111"/>
      <c r="M21" s="110"/>
      <c r="N21" s="110">
        <f>AVERAGE(N20:P20)</f>
        <v>5.7666666666666666</v>
      </c>
      <c r="O21" s="110"/>
      <c r="P21" s="110"/>
      <c r="Q21" s="110">
        <f>AVERAGE(Q20:S20)</f>
        <v>5.2666666666666666</v>
      </c>
      <c r="R21" s="110"/>
      <c r="S21" s="110"/>
    </row>
    <row r="22" spans="1:20" ht="15" customHeight="1">
      <c r="B22" s="109" t="s">
        <v>252</v>
      </c>
      <c r="C22" s="227"/>
      <c r="D22" s="112">
        <f>D21/10*100%</f>
        <v>0.62750000000000006</v>
      </c>
      <c r="E22" s="110"/>
      <c r="F22" s="110"/>
      <c r="G22" s="110"/>
      <c r="H22" s="112">
        <f>H21/10*100%</f>
        <v>0.57666666666666666</v>
      </c>
      <c r="I22" s="110"/>
      <c r="J22" s="110"/>
      <c r="K22" s="112">
        <f>K21/10*100%</f>
        <v>0.63666666666666671</v>
      </c>
      <c r="L22" s="111"/>
      <c r="M22" s="110"/>
      <c r="N22" s="112">
        <f>N21/10*100%</f>
        <v>0.57666666666666666</v>
      </c>
      <c r="O22" s="110"/>
      <c r="P22" s="110"/>
      <c r="Q22" s="112">
        <f>Q21/10*100%</f>
        <v>0.52666666666666662</v>
      </c>
      <c r="R22" s="110"/>
      <c r="S22" s="110"/>
    </row>
    <row r="23" spans="1:20" ht="15" customHeight="1"/>
    <row r="24" spans="1:20" ht="15" customHeight="1"/>
    <row r="25" spans="1:20" ht="15" customHeight="1"/>
    <row r="26" spans="1:20" ht="15" customHeight="1"/>
    <row r="27" spans="1:20" ht="15" customHeight="1"/>
    <row r="28" spans="1:20" ht="15" customHeight="1"/>
    <row r="29" spans="1:20" ht="15" customHeight="1"/>
    <row r="30" spans="1:20" ht="15" customHeight="1"/>
    <row r="31" spans="1:20" ht="15" customHeight="1"/>
    <row r="32" spans="1:20" ht="15" customHeight="1"/>
    <row r="33" s="78" customFormat="1" ht="15" customHeight="1"/>
    <row r="34" s="78" customFormat="1" ht="15" customHeight="1"/>
    <row r="35" s="78" customFormat="1" ht="15" customHeight="1"/>
    <row r="36" s="78" customFormat="1" ht="15" customHeight="1"/>
    <row r="37" s="78" customFormat="1" ht="15" customHeight="1"/>
    <row r="38" s="78" customFormat="1" ht="15" customHeight="1"/>
    <row r="39" s="78" customFormat="1" ht="15" customHeight="1"/>
    <row r="40" s="78" customFormat="1" ht="15" customHeight="1"/>
    <row r="41" s="78" customFormat="1" ht="15" customHeight="1"/>
    <row r="42" s="78" customFormat="1" ht="15" customHeight="1"/>
    <row r="43" s="78" customFormat="1" ht="15" customHeight="1"/>
    <row r="44" s="78" customFormat="1" ht="15" customHeight="1"/>
    <row r="45" s="78" customFormat="1" ht="15" customHeight="1"/>
    <row r="46" s="78" customFormat="1" ht="15" customHeight="1"/>
    <row r="47" s="78" customFormat="1" ht="15" customHeight="1"/>
    <row r="48" s="78" customFormat="1" ht="15" customHeight="1"/>
    <row r="49" s="78" customFormat="1" ht="15" customHeight="1"/>
    <row r="50" s="78" customFormat="1" ht="15" customHeight="1"/>
    <row r="51" s="78" customFormat="1" ht="15" customHeight="1"/>
    <row r="52" s="78" customFormat="1" ht="15" customHeight="1"/>
    <row r="53" s="78" customFormat="1" ht="15" customHeight="1"/>
    <row r="54" s="78" customFormat="1" ht="15" customHeight="1"/>
    <row r="55" s="78" customFormat="1" ht="15" customHeight="1"/>
    <row r="56" s="78" customFormat="1" ht="15" customHeight="1"/>
    <row r="57" s="78" customFormat="1" ht="15" customHeight="1"/>
    <row r="58" s="78" customFormat="1" ht="15" customHeight="1"/>
    <row r="59" s="78" customFormat="1" ht="15" customHeight="1"/>
    <row r="60" s="78" customFormat="1" ht="15" customHeight="1"/>
    <row r="61" s="78" customFormat="1" ht="15" customHeight="1"/>
    <row r="62" s="78" customFormat="1" ht="15" customHeight="1"/>
    <row r="63" s="78" customFormat="1" ht="15" customHeight="1"/>
    <row r="64" s="78" customFormat="1" ht="15" customHeight="1"/>
    <row r="65" s="78" customFormat="1" ht="15" customHeight="1"/>
    <row r="66" s="78" customFormat="1" ht="15" customHeight="1"/>
    <row r="67" s="78" customFormat="1" ht="15" customHeight="1"/>
    <row r="68" s="78" customFormat="1" ht="15" customHeight="1"/>
    <row r="69" s="78" customFormat="1" ht="15" customHeight="1"/>
    <row r="70" s="78" customFormat="1" ht="15" customHeight="1"/>
    <row r="71" s="78" customFormat="1" ht="15" customHeight="1"/>
    <row r="72" s="78" customFormat="1" ht="15" customHeight="1"/>
    <row r="73" s="78" customFormat="1" ht="15" customHeight="1"/>
    <row r="74" s="78" customFormat="1" ht="15" customHeight="1"/>
    <row r="75" s="78" customFormat="1" ht="15" customHeight="1"/>
    <row r="76" s="78" customFormat="1" ht="15" customHeight="1"/>
    <row r="77" s="78" customFormat="1" ht="15" customHeight="1"/>
    <row r="78" s="78" customFormat="1" ht="15" customHeight="1"/>
    <row r="79" s="78" customFormat="1" ht="15" customHeight="1"/>
    <row r="80" s="78" customFormat="1" ht="15" customHeight="1"/>
    <row r="81" s="78" customFormat="1" ht="15" customHeight="1"/>
    <row r="82" s="78" customFormat="1" ht="15" customHeight="1"/>
    <row r="83" s="78" customFormat="1" ht="15" customHeight="1"/>
    <row r="84" s="78" customFormat="1" ht="15" customHeight="1"/>
    <row r="85" s="78" customFormat="1" ht="15" customHeight="1"/>
    <row r="86" s="78" customFormat="1" ht="15" customHeight="1"/>
    <row r="87" s="78" customFormat="1" ht="15" customHeight="1"/>
    <row r="88" s="78" customFormat="1" ht="15" customHeight="1"/>
    <row r="89" s="78" customFormat="1" ht="15" customHeight="1"/>
    <row r="90" s="78" customFormat="1" ht="15" customHeight="1"/>
    <row r="91" s="78" customFormat="1" ht="15" customHeight="1"/>
    <row r="92" s="78" customFormat="1" ht="15" customHeight="1"/>
    <row r="93" s="78" customFormat="1" ht="15" customHeight="1"/>
    <row r="94" s="78" customFormat="1" ht="15" customHeight="1"/>
    <row r="95" s="78" customFormat="1" ht="15" customHeight="1"/>
    <row r="96" s="78" customFormat="1" ht="15" customHeight="1"/>
    <row r="97" s="78" customFormat="1" ht="15" customHeight="1"/>
    <row r="98" s="78" customFormat="1" ht="15" customHeight="1"/>
    <row r="99" s="78" customFormat="1" ht="15" customHeight="1"/>
    <row r="100" s="78" customFormat="1" ht="15" customHeight="1"/>
    <row r="101" s="78" customFormat="1" ht="15" customHeight="1"/>
    <row r="102" s="78" customFormat="1" ht="15" customHeight="1"/>
    <row r="103" s="78" customFormat="1" ht="15" customHeight="1"/>
    <row r="104" s="78" customFormat="1" ht="15" customHeight="1"/>
    <row r="105" s="78" customFormat="1" ht="15" customHeight="1"/>
    <row r="106" s="78" customFormat="1" ht="15" customHeight="1"/>
    <row r="107" s="78" customFormat="1" ht="15" customHeight="1"/>
    <row r="108" s="78" customFormat="1" ht="15" customHeight="1"/>
    <row r="109" s="78" customFormat="1" ht="15" customHeight="1"/>
    <row r="110" s="78" customFormat="1" ht="15" customHeight="1"/>
    <row r="111" s="78" customFormat="1" ht="15" customHeight="1"/>
    <row r="112" s="78" customFormat="1" ht="15" customHeight="1"/>
    <row r="113" s="78" customFormat="1" ht="15" customHeight="1"/>
    <row r="114" s="78" customFormat="1" ht="15" customHeight="1"/>
    <row r="115" s="78" customFormat="1" ht="15" customHeight="1"/>
    <row r="116" s="78" customFormat="1" ht="15" customHeight="1"/>
    <row r="117" s="78" customFormat="1" ht="15" customHeight="1"/>
    <row r="118" s="78" customFormat="1" ht="15" customHeight="1"/>
    <row r="119" s="78" customFormat="1" ht="15" customHeight="1"/>
    <row r="120" s="78" customFormat="1" ht="15" customHeight="1"/>
    <row r="121" s="78" customFormat="1" ht="15" customHeight="1"/>
    <row r="122" s="78" customFormat="1" ht="15" customHeight="1"/>
    <row r="123" s="78" customFormat="1" ht="15" customHeight="1"/>
    <row r="124" s="78" customFormat="1" ht="15" customHeight="1"/>
    <row r="125" s="78" customFormat="1" ht="15" customHeight="1"/>
    <row r="126" s="78" customFormat="1" ht="15" customHeight="1"/>
    <row r="127" s="78" customFormat="1" ht="15" customHeight="1"/>
    <row r="128" s="78" customFormat="1" ht="15" customHeight="1"/>
    <row r="129" s="78" customFormat="1" ht="15" customHeight="1"/>
    <row r="130" s="78" customFormat="1" ht="15" customHeight="1"/>
    <row r="131" s="78" customFormat="1" ht="15" customHeight="1"/>
    <row r="132" s="78" customFormat="1" ht="15" customHeight="1"/>
    <row r="133" s="78" customFormat="1" ht="15" customHeight="1"/>
    <row r="134" s="78" customFormat="1" ht="15" customHeight="1"/>
    <row r="135" s="78" customFormat="1" ht="15" customHeight="1"/>
    <row r="136" s="78" customFormat="1" ht="15" customHeight="1"/>
    <row r="137" s="78" customFormat="1" ht="15" customHeight="1"/>
    <row r="138" s="78" customFormat="1" ht="15" customHeight="1"/>
    <row r="139" s="78" customFormat="1" ht="15" customHeight="1"/>
    <row r="140" s="78" customFormat="1" ht="15" customHeight="1"/>
    <row r="141" s="78" customFormat="1" ht="15" customHeight="1"/>
    <row r="142" s="78" customFormat="1" ht="15" customHeight="1"/>
    <row r="143" s="78" customFormat="1" ht="15" customHeight="1"/>
    <row r="144" s="78" customFormat="1" ht="15" customHeight="1"/>
    <row r="145" s="78" customFormat="1" ht="15" customHeight="1"/>
    <row r="146" s="78" customFormat="1" ht="15" customHeight="1"/>
    <row r="147" s="78" customFormat="1" ht="15" customHeight="1"/>
    <row r="148" s="78" customFormat="1" ht="15" customHeight="1"/>
    <row r="149" s="78" customFormat="1" ht="15" customHeight="1"/>
    <row r="150" s="78" customFormat="1" ht="15" customHeight="1"/>
    <row r="151" s="78" customFormat="1" ht="15" customHeight="1"/>
    <row r="152" s="78" customFormat="1" ht="15" customHeight="1"/>
    <row r="153" s="78" customFormat="1" ht="15" customHeight="1"/>
    <row r="154" s="78" customFormat="1" ht="15" customHeight="1"/>
    <row r="155" s="78" customFormat="1" ht="15" customHeight="1"/>
    <row r="156" s="78" customFormat="1" ht="15" customHeight="1"/>
    <row r="157" s="78" customFormat="1" ht="15" customHeight="1"/>
    <row r="158" s="78" customFormat="1" ht="15" customHeight="1"/>
    <row r="159" s="78" customFormat="1" ht="15" customHeight="1"/>
    <row r="160" s="78" customFormat="1" ht="15" customHeight="1"/>
    <row r="161" s="78" customFormat="1" ht="15" customHeight="1"/>
    <row r="162" s="78" customFormat="1" ht="15" customHeight="1"/>
    <row r="163" s="78" customFormat="1" ht="15" customHeight="1"/>
    <row r="164" s="78" customFormat="1" ht="15" customHeight="1"/>
    <row r="165" s="78" customFormat="1" ht="15" customHeight="1"/>
    <row r="166" s="78" customFormat="1" ht="15" customHeight="1"/>
    <row r="167" s="78" customFormat="1" ht="15" customHeight="1"/>
    <row r="168" s="78" customFormat="1" ht="15" customHeight="1"/>
    <row r="169" s="78" customFormat="1" ht="15" customHeight="1"/>
    <row r="170" s="78" customFormat="1" ht="15" customHeight="1"/>
    <row r="171" s="78" customFormat="1" ht="15" customHeight="1"/>
    <row r="172" s="78" customFormat="1" ht="15" customHeight="1"/>
    <row r="173" s="78" customFormat="1" ht="15" customHeight="1"/>
    <row r="174" s="78" customFormat="1" ht="15" customHeight="1"/>
    <row r="175" s="78" customFormat="1" ht="15" customHeight="1"/>
    <row r="176" s="78" customFormat="1" ht="15" customHeight="1"/>
    <row r="177" s="78" customFormat="1" ht="15" customHeight="1"/>
    <row r="178" s="78" customFormat="1" ht="15" customHeight="1"/>
    <row r="179" s="78" customFormat="1" ht="15" customHeight="1"/>
    <row r="180" s="78" customFormat="1" ht="15" customHeight="1"/>
    <row r="181" s="78" customFormat="1" ht="15" customHeight="1"/>
    <row r="182" s="78" customFormat="1" ht="15" customHeight="1"/>
    <row r="183" s="78" customFormat="1" ht="15" customHeight="1"/>
    <row r="184" s="78" customFormat="1" ht="15" customHeight="1"/>
    <row r="185" s="78" customFormat="1" ht="15" customHeight="1"/>
    <row r="186" s="78" customFormat="1" ht="15" customHeight="1"/>
    <row r="187" s="78" customFormat="1" ht="15" customHeight="1"/>
    <row r="188" s="78" customFormat="1" ht="15" customHeight="1"/>
    <row r="189" s="78" customFormat="1" ht="15" customHeight="1"/>
    <row r="190" s="78" customFormat="1" ht="15" customHeight="1"/>
    <row r="191" s="78" customFormat="1" ht="15" customHeight="1"/>
    <row r="192" s="78" customFormat="1" ht="15" customHeight="1"/>
    <row r="193" s="78" customFormat="1" ht="15" customHeight="1"/>
    <row r="194" s="78" customFormat="1" ht="15" customHeight="1"/>
    <row r="195" s="78" customFormat="1" ht="15" customHeight="1"/>
    <row r="196" s="78" customFormat="1" ht="15" customHeight="1"/>
    <row r="197" s="78" customFormat="1" ht="15" customHeight="1"/>
    <row r="198" s="78" customFormat="1" ht="15" customHeight="1"/>
    <row r="199" s="78" customFormat="1" ht="15" customHeight="1"/>
    <row r="200" s="78" customFormat="1" ht="15" customHeight="1"/>
    <row r="201" s="78" customFormat="1" ht="15" customHeight="1"/>
    <row r="202" s="78" customFormat="1" ht="15" customHeight="1"/>
    <row r="203" s="78" customFormat="1" ht="15" customHeight="1"/>
    <row r="204" s="78" customFormat="1" ht="15" customHeight="1"/>
    <row r="205" s="78" customFormat="1" ht="15" customHeight="1"/>
    <row r="206" s="78" customFormat="1" ht="15" customHeight="1"/>
    <row r="207" s="78" customFormat="1" ht="15" customHeight="1"/>
    <row r="208" s="78" customFormat="1" ht="15" customHeight="1"/>
    <row r="209" s="78" customFormat="1" ht="15" customHeight="1"/>
    <row r="210" s="78" customFormat="1" ht="15" customHeight="1"/>
    <row r="211" s="78" customFormat="1" ht="15" customHeight="1"/>
    <row r="212" s="78" customFormat="1" ht="15" customHeight="1"/>
    <row r="213" s="78" customFormat="1" ht="15" customHeight="1"/>
    <row r="214" s="78" customFormat="1" ht="15" customHeight="1"/>
    <row r="215" s="78" customFormat="1" ht="15" customHeight="1"/>
    <row r="216" s="78" customFormat="1" ht="15" customHeight="1"/>
    <row r="217" s="78" customFormat="1" ht="15" customHeight="1"/>
    <row r="218" s="78" customFormat="1" ht="15" customHeight="1"/>
    <row r="219" s="78" customFormat="1" ht="15" customHeight="1"/>
    <row r="220" s="78" customFormat="1" ht="15" customHeight="1"/>
    <row r="221" s="78" customFormat="1" ht="15" customHeight="1"/>
    <row r="222" s="78" customFormat="1" ht="15" customHeight="1"/>
    <row r="223" s="78" customFormat="1" ht="15" customHeight="1"/>
    <row r="224" s="78" customFormat="1" ht="15" customHeight="1"/>
    <row r="225" s="78" customFormat="1" ht="15" customHeight="1"/>
    <row r="226" s="78" customFormat="1" ht="15" customHeight="1"/>
    <row r="227" s="78" customFormat="1" ht="15" customHeight="1"/>
    <row r="228" s="78" customFormat="1" ht="15" customHeight="1"/>
    <row r="229" s="78" customFormat="1" ht="15" customHeight="1"/>
    <row r="230" s="78" customFormat="1" ht="15" customHeight="1"/>
    <row r="231" s="78" customFormat="1" ht="15" customHeight="1"/>
    <row r="232" s="78" customFormat="1" ht="15" customHeight="1"/>
    <row r="233" s="78" customFormat="1" ht="15" customHeight="1"/>
    <row r="234" s="78" customFormat="1" ht="15" customHeight="1"/>
    <row r="235" s="78" customFormat="1" ht="15" customHeight="1"/>
    <row r="236" s="78" customFormat="1" ht="15" customHeight="1"/>
    <row r="237" s="78" customFormat="1" ht="15" customHeight="1"/>
    <row r="238" s="78" customFormat="1" ht="15" customHeight="1"/>
    <row r="239" s="78" customFormat="1" ht="15" customHeight="1"/>
    <row r="240" s="78" customFormat="1" ht="15" customHeight="1"/>
    <row r="241" s="78" customFormat="1" ht="15" customHeight="1"/>
    <row r="242" s="78" customFormat="1" ht="15" customHeight="1"/>
    <row r="243" s="78" customFormat="1" ht="15" customHeight="1"/>
    <row r="244" s="78" customFormat="1" ht="15" customHeight="1"/>
    <row r="245" s="78" customFormat="1" ht="15" customHeight="1"/>
    <row r="246" s="78" customFormat="1" ht="15" customHeight="1"/>
    <row r="247" s="78" customFormat="1" ht="15" customHeight="1"/>
    <row r="248" s="78" customFormat="1" ht="15" customHeight="1"/>
    <row r="249" s="78" customFormat="1" ht="15" customHeight="1"/>
    <row r="250" s="78" customFormat="1" ht="15" customHeight="1"/>
    <row r="251" s="78" customFormat="1" ht="15" customHeight="1"/>
    <row r="252" s="78" customFormat="1" ht="15" customHeight="1"/>
    <row r="253" s="78" customFormat="1" ht="15" customHeight="1"/>
    <row r="254" s="78" customFormat="1" ht="15" customHeight="1"/>
    <row r="255" s="78" customFormat="1" ht="15" customHeight="1"/>
    <row r="256" s="78" customFormat="1" ht="15" customHeight="1"/>
    <row r="257" s="78" customFormat="1" ht="15" customHeight="1"/>
    <row r="258" s="78" customFormat="1" ht="15" customHeight="1"/>
    <row r="259" s="78" customFormat="1" ht="15" customHeight="1"/>
    <row r="260" s="78" customFormat="1" ht="15" customHeight="1"/>
    <row r="261" s="78" customFormat="1" ht="15" customHeight="1"/>
    <row r="262" s="78" customFormat="1" ht="15" customHeight="1"/>
    <row r="263" s="78" customFormat="1" ht="15" customHeight="1"/>
    <row r="264" s="78" customFormat="1" ht="15" customHeight="1"/>
    <row r="265" s="78" customFormat="1" ht="15" customHeight="1"/>
    <row r="266" s="78" customFormat="1" ht="15" customHeight="1"/>
    <row r="267" s="78" customFormat="1" ht="15" customHeight="1"/>
    <row r="268" s="78" customFormat="1" ht="15" customHeight="1"/>
    <row r="269" s="78" customFormat="1" ht="15" customHeight="1"/>
    <row r="270" s="78" customFormat="1" ht="15" customHeight="1"/>
    <row r="271" s="78" customFormat="1" ht="15" customHeight="1"/>
    <row r="272" s="78" customFormat="1" ht="15" customHeight="1"/>
    <row r="273" s="78" customFormat="1" ht="15" customHeight="1"/>
    <row r="274" s="78" customFormat="1" ht="15" customHeight="1"/>
    <row r="275" s="78" customFormat="1" ht="15" customHeight="1"/>
    <row r="276" s="78" customFormat="1" ht="15" customHeight="1"/>
    <row r="277" s="78" customFormat="1" ht="15" customHeight="1"/>
    <row r="278" s="78" customFormat="1" ht="15" customHeight="1"/>
    <row r="279" s="78" customFormat="1" ht="15" customHeight="1"/>
    <row r="280" s="78" customFormat="1" ht="15" customHeight="1"/>
    <row r="281" s="78" customFormat="1" ht="15" customHeight="1"/>
    <row r="282" s="78" customFormat="1" ht="15" customHeight="1"/>
    <row r="283" s="78" customFormat="1" ht="15" customHeight="1"/>
    <row r="284" s="78" customFormat="1" ht="15" customHeight="1"/>
    <row r="285" s="78" customFormat="1" ht="15" customHeight="1"/>
    <row r="286" s="78" customFormat="1" ht="15" customHeight="1"/>
    <row r="287" s="78" customFormat="1" ht="15" customHeight="1"/>
    <row r="288" s="78" customFormat="1" ht="15" customHeight="1"/>
    <row r="289" s="78" customFormat="1" ht="15" customHeight="1"/>
    <row r="290" s="78" customFormat="1" ht="15" customHeight="1"/>
    <row r="291" s="78" customFormat="1" ht="15" customHeight="1"/>
    <row r="292" s="78" customFormat="1" ht="15" customHeight="1"/>
    <row r="293" s="78" customFormat="1" ht="15" customHeight="1"/>
    <row r="294" s="78" customFormat="1" ht="15" customHeight="1"/>
    <row r="295" s="78" customFormat="1" ht="15" customHeight="1"/>
    <row r="296" s="78" customFormat="1" ht="15" customHeight="1"/>
    <row r="297" s="78" customFormat="1" ht="15" customHeight="1"/>
    <row r="298" s="78" customFormat="1" ht="15" customHeight="1"/>
    <row r="299" s="78" customFormat="1" ht="15" customHeight="1"/>
    <row r="300" s="78" customFormat="1" ht="15" customHeight="1"/>
    <row r="301" s="78" customFormat="1" ht="15" customHeight="1"/>
    <row r="302" s="78" customFormat="1" ht="15" customHeight="1"/>
    <row r="303" s="78" customFormat="1" ht="15" customHeight="1"/>
    <row r="304" s="78" customFormat="1" ht="15" customHeight="1"/>
    <row r="305" s="78" customFormat="1" ht="15" customHeight="1"/>
    <row r="306" s="78" customFormat="1" ht="15" customHeight="1"/>
    <row r="307" s="78" customFormat="1" ht="15" customHeight="1"/>
    <row r="308" s="78" customFormat="1" ht="15" customHeight="1"/>
    <row r="309" s="78" customFormat="1" ht="15" customHeight="1"/>
    <row r="310" s="78" customFormat="1" ht="15" customHeight="1"/>
    <row r="311" s="78" customFormat="1" ht="15" customHeight="1"/>
    <row r="312" s="78" customFormat="1" ht="15" customHeight="1"/>
    <row r="313" s="78" customFormat="1" ht="15" customHeight="1"/>
    <row r="314" s="78" customFormat="1" ht="15" customHeight="1"/>
    <row r="315" s="78" customFormat="1" ht="15" customHeight="1"/>
    <row r="316" s="78" customFormat="1" ht="15" customHeight="1"/>
    <row r="317" s="78" customFormat="1" ht="15" customHeight="1"/>
    <row r="318" s="78" customFormat="1" ht="15" customHeight="1"/>
    <row r="319" s="78" customFormat="1" ht="15" customHeight="1"/>
    <row r="320" s="78" customFormat="1" ht="15" customHeight="1"/>
    <row r="321" s="78" customFormat="1" ht="15" customHeight="1"/>
    <row r="322" s="78" customFormat="1" ht="15" customHeight="1"/>
    <row r="323" s="78" customFormat="1" ht="15" customHeight="1"/>
    <row r="324" s="78" customFormat="1" ht="15" customHeight="1"/>
    <row r="325" s="78" customFormat="1" ht="15" customHeight="1"/>
    <row r="326" s="78" customFormat="1" ht="15" customHeight="1"/>
    <row r="327" s="78" customFormat="1" ht="15" customHeight="1"/>
    <row r="328" s="78" customFormat="1" ht="15" customHeight="1"/>
    <row r="329" s="78" customFormat="1" ht="15" customHeight="1"/>
    <row r="330" s="78" customFormat="1" ht="15" customHeight="1"/>
    <row r="331" s="78" customFormat="1" ht="15" customHeight="1"/>
    <row r="332" s="78" customFormat="1" ht="15" customHeight="1"/>
    <row r="333" s="78" customFormat="1" ht="15" customHeight="1"/>
    <row r="334" s="78" customFormat="1" ht="15" customHeight="1"/>
    <row r="335" s="78" customFormat="1" ht="15" customHeight="1"/>
    <row r="336" s="78" customFormat="1" ht="15" customHeight="1"/>
    <row r="337" s="78" customFormat="1" ht="15" customHeight="1"/>
    <row r="338" s="78" customFormat="1" ht="15" customHeight="1"/>
    <row r="339" s="78" customFormat="1" ht="15" customHeight="1"/>
    <row r="340" s="78" customFormat="1" ht="15" customHeight="1"/>
    <row r="341" s="78" customFormat="1" ht="15" customHeight="1"/>
    <row r="342" s="78" customFormat="1" ht="15" customHeight="1"/>
    <row r="343" s="78" customFormat="1" ht="15" customHeight="1"/>
    <row r="344" s="78" customFormat="1" ht="15" customHeight="1"/>
    <row r="345" s="78" customFormat="1" ht="15" customHeight="1"/>
    <row r="346" s="78" customFormat="1" ht="15" customHeight="1"/>
    <row r="347" s="78" customFormat="1" ht="15" customHeight="1"/>
    <row r="348" s="78" customFormat="1" ht="15" customHeight="1"/>
    <row r="349" s="78" customFormat="1" ht="15" customHeight="1"/>
    <row r="350" s="78" customFormat="1" ht="15" customHeight="1"/>
    <row r="351" s="78" customFormat="1" ht="15" customHeight="1"/>
    <row r="352" s="78" customFormat="1" ht="15" customHeight="1"/>
    <row r="353" s="78" customFormat="1" ht="15" customHeight="1"/>
    <row r="354" s="78" customFormat="1" ht="15" customHeight="1"/>
    <row r="355" s="78" customFormat="1" ht="15" customHeight="1"/>
    <row r="356" s="78" customFormat="1" ht="15" customHeight="1"/>
    <row r="357" s="78" customFormat="1" ht="15" customHeight="1"/>
    <row r="358" s="78" customFormat="1" ht="15" customHeight="1"/>
    <row r="359" s="78" customFormat="1" ht="15" customHeight="1"/>
    <row r="360" s="78" customFormat="1" ht="15" customHeight="1"/>
    <row r="361" s="78" customFormat="1" ht="15" customHeight="1"/>
    <row r="362" s="78" customFormat="1" ht="15" customHeight="1"/>
    <row r="363" s="78" customFormat="1" ht="15" customHeight="1"/>
    <row r="364" s="78" customFormat="1" ht="15" customHeight="1"/>
    <row r="365" s="78" customFormat="1" ht="15" customHeight="1"/>
    <row r="366" s="78" customFormat="1" ht="15" customHeight="1"/>
    <row r="367" s="78" customFormat="1" ht="15" customHeight="1"/>
    <row r="368" s="78" customFormat="1" ht="15" customHeight="1"/>
    <row r="369" s="78" customFormat="1" ht="15" customHeight="1"/>
    <row r="370" s="78" customFormat="1" ht="15" customHeight="1"/>
    <row r="371" s="78" customFormat="1" ht="15" customHeight="1"/>
    <row r="372" s="78" customFormat="1" ht="15" customHeight="1"/>
    <row r="373" s="78" customFormat="1" ht="15" customHeight="1"/>
    <row r="374" s="78" customFormat="1" ht="15" customHeight="1"/>
    <row r="375" s="78" customFormat="1" ht="15" customHeight="1"/>
    <row r="376" s="78" customFormat="1" ht="15" customHeight="1"/>
    <row r="377" s="78" customFormat="1" ht="15" customHeight="1"/>
    <row r="378" s="78" customFormat="1" ht="15" customHeight="1"/>
    <row r="379" s="78" customFormat="1" ht="15" customHeight="1"/>
    <row r="380" s="78" customFormat="1" ht="15" customHeight="1"/>
    <row r="381" s="78" customFormat="1" ht="15" customHeight="1"/>
    <row r="382" s="78" customFormat="1" ht="15" customHeight="1"/>
    <row r="383" s="78" customFormat="1" ht="15" customHeight="1"/>
    <row r="384" s="78" customFormat="1" ht="15" customHeight="1"/>
    <row r="385" s="78" customFormat="1" ht="15" customHeight="1"/>
    <row r="386" s="78" customFormat="1" ht="15" customHeight="1"/>
    <row r="387" s="78" customFormat="1" ht="15" customHeight="1"/>
    <row r="388" s="78" customFormat="1" ht="15" customHeight="1"/>
    <row r="389" s="78" customFormat="1" ht="15" customHeight="1"/>
    <row r="390" s="78" customFormat="1" ht="15" customHeight="1"/>
    <row r="391" s="78" customFormat="1" ht="15" customHeight="1"/>
    <row r="392" s="78" customFormat="1" ht="15" customHeight="1"/>
    <row r="393" s="78" customFormat="1" ht="15" customHeight="1"/>
    <row r="394" s="78" customFormat="1" ht="15" customHeight="1"/>
    <row r="395" s="78" customFormat="1" ht="15" customHeight="1"/>
    <row r="396" s="78" customFormat="1" ht="15" customHeight="1"/>
    <row r="397" s="78" customFormat="1" ht="15" customHeight="1"/>
    <row r="398" s="78" customFormat="1" ht="15" customHeight="1"/>
    <row r="399" s="78" customFormat="1" ht="15" customHeight="1"/>
    <row r="400" s="78" customFormat="1" ht="15" customHeight="1"/>
    <row r="401" s="78" customFormat="1" ht="15" customHeight="1"/>
    <row r="402" s="78" customFormat="1" ht="15" customHeight="1"/>
    <row r="403" s="78" customFormat="1" ht="15" customHeight="1"/>
    <row r="404" s="78" customFormat="1" ht="15" customHeight="1"/>
    <row r="405" s="78" customFormat="1" ht="15" customHeight="1"/>
    <row r="406" s="78" customFormat="1" ht="15" customHeight="1"/>
    <row r="407" s="78" customFormat="1" ht="15" customHeight="1"/>
    <row r="408" s="78" customFormat="1" ht="15" customHeight="1"/>
    <row r="409" s="78" customFormat="1" ht="15" customHeight="1"/>
    <row r="410" s="78" customFormat="1" ht="15" customHeight="1"/>
    <row r="411" s="78" customFormat="1" ht="15" customHeight="1"/>
    <row r="412" s="78" customFormat="1" ht="15" customHeight="1"/>
    <row r="413" s="78" customFormat="1" ht="15" customHeight="1"/>
    <row r="414" s="78" customFormat="1" ht="15" customHeight="1"/>
    <row r="415" s="78" customFormat="1" ht="15" customHeight="1"/>
    <row r="416" s="78" customFormat="1" ht="15" customHeight="1"/>
    <row r="417" s="78" customFormat="1" ht="15" customHeight="1"/>
    <row r="418" s="78" customFormat="1" ht="15" customHeight="1"/>
    <row r="419" s="78" customFormat="1" ht="15" customHeight="1"/>
    <row r="420" s="78" customFormat="1" ht="15" customHeight="1"/>
    <row r="421" s="78" customFormat="1" ht="15" customHeight="1"/>
    <row r="422" s="78" customFormat="1" ht="15" customHeight="1"/>
    <row r="423" s="78" customFormat="1" ht="15" customHeight="1"/>
    <row r="424" s="78" customFormat="1" ht="15" customHeight="1"/>
    <row r="425" s="78" customFormat="1" ht="15" customHeight="1"/>
    <row r="426" s="78" customFormat="1" ht="15" customHeight="1"/>
    <row r="427" s="78" customFormat="1" ht="15" customHeight="1"/>
    <row r="428" s="78" customFormat="1" ht="15" customHeight="1"/>
    <row r="429" s="78" customFormat="1" ht="15" customHeight="1"/>
    <row r="430" s="78" customFormat="1" ht="15" customHeight="1"/>
    <row r="431" s="78" customFormat="1" ht="15" customHeight="1"/>
    <row r="432" s="78" customFormat="1" ht="15" customHeight="1"/>
    <row r="433" s="78" customFormat="1" ht="15" customHeight="1"/>
    <row r="434" s="78" customFormat="1" ht="15" customHeight="1"/>
    <row r="435" s="78" customFormat="1" ht="15" customHeight="1"/>
    <row r="436" s="78" customFormat="1" ht="15" customHeight="1"/>
    <row r="437" s="78" customFormat="1" ht="15" customHeight="1"/>
    <row r="438" s="78" customFormat="1" ht="15" customHeight="1"/>
    <row r="439" s="78" customFormat="1" ht="15" customHeight="1"/>
    <row r="440" s="78" customFormat="1" ht="15" customHeight="1"/>
    <row r="441" s="78" customFormat="1" ht="15" customHeight="1"/>
    <row r="442" s="78" customFormat="1" ht="15" customHeight="1"/>
    <row r="443" s="78" customFormat="1" ht="15" customHeight="1"/>
    <row r="444" s="78" customFormat="1" ht="15" customHeight="1"/>
    <row r="445" s="78" customFormat="1" ht="15" customHeight="1"/>
    <row r="446" s="78" customFormat="1" ht="15" customHeight="1"/>
    <row r="447" s="78" customFormat="1" ht="15" customHeight="1"/>
    <row r="448" s="78" customFormat="1" ht="15" customHeight="1"/>
    <row r="449" s="78" customFormat="1" ht="15" customHeight="1"/>
    <row r="450" s="78" customFormat="1" ht="15" customHeight="1"/>
    <row r="451" s="78" customFormat="1" ht="15" customHeight="1"/>
    <row r="452" s="78" customFormat="1" ht="15" customHeight="1"/>
    <row r="453" s="78" customFormat="1" ht="15" customHeight="1"/>
    <row r="454" s="78" customFormat="1" ht="15" customHeight="1"/>
    <row r="455" s="78" customFormat="1" ht="15" customHeight="1"/>
    <row r="456" s="78" customFormat="1" ht="15" customHeight="1"/>
    <row r="457" s="78" customFormat="1" ht="15" customHeight="1"/>
    <row r="458" s="78" customFormat="1" ht="15" customHeight="1"/>
    <row r="459" s="78" customFormat="1" ht="15" customHeight="1"/>
    <row r="460" s="78" customFormat="1" ht="15" customHeight="1"/>
    <row r="461" s="78" customFormat="1" ht="15" customHeight="1"/>
    <row r="462" s="78" customFormat="1" ht="15" customHeight="1"/>
    <row r="463" s="78" customFormat="1" ht="15" customHeight="1"/>
    <row r="464" s="78" customFormat="1" ht="15" customHeight="1"/>
    <row r="465" s="78" customFormat="1" ht="15" customHeight="1"/>
    <row r="466" s="78" customFormat="1" ht="15" customHeight="1"/>
    <row r="467" s="78" customFormat="1" ht="15" customHeight="1"/>
    <row r="468" s="78" customFormat="1" ht="15" customHeight="1"/>
    <row r="469" s="78" customFormat="1" ht="15" customHeight="1"/>
    <row r="470" s="78" customFormat="1" ht="15" customHeight="1"/>
    <row r="471" s="78" customFormat="1" ht="15" customHeight="1"/>
    <row r="472" s="78" customFormat="1" ht="15" customHeight="1"/>
    <row r="473" s="78" customFormat="1" ht="15" customHeight="1"/>
    <row r="474" s="78" customFormat="1" ht="15" customHeight="1"/>
    <row r="475" s="78" customFormat="1" ht="15" customHeight="1"/>
    <row r="476" s="78" customFormat="1" ht="15" customHeight="1"/>
    <row r="477" s="78" customFormat="1" ht="15" customHeight="1"/>
    <row r="478" s="78" customFormat="1" ht="15" customHeight="1"/>
    <row r="479" s="78" customFormat="1" ht="15" customHeight="1"/>
    <row r="480" s="78" customFormat="1" ht="15" customHeight="1"/>
    <row r="481" s="78" customFormat="1" ht="15" customHeight="1"/>
    <row r="482" s="78" customFormat="1" ht="15" customHeight="1"/>
    <row r="483" s="78" customFormat="1" ht="15" customHeight="1"/>
    <row r="484" s="78" customFormat="1" ht="15" customHeight="1"/>
    <row r="485" s="78" customFormat="1" ht="15" customHeight="1"/>
    <row r="486" s="78" customFormat="1" ht="15" customHeight="1"/>
    <row r="487" s="78" customFormat="1" ht="15" customHeight="1"/>
    <row r="488" s="78" customFormat="1" ht="15" customHeight="1"/>
    <row r="489" s="78" customFormat="1" ht="15" customHeight="1"/>
    <row r="490" s="78" customFormat="1" ht="15" customHeight="1"/>
    <row r="491" s="78" customFormat="1" ht="15" customHeight="1"/>
    <row r="492" s="78" customFormat="1" ht="15" customHeight="1"/>
    <row r="493" s="78" customFormat="1" ht="15" customHeight="1"/>
    <row r="494" s="78" customFormat="1" ht="15" customHeight="1"/>
    <row r="495" s="78" customFormat="1" ht="15" customHeight="1"/>
    <row r="496" s="78" customFormat="1" ht="15" customHeight="1"/>
    <row r="497" s="78" customFormat="1" ht="15" customHeight="1"/>
    <row r="498" s="78" customFormat="1" ht="15" customHeight="1"/>
    <row r="499" s="78" customFormat="1" ht="15" customHeight="1"/>
    <row r="500" s="78" customFormat="1" ht="15" customHeight="1"/>
    <row r="501" s="78" customFormat="1" ht="15" customHeight="1"/>
    <row r="502" s="78" customFormat="1" ht="15" customHeight="1"/>
    <row r="503" s="78" customFormat="1" ht="15" customHeight="1"/>
    <row r="504" s="78" customFormat="1" ht="15" customHeight="1"/>
    <row r="505" s="78" customFormat="1" ht="15" customHeight="1"/>
    <row r="506" s="78" customFormat="1" ht="15" customHeight="1"/>
    <row r="507" s="78" customFormat="1" ht="15" customHeight="1"/>
    <row r="508" s="78" customFormat="1" ht="15" customHeight="1"/>
    <row r="509" s="78" customFormat="1" ht="15" customHeight="1"/>
    <row r="510" s="78" customFormat="1" ht="15" customHeight="1"/>
    <row r="511" s="78" customFormat="1" ht="15" customHeight="1"/>
    <row r="512" s="78" customFormat="1" ht="15" customHeight="1"/>
    <row r="513" s="78" customFormat="1" ht="15" customHeight="1"/>
    <row r="514" s="78" customFormat="1" ht="15" customHeight="1"/>
    <row r="515" s="78" customFormat="1" ht="15" customHeight="1"/>
    <row r="516" s="78" customFormat="1" ht="15" customHeight="1"/>
    <row r="517" s="78" customFormat="1" ht="15" customHeight="1"/>
    <row r="518" s="78" customFormat="1" ht="15" customHeight="1"/>
    <row r="519" s="78" customFormat="1" ht="15" customHeight="1"/>
    <row r="520" s="78" customFormat="1" ht="15" customHeight="1"/>
    <row r="521" s="78" customFormat="1" ht="15" customHeight="1"/>
    <row r="522" s="78" customFormat="1" ht="15" customHeight="1"/>
    <row r="523" s="78" customFormat="1" ht="15" customHeight="1"/>
    <row r="524" s="78" customFormat="1" ht="15" customHeight="1"/>
    <row r="525" s="78" customFormat="1" ht="15" customHeight="1"/>
    <row r="526" s="78" customFormat="1" ht="15" customHeight="1"/>
    <row r="527" s="78" customFormat="1" ht="15" customHeight="1"/>
    <row r="528" s="78" customFormat="1" ht="15" customHeight="1"/>
    <row r="529" s="78" customFormat="1" ht="15" customHeight="1"/>
    <row r="530" s="78" customFormat="1" ht="15" customHeight="1"/>
    <row r="531" s="78" customFormat="1" ht="15" customHeight="1"/>
    <row r="532" s="78" customFormat="1" ht="15" customHeight="1"/>
    <row r="533" s="78" customFormat="1" ht="15" customHeight="1"/>
    <row r="534" s="78" customFormat="1" ht="15" customHeight="1"/>
    <row r="535" s="78" customFormat="1" ht="15" customHeight="1"/>
    <row r="536" s="78" customFormat="1" ht="15" customHeight="1"/>
    <row r="537" s="78" customFormat="1" ht="15" customHeight="1"/>
    <row r="538" s="78" customFormat="1" ht="15" customHeight="1"/>
    <row r="539" s="78" customFormat="1" ht="15" customHeight="1"/>
    <row r="540" s="78" customFormat="1" ht="15" customHeight="1"/>
    <row r="541" s="78" customFormat="1" ht="15" customHeight="1"/>
    <row r="542" s="78" customFormat="1" ht="15" customHeight="1"/>
    <row r="543" s="78" customFormat="1" ht="15" customHeight="1"/>
    <row r="544" s="78" customFormat="1" ht="15" customHeight="1"/>
    <row r="545" s="78" customFormat="1" ht="15" customHeight="1"/>
    <row r="546" s="78" customFormat="1" ht="15" customHeight="1"/>
    <row r="547" s="78" customFormat="1" ht="15" customHeight="1"/>
    <row r="548" s="78" customFormat="1" ht="15" customHeight="1"/>
    <row r="549" s="78" customFormat="1" ht="15" customHeight="1"/>
    <row r="550" s="78" customFormat="1" ht="15" customHeight="1"/>
    <row r="551" s="78" customFormat="1" ht="15" customHeight="1"/>
    <row r="552" s="78" customFormat="1" ht="15" customHeight="1"/>
    <row r="553" s="78" customFormat="1" ht="15" customHeight="1"/>
    <row r="554" s="78" customFormat="1" ht="15" customHeight="1"/>
    <row r="555" s="78" customFormat="1" ht="15" customHeight="1"/>
    <row r="556" s="78" customFormat="1" ht="15" customHeight="1"/>
    <row r="557" s="78" customFormat="1" ht="15" customHeight="1"/>
    <row r="558" s="78" customFormat="1" ht="15" customHeight="1"/>
    <row r="559" s="78" customFormat="1" ht="15" customHeight="1"/>
    <row r="560" s="78" customFormat="1" ht="15" customHeight="1"/>
    <row r="561" s="78" customFormat="1" ht="15" customHeight="1"/>
    <row r="562" s="78" customFormat="1" ht="15" customHeight="1"/>
    <row r="563" s="78" customFormat="1" ht="15" customHeight="1"/>
    <row r="564" s="78" customFormat="1" ht="15" customHeight="1"/>
    <row r="565" s="78" customFormat="1" ht="15" customHeight="1"/>
    <row r="566" s="78" customFormat="1" ht="15" customHeight="1"/>
    <row r="567" s="78" customFormat="1" ht="15" customHeight="1"/>
    <row r="568" s="78" customFormat="1" ht="15" customHeight="1"/>
    <row r="569" s="78" customFormat="1" ht="15" customHeight="1"/>
    <row r="570" s="78" customFormat="1" ht="15" customHeight="1"/>
    <row r="571" s="78" customFormat="1" ht="15" customHeight="1"/>
    <row r="572" s="78" customFormat="1" ht="15" customHeight="1"/>
    <row r="573" s="78" customFormat="1" ht="15" customHeight="1"/>
    <row r="574" s="78" customFormat="1" ht="15" customHeight="1"/>
    <row r="575" s="78" customFormat="1" ht="15" customHeight="1"/>
    <row r="576" s="78" customFormat="1" ht="15" customHeight="1"/>
    <row r="577" s="78" customFormat="1" ht="15" customHeight="1"/>
    <row r="578" s="78" customFormat="1" ht="15" customHeight="1"/>
    <row r="579" s="78" customFormat="1" ht="15" customHeight="1"/>
    <row r="580" s="78" customFormat="1" ht="15" customHeight="1"/>
    <row r="581" s="78" customFormat="1" ht="15" customHeight="1"/>
    <row r="582" s="78" customFormat="1" ht="15" customHeight="1"/>
    <row r="583" s="78" customFormat="1" ht="15" customHeight="1"/>
    <row r="584" s="78" customFormat="1" ht="15" customHeight="1"/>
    <row r="585" s="78" customFormat="1" ht="15" customHeight="1"/>
    <row r="586" s="78" customFormat="1" ht="15" customHeight="1"/>
    <row r="587" s="78" customFormat="1" ht="15" customHeight="1"/>
    <row r="588" s="78" customFormat="1" ht="15" customHeight="1"/>
    <row r="589" s="78" customFormat="1" ht="15" customHeight="1"/>
    <row r="590" s="78" customFormat="1" ht="15" customHeight="1"/>
    <row r="591" s="78" customFormat="1" ht="15" customHeight="1"/>
    <row r="592" s="78" customFormat="1" ht="15" customHeight="1"/>
    <row r="593" s="78" customFormat="1" ht="15" customHeight="1"/>
    <row r="594" s="78" customFormat="1" ht="15" customHeight="1"/>
    <row r="595" s="78" customFormat="1" ht="15" customHeight="1"/>
    <row r="596" s="78" customFormat="1" ht="15" customHeight="1"/>
    <row r="597" s="78" customFormat="1" ht="15" customHeight="1"/>
    <row r="598" s="78" customFormat="1" ht="15" customHeight="1"/>
    <row r="599" s="78" customFormat="1" ht="15" customHeight="1"/>
    <row r="600" s="78" customFormat="1" ht="15" customHeight="1"/>
    <row r="601" s="78" customFormat="1" ht="15" customHeight="1"/>
    <row r="602" s="78" customFormat="1" ht="15" customHeight="1"/>
    <row r="603" s="78" customFormat="1" ht="15" customHeight="1"/>
    <row r="604" s="78" customFormat="1" ht="15" customHeight="1"/>
    <row r="605" s="78" customFormat="1" ht="15" customHeight="1"/>
    <row r="606" s="78" customFormat="1" ht="15" customHeight="1"/>
    <row r="607" s="78" customFormat="1" ht="15" customHeight="1"/>
    <row r="608" s="78" customFormat="1" ht="15" customHeight="1"/>
    <row r="609" s="78" customFormat="1" ht="15" customHeight="1"/>
    <row r="610" s="78" customFormat="1" ht="15" customHeight="1"/>
    <row r="611" s="78" customFormat="1" ht="15" customHeight="1"/>
    <row r="612" s="78" customFormat="1" ht="15" customHeight="1"/>
    <row r="613" s="78" customFormat="1" ht="15" customHeight="1"/>
    <row r="614" s="78" customFormat="1" ht="15" customHeight="1"/>
    <row r="615" s="78" customFormat="1" ht="15" customHeight="1"/>
    <row r="616" s="78" customFormat="1" ht="15" customHeight="1"/>
    <row r="617" s="78" customFormat="1" ht="15" customHeight="1"/>
    <row r="618" s="78" customFormat="1" ht="15" customHeight="1"/>
    <row r="619" s="78" customFormat="1" ht="15" customHeight="1"/>
    <row r="620" s="78" customFormat="1" ht="15" customHeight="1"/>
    <row r="621" s="78" customFormat="1" ht="15" customHeight="1"/>
    <row r="622" s="78" customFormat="1" ht="15" customHeight="1"/>
    <row r="623" s="78" customFormat="1" ht="15" customHeight="1"/>
    <row r="624" s="78" customFormat="1" ht="15" customHeight="1"/>
    <row r="625" s="78" customFormat="1" ht="15" customHeight="1"/>
    <row r="626" s="78" customFormat="1" ht="15" customHeight="1"/>
    <row r="627" s="78" customFormat="1" ht="15" customHeight="1"/>
    <row r="628" s="78" customFormat="1" ht="15" customHeight="1"/>
    <row r="629" s="78" customFormat="1" ht="15" customHeight="1"/>
    <row r="630" s="78" customFormat="1" ht="15" customHeight="1"/>
    <row r="631" s="78" customFormat="1" ht="15" customHeight="1"/>
    <row r="632" s="78" customFormat="1" ht="15" customHeight="1"/>
    <row r="633" s="78" customFormat="1" ht="15" customHeight="1"/>
    <row r="634" s="78" customFormat="1" ht="15" customHeight="1"/>
    <row r="635" s="78" customFormat="1" ht="15" customHeight="1"/>
    <row r="636" s="78" customFormat="1" ht="15" customHeight="1"/>
    <row r="637" s="78" customFormat="1" ht="15" customHeight="1"/>
    <row r="638" s="78" customFormat="1" ht="15" customHeight="1"/>
    <row r="639" s="78" customFormat="1" ht="15" customHeight="1"/>
    <row r="640" s="78" customFormat="1" ht="15" customHeight="1"/>
    <row r="641" s="78" customFormat="1" ht="15" customHeight="1"/>
    <row r="642" s="78" customFormat="1" ht="15" customHeight="1"/>
    <row r="643" s="78" customFormat="1" ht="15" customHeight="1"/>
    <row r="644" s="78" customFormat="1" ht="15" customHeight="1"/>
    <row r="645" s="78" customFormat="1" ht="15" customHeight="1"/>
    <row r="646" s="78" customFormat="1" ht="15" customHeight="1"/>
    <row r="647" s="78" customFormat="1" ht="15" customHeight="1"/>
    <row r="648" s="78" customFormat="1" ht="15" customHeight="1"/>
    <row r="649" s="78" customFormat="1" ht="15" customHeight="1"/>
    <row r="650" s="78" customFormat="1" ht="15" customHeight="1"/>
    <row r="651" s="78" customFormat="1" ht="15" customHeight="1"/>
    <row r="652" s="78" customFormat="1" ht="15" customHeight="1"/>
    <row r="653" s="78" customFormat="1" ht="15" customHeight="1"/>
    <row r="654" s="78" customFormat="1" ht="15" customHeight="1"/>
    <row r="655" s="78" customFormat="1" ht="15" customHeight="1"/>
    <row r="656" s="78" customFormat="1" ht="15" customHeight="1"/>
    <row r="657" s="78" customFormat="1" ht="15" customHeight="1"/>
    <row r="658" s="78" customFormat="1" ht="15" customHeight="1"/>
    <row r="659" s="78" customFormat="1" ht="15" customHeight="1"/>
    <row r="660" s="78" customFormat="1" ht="15" customHeight="1"/>
    <row r="661" s="78" customFormat="1" ht="15" customHeight="1"/>
    <row r="662" s="78" customFormat="1" ht="15" customHeight="1"/>
    <row r="663" s="78" customFormat="1" ht="15" customHeight="1"/>
    <row r="664" s="78" customFormat="1" ht="15" customHeight="1"/>
    <row r="665" s="78" customFormat="1" ht="15" customHeight="1"/>
    <row r="666" s="78" customFormat="1" ht="15" customHeight="1"/>
    <row r="667" s="78" customFormat="1" ht="15" customHeight="1"/>
    <row r="668" s="78" customFormat="1" ht="15" customHeight="1"/>
    <row r="669" s="78" customFormat="1" ht="15" customHeight="1"/>
    <row r="670" s="78" customFormat="1" ht="15" customHeight="1"/>
    <row r="671" s="78" customFormat="1" ht="15" customHeight="1"/>
    <row r="672" s="78" customFormat="1" ht="15" customHeight="1"/>
    <row r="673" s="78" customFormat="1" ht="15" customHeight="1"/>
    <row r="674" s="78" customFormat="1" ht="15" customHeight="1"/>
    <row r="675" s="78" customFormat="1" ht="15" customHeight="1"/>
    <row r="676" s="78" customFormat="1" ht="15" customHeight="1"/>
    <row r="677" s="78" customFormat="1" ht="15" customHeight="1"/>
    <row r="678" s="78" customFormat="1" ht="15" customHeight="1"/>
    <row r="679" s="78" customFormat="1" ht="15" customHeight="1"/>
    <row r="680" s="78" customFormat="1" ht="15" customHeight="1"/>
    <row r="681" s="78" customFormat="1" ht="15" customHeight="1"/>
    <row r="682" s="78" customFormat="1" ht="15" customHeight="1"/>
    <row r="683" s="78" customFormat="1" ht="15" customHeight="1"/>
    <row r="684" s="78" customFormat="1" ht="15" customHeight="1"/>
    <row r="685" s="78" customFormat="1" ht="15" customHeight="1"/>
    <row r="686" s="78" customFormat="1" ht="15" customHeight="1"/>
    <row r="687" s="78" customFormat="1" ht="15" customHeight="1"/>
    <row r="688" s="78" customFormat="1" ht="15" customHeight="1"/>
    <row r="689" s="78" customFormat="1" ht="15" customHeight="1"/>
    <row r="690" s="78" customFormat="1" ht="15" customHeight="1"/>
    <row r="691" s="78" customFormat="1" ht="15" customHeight="1"/>
    <row r="692" s="78" customFormat="1" ht="15" customHeight="1"/>
    <row r="693" s="78" customFormat="1" ht="15" customHeight="1"/>
    <row r="694" s="78" customFormat="1" ht="15" customHeight="1"/>
    <row r="695" s="78" customFormat="1" ht="15" customHeight="1"/>
    <row r="696" s="78" customFormat="1" ht="15" customHeight="1"/>
    <row r="697" s="78" customFormat="1" ht="15" customHeight="1"/>
    <row r="698" s="78" customFormat="1" ht="15" customHeight="1"/>
    <row r="699" s="78" customFormat="1" ht="15" customHeight="1"/>
    <row r="700" s="78" customFormat="1" ht="15" customHeight="1"/>
    <row r="701" s="78" customFormat="1" ht="15" customHeight="1"/>
    <row r="702" s="78" customFormat="1" ht="15" customHeight="1"/>
    <row r="703" s="78" customFormat="1" ht="15" customHeight="1"/>
    <row r="704" s="78" customFormat="1" ht="15" customHeight="1"/>
    <row r="705" s="78" customFormat="1" ht="15" customHeight="1"/>
    <row r="706" s="78" customFormat="1" ht="15" customHeight="1"/>
    <row r="707" s="78" customFormat="1" ht="15" customHeight="1"/>
    <row r="708" s="78" customFormat="1" ht="15" customHeight="1"/>
    <row r="709" s="78" customFormat="1" ht="15" customHeight="1"/>
    <row r="710" s="78" customFormat="1" ht="15" customHeight="1"/>
    <row r="711" s="78" customFormat="1" ht="15" customHeight="1"/>
    <row r="712" s="78" customFormat="1" ht="15" customHeight="1"/>
    <row r="713" s="78" customFormat="1" ht="15" customHeight="1"/>
    <row r="714" s="78" customFormat="1" ht="15" customHeight="1"/>
    <row r="715" s="78" customFormat="1" ht="15" customHeight="1"/>
    <row r="716" s="78" customFormat="1" ht="15" customHeight="1"/>
    <row r="717" s="78" customFormat="1" ht="15" customHeight="1"/>
    <row r="718" s="78" customFormat="1" ht="15" customHeight="1"/>
    <row r="719" s="78" customFormat="1" ht="15" customHeight="1"/>
    <row r="720" s="78" customFormat="1" ht="15" customHeight="1"/>
    <row r="721" s="78" customFormat="1" ht="15" customHeight="1"/>
    <row r="722" s="78" customFormat="1" ht="15" customHeight="1"/>
    <row r="723" s="78" customFormat="1" ht="15" customHeight="1"/>
    <row r="724" s="78" customFormat="1" ht="15" customHeight="1"/>
    <row r="725" s="78" customFormat="1" ht="15" customHeight="1"/>
    <row r="726" s="78" customFormat="1" ht="15" customHeight="1"/>
    <row r="727" s="78" customFormat="1" ht="15" customHeight="1"/>
    <row r="728" s="78" customFormat="1" ht="15" customHeight="1"/>
    <row r="729" s="78" customFormat="1" ht="15" customHeight="1"/>
    <row r="730" s="78" customFormat="1" ht="15" customHeight="1"/>
    <row r="731" s="78" customFormat="1" ht="15" customHeight="1"/>
    <row r="732" s="78" customFormat="1" ht="15" customHeight="1"/>
    <row r="733" s="78" customFormat="1" ht="15" customHeight="1"/>
    <row r="734" s="78" customFormat="1" ht="15" customHeight="1"/>
    <row r="735" s="78" customFormat="1" ht="15" customHeight="1"/>
    <row r="736" s="78" customFormat="1" ht="15" customHeight="1"/>
    <row r="737" s="78" customFormat="1" ht="15" customHeight="1"/>
    <row r="738" s="78" customFormat="1" ht="15" customHeight="1"/>
    <row r="739" s="78" customFormat="1" ht="15" customHeight="1"/>
    <row r="740" s="78" customFormat="1" ht="15" customHeight="1"/>
    <row r="741" s="78" customFormat="1" ht="15" customHeight="1"/>
    <row r="742" s="78" customFormat="1" ht="15" customHeight="1"/>
    <row r="743" s="78" customFormat="1" ht="15" customHeight="1"/>
    <row r="744" s="78" customFormat="1" ht="15" customHeight="1"/>
    <row r="745" s="78" customFormat="1" ht="15" customHeight="1"/>
    <row r="746" s="78" customFormat="1" ht="15" customHeight="1"/>
    <row r="747" s="78" customFormat="1" ht="15" customHeight="1"/>
    <row r="748" s="78" customFormat="1" ht="15" customHeight="1"/>
    <row r="749" s="78" customFormat="1" ht="15" customHeight="1"/>
    <row r="750" s="78" customFormat="1" ht="15" customHeight="1"/>
    <row r="751" s="78" customFormat="1" ht="15" customHeight="1"/>
    <row r="752" s="78" customFormat="1" ht="15" customHeight="1"/>
    <row r="753" s="78" customFormat="1" ht="15" customHeight="1"/>
    <row r="754" s="78" customFormat="1" ht="15" customHeight="1"/>
    <row r="755" s="78" customFormat="1" ht="15" customHeight="1"/>
    <row r="756" s="78" customFormat="1" ht="15" customHeight="1"/>
    <row r="757" s="78" customFormat="1" ht="15" customHeight="1"/>
    <row r="758" s="78" customFormat="1" ht="15" customHeight="1"/>
    <row r="759" s="78" customFormat="1" ht="15" customHeight="1"/>
    <row r="760" s="78" customFormat="1" ht="15" customHeight="1"/>
    <row r="761" s="78" customFormat="1" ht="15" customHeight="1"/>
    <row r="762" s="78" customFormat="1" ht="15" customHeight="1"/>
    <row r="763" s="78" customFormat="1" ht="15" customHeight="1"/>
    <row r="764" s="78" customFormat="1" ht="15" customHeight="1"/>
    <row r="765" s="78" customFormat="1" ht="15" customHeight="1"/>
    <row r="766" s="78" customFormat="1" ht="15" customHeight="1"/>
    <row r="767" s="78" customFormat="1" ht="15" customHeight="1"/>
    <row r="768" s="78" customFormat="1" ht="15" customHeight="1"/>
    <row r="769" s="78" customFormat="1" ht="15" customHeight="1"/>
    <row r="770" s="78" customFormat="1" ht="15" customHeight="1"/>
    <row r="771" s="78" customFormat="1" ht="15" customHeight="1"/>
    <row r="772" s="78" customFormat="1" ht="15" customHeight="1"/>
    <row r="773" s="78" customFormat="1" ht="15" customHeight="1"/>
    <row r="774" s="78" customFormat="1" ht="15" customHeight="1"/>
    <row r="775" s="78" customFormat="1" ht="15" customHeight="1"/>
    <row r="776" s="78" customFormat="1" ht="15" customHeight="1"/>
    <row r="777" s="78" customFormat="1" ht="15" customHeight="1"/>
    <row r="778" s="78" customFormat="1" ht="15" customHeight="1"/>
    <row r="779" s="78" customFormat="1" ht="15" customHeight="1"/>
    <row r="780" s="78" customFormat="1" ht="15" customHeight="1"/>
    <row r="781" s="78" customFormat="1" ht="15" customHeight="1"/>
    <row r="782" s="78" customFormat="1" ht="15" customHeight="1"/>
    <row r="783" s="78" customFormat="1" ht="15" customHeight="1"/>
    <row r="784" s="78" customFormat="1" ht="15" customHeight="1"/>
    <row r="785" s="78" customFormat="1" ht="15" customHeight="1"/>
    <row r="786" s="78" customFormat="1" ht="15" customHeight="1"/>
    <row r="787" s="78" customFormat="1" ht="15" customHeight="1"/>
    <row r="788" s="78" customFormat="1" ht="15" customHeight="1"/>
    <row r="789" s="78" customFormat="1" ht="15" customHeight="1"/>
    <row r="790" s="78" customFormat="1" ht="15" customHeight="1"/>
    <row r="791" s="78" customFormat="1" ht="15" customHeight="1"/>
    <row r="792" s="78" customFormat="1" ht="15" customHeight="1"/>
    <row r="793" s="78" customFormat="1" ht="15" customHeight="1"/>
    <row r="794" s="78" customFormat="1" ht="15" customHeight="1"/>
    <row r="795" s="78" customFormat="1" ht="15" customHeight="1"/>
    <row r="796" s="78" customFormat="1" ht="15" customHeight="1"/>
    <row r="797" s="78" customFormat="1" ht="15" customHeight="1"/>
    <row r="798" s="78" customFormat="1" ht="15" customHeight="1"/>
    <row r="799" s="78" customFormat="1" ht="15" customHeight="1"/>
    <row r="800" s="78" customFormat="1" ht="15" customHeight="1"/>
    <row r="801" s="78" customFormat="1" ht="15" customHeight="1"/>
    <row r="802" s="78" customFormat="1" ht="15" customHeight="1"/>
    <row r="803" s="78" customFormat="1" ht="15" customHeight="1"/>
    <row r="804" s="78" customFormat="1" ht="15" customHeight="1"/>
    <row r="805" s="78" customFormat="1" ht="15" customHeight="1"/>
    <row r="806" s="78" customFormat="1" ht="15" customHeight="1"/>
    <row r="807" s="78" customFormat="1" ht="15" customHeight="1"/>
    <row r="808" s="78" customFormat="1" ht="15" customHeight="1"/>
    <row r="809" s="78" customFormat="1" ht="15" customHeight="1"/>
    <row r="810" s="78" customFormat="1" ht="15" customHeight="1"/>
    <row r="811" s="78" customFormat="1" ht="15" customHeight="1"/>
    <row r="812" s="78" customFormat="1" ht="15" customHeight="1"/>
    <row r="813" s="78" customFormat="1" ht="15" customHeight="1"/>
    <row r="814" s="78" customFormat="1" ht="15" customHeight="1"/>
    <row r="815" s="78" customFormat="1" ht="15" customHeight="1"/>
    <row r="816" s="78" customFormat="1" ht="15" customHeight="1"/>
    <row r="817" s="78" customFormat="1" ht="15" customHeight="1"/>
    <row r="818" s="78" customFormat="1" ht="15" customHeight="1"/>
    <row r="819" s="78" customFormat="1" ht="15" customHeight="1"/>
    <row r="820" s="78" customFormat="1" ht="15" customHeight="1"/>
    <row r="821" s="78" customFormat="1" ht="15" customHeight="1"/>
    <row r="822" s="78" customFormat="1" ht="15" customHeight="1"/>
    <row r="823" s="78" customFormat="1" ht="15" customHeight="1"/>
    <row r="824" s="78" customFormat="1" ht="15" customHeight="1"/>
    <row r="825" s="78" customFormat="1" ht="15" customHeight="1"/>
    <row r="826" s="78" customFormat="1" ht="15" customHeight="1"/>
    <row r="827" s="78" customFormat="1" ht="15" customHeight="1"/>
    <row r="828" s="78" customFormat="1" ht="15" customHeight="1"/>
    <row r="829" s="78" customFormat="1" ht="15" customHeight="1"/>
    <row r="830" s="78" customFormat="1" ht="15" customHeight="1"/>
    <row r="831" s="78" customFormat="1" ht="15" customHeight="1"/>
    <row r="832" s="78" customFormat="1" ht="15" customHeight="1"/>
    <row r="833" s="78" customFormat="1" ht="15" customHeight="1"/>
    <row r="834" s="78" customFormat="1" ht="15" customHeight="1"/>
    <row r="835" s="78" customFormat="1" ht="15" customHeight="1"/>
    <row r="836" s="78" customFormat="1" ht="15" customHeight="1"/>
    <row r="837" s="78" customFormat="1" ht="15" customHeight="1"/>
    <row r="838" s="78" customFormat="1" ht="15" customHeight="1"/>
    <row r="839" s="78" customFormat="1" ht="15" customHeight="1"/>
    <row r="840" s="78" customFormat="1" ht="15" customHeight="1"/>
    <row r="841" s="78" customFormat="1" ht="15" customHeight="1"/>
    <row r="842" s="78" customFormat="1" ht="15" customHeight="1"/>
    <row r="843" s="78" customFormat="1" ht="15" customHeight="1"/>
    <row r="844" s="78" customFormat="1" ht="15" customHeight="1"/>
    <row r="845" s="78" customFormat="1" ht="15" customHeight="1"/>
    <row r="846" s="78" customFormat="1" ht="15" customHeight="1"/>
    <row r="847" s="78" customFormat="1" ht="15" customHeight="1"/>
    <row r="848" s="78" customFormat="1" ht="15" customHeight="1"/>
    <row r="849" s="78" customFormat="1" ht="15" customHeight="1"/>
    <row r="850" s="78" customFormat="1" ht="15" customHeight="1"/>
    <row r="851" s="78" customFormat="1" ht="15" customHeight="1"/>
    <row r="852" s="78" customFormat="1" ht="15" customHeight="1"/>
    <row r="853" s="78" customFormat="1" ht="15" customHeight="1"/>
    <row r="854" s="78" customFormat="1" ht="15" customHeight="1"/>
    <row r="855" s="78" customFormat="1" ht="15" customHeight="1"/>
    <row r="856" s="78" customFormat="1" ht="15" customHeight="1"/>
    <row r="857" s="78" customFormat="1" ht="15" customHeight="1"/>
    <row r="858" s="78" customFormat="1" ht="15" customHeight="1"/>
    <row r="859" s="78" customFormat="1" ht="15" customHeight="1"/>
    <row r="860" s="78" customFormat="1" ht="15" customHeight="1"/>
    <row r="861" s="78" customFormat="1" ht="15" customHeight="1"/>
    <row r="862" s="78" customFormat="1" ht="15" customHeight="1"/>
    <row r="863" s="78" customFormat="1" ht="15" customHeight="1"/>
    <row r="864" s="78" customFormat="1" ht="15" customHeight="1"/>
    <row r="865" s="78" customFormat="1" ht="15" customHeight="1"/>
    <row r="866" s="78" customFormat="1" ht="15" customHeight="1"/>
    <row r="867" s="78" customFormat="1" ht="15" customHeight="1"/>
    <row r="868" s="78" customFormat="1" ht="15" customHeight="1"/>
    <row r="869" s="78" customFormat="1" ht="15" customHeight="1"/>
    <row r="870" s="78" customFormat="1" ht="15" customHeight="1"/>
    <row r="871" s="78" customFormat="1" ht="15" customHeight="1"/>
    <row r="872" s="78" customFormat="1" ht="15" customHeight="1"/>
    <row r="873" s="78" customFormat="1" ht="15" customHeight="1"/>
    <row r="874" s="78" customFormat="1" ht="15" customHeight="1"/>
    <row r="875" s="78" customFormat="1" ht="15" customHeight="1"/>
    <row r="876" s="78" customFormat="1" ht="15" customHeight="1"/>
    <row r="877" s="78" customFormat="1" ht="15" customHeight="1"/>
    <row r="878" s="78" customFormat="1" ht="15" customHeight="1"/>
    <row r="879" s="78" customFormat="1" ht="15" customHeight="1"/>
    <row r="880" s="78" customFormat="1" ht="15" customHeight="1"/>
    <row r="881" s="78" customFormat="1" ht="15" customHeight="1"/>
    <row r="882" s="78" customFormat="1" ht="15" customHeight="1"/>
    <row r="883" s="78" customFormat="1" ht="15" customHeight="1"/>
    <row r="884" s="78" customFormat="1" ht="15" customHeight="1"/>
    <row r="885" s="78" customFormat="1" ht="15" customHeight="1"/>
    <row r="886" s="78" customFormat="1" ht="15" customHeight="1"/>
    <row r="887" s="78" customFormat="1" ht="15" customHeight="1"/>
    <row r="888" s="78" customFormat="1" ht="15" customHeight="1"/>
    <row r="889" s="78" customFormat="1" ht="15" customHeight="1"/>
    <row r="890" s="78" customFormat="1" ht="15" customHeight="1"/>
    <row r="891" s="78" customFormat="1" ht="15" customHeight="1"/>
    <row r="892" s="78" customFormat="1" ht="15" customHeight="1"/>
    <row r="893" s="78" customFormat="1" ht="15" customHeight="1"/>
    <row r="894" s="78" customFormat="1" ht="15" customHeight="1"/>
    <row r="895" s="78" customFormat="1" ht="15" customHeight="1"/>
    <row r="896" s="78" customFormat="1" ht="15" customHeight="1"/>
    <row r="897" s="78" customFormat="1" ht="15" customHeight="1"/>
    <row r="898" s="78" customFormat="1" ht="15" customHeight="1"/>
    <row r="899" s="78" customFormat="1" ht="15" customHeight="1"/>
    <row r="900" s="78" customFormat="1" ht="15" customHeight="1"/>
    <row r="901" s="78" customFormat="1" ht="15" customHeight="1"/>
    <row r="902" s="78" customFormat="1" ht="15" customHeight="1"/>
    <row r="903" s="78" customFormat="1" ht="15" customHeight="1"/>
    <row r="904" s="78" customFormat="1" ht="15" customHeight="1"/>
    <row r="905" s="78" customFormat="1" ht="15" customHeight="1"/>
    <row r="906" s="78" customFormat="1" ht="15" customHeight="1"/>
    <row r="907" s="78" customFormat="1" ht="15" customHeight="1"/>
    <row r="908" s="78" customFormat="1" ht="15" customHeight="1"/>
    <row r="909" s="78" customFormat="1" ht="15" customHeight="1"/>
    <row r="910" s="78" customFormat="1" ht="15" customHeight="1"/>
    <row r="911" s="78" customFormat="1" ht="15" customHeight="1"/>
    <row r="912" s="78" customFormat="1" ht="15" customHeight="1"/>
    <row r="913" s="78" customFormat="1" ht="15" customHeight="1"/>
    <row r="914" s="78" customFormat="1" ht="15" customHeight="1"/>
    <row r="915" s="78" customFormat="1" ht="15" customHeight="1"/>
    <row r="916" s="78" customFormat="1" ht="15" customHeight="1"/>
    <row r="917" s="78" customFormat="1" ht="15" customHeight="1"/>
    <row r="918" s="78" customFormat="1" ht="15" customHeight="1"/>
    <row r="919" s="78" customFormat="1" ht="15" customHeight="1"/>
    <row r="920" s="78" customFormat="1" ht="15" customHeight="1"/>
    <row r="921" s="78" customFormat="1" ht="15" customHeight="1"/>
    <row r="922" s="78" customFormat="1" ht="15" customHeight="1"/>
    <row r="923" s="78" customFormat="1" ht="15" customHeight="1"/>
    <row r="924" s="78" customFormat="1" ht="15" customHeight="1"/>
    <row r="925" s="78" customFormat="1" ht="15" customHeight="1"/>
    <row r="926" s="78" customFormat="1" ht="15" customHeight="1"/>
    <row r="927" s="78" customFormat="1" ht="15" customHeight="1"/>
    <row r="928" s="78" customFormat="1" ht="15" customHeight="1"/>
    <row r="929" s="78" customFormat="1" ht="15" customHeight="1"/>
    <row r="930" s="78" customFormat="1" ht="15" customHeight="1"/>
    <row r="931" s="78" customFormat="1" ht="15" customHeight="1"/>
    <row r="932" s="78" customFormat="1" ht="15" customHeight="1"/>
    <row r="933" s="78" customFormat="1" ht="15" customHeight="1"/>
    <row r="934" s="78" customFormat="1" ht="15" customHeight="1"/>
    <row r="935" s="78" customFormat="1" ht="15" customHeight="1"/>
    <row r="936" s="78" customFormat="1" ht="15" customHeight="1"/>
    <row r="937" s="78" customFormat="1" ht="15" customHeight="1"/>
    <row r="938" s="78" customFormat="1" ht="15" customHeight="1"/>
    <row r="939" s="78" customFormat="1" ht="15" customHeight="1"/>
    <row r="940" s="78" customFormat="1" ht="15" customHeight="1"/>
    <row r="941" s="78" customFormat="1" ht="15" customHeight="1"/>
    <row r="942" s="78" customFormat="1" ht="15" customHeight="1"/>
    <row r="943" s="78" customFormat="1" ht="15" customHeight="1"/>
    <row r="944" s="78" customFormat="1" ht="15" customHeight="1"/>
    <row r="945" s="78" customFormat="1" ht="15" customHeight="1"/>
    <row r="946" s="78" customFormat="1" ht="15" customHeight="1"/>
    <row r="947" s="78" customFormat="1" ht="15" customHeight="1"/>
    <row r="948" s="78" customFormat="1" ht="15" customHeight="1"/>
    <row r="949" s="78" customFormat="1" ht="15" customHeight="1"/>
    <row r="950" s="78" customFormat="1" ht="15" customHeight="1"/>
    <row r="951" s="78" customFormat="1" ht="15" customHeight="1"/>
    <row r="952" s="78" customFormat="1" ht="15" customHeight="1"/>
    <row r="953" s="78" customFormat="1" ht="15" customHeight="1"/>
    <row r="954" s="78" customFormat="1" ht="15" customHeight="1"/>
    <row r="955" s="78" customFormat="1" ht="15" customHeight="1"/>
    <row r="956" s="78" customFormat="1" ht="15" customHeight="1"/>
    <row r="957" s="78" customFormat="1" ht="15" customHeight="1"/>
    <row r="958" s="78" customFormat="1" ht="15" customHeight="1"/>
    <row r="959" s="78" customFormat="1" ht="15" customHeight="1"/>
    <row r="960" s="78" customFormat="1" ht="15" customHeight="1"/>
    <row r="961" s="78" customFormat="1" ht="15" customHeight="1"/>
    <row r="962" s="78" customFormat="1" ht="15" customHeight="1"/>
    <row r="963" s="78" customFormat="1" ht="15" customHeight="1"/>
    <row r="964" s="78" customFormat="1" ht="15" customHeight="1"/>
    <row r="965" s="78" customFormat="1" ht="15" customHeight="1"/>
    <row r="966" s="78" customFormat="1" ht="15" customHeight="1"/>
    <row r="967" s="78" customFormat="1" ht="15" customHeight="1"/>
    <row r="968" s="78" customFormat="1" ht="15" customHeight="1"/>
    <row r="969" s="78" customFormat="1" ht="15" customHeight="1"/>
    <row r="970" s="78" customFormat="1" ht="15" customHeight="1"/>
    <row r="971" s="78" customFormat="1" ht="15" customHeight="1"/>
    <row r="972" s="78" customFormat="1" ht="15" customHeight="1"/>
    <row r="973" s="78" customFormat="1" ht="15" customHeight="1"/>
    <row r="974" s="78" customFormat="1" ht="15" customHeight="1"/>
    <row r="975" s="78" customFormat="1" ht="15" customHeight="1"/>
    <row r="976" s="78" customFormat="1" ht="15" customHeight="1"/>
    <row r="977" s="78" customFormat="1" ht="15" customHeight="1"/>
    <row r="978" s="78" customFormat="1" ht="15" customHeight="1"/>
    <row r="979" s="78" customFormat="1" ht="15" customHeight="1"/>
    <row r="980" s="78" customFormat="1" ht="15" customHeight="1"/>
    <row r="981" s="78" customFormat="1" ht="15" customHeight="1"/>
    <row r="982" s="78" customFormat="1" ht="15" customHeight="1"/>
    <row r="983" s="78" customFormat="1" ht="15" customHeight="1"/>
    <row r="984" s="78" customFormat="1" ht="15" customHeight="1"/>
    <row r="985" s="78" customFormat="1" ht="15" customHeight="1"/>
    <row r="986" s="78" customFormat="1" ht="15" customHeight="1"/>
    <row r="987" s="78" customFormat="1" ht="15" customHeight="1"/>
    <row r="988" s="78" customFormat="1" ht="15" customHeight="1"/>
    <row r="989" s="78" customFormat="1" ht="15" customHeight="1"/>
    <row r="990" s="78" customFormat="1" ht="15" customHeight="1"/>
    <row r="991" s="78" customFormat="1" ht="15" customHeight="1"/>
    <row r="992" s="78" customFormat="1" ht="15" customHeight="1"/>
    <row r="993" s="78" customFormat="1" ht="15" customHeight="1"/>
    <row r="994" s="78" customFormat="1" ht="15" customHeight="1"/>
    <row r="995" s="78" customFormat="1" ht="15" customHeight="1"/>
    <row r="996" s="78" customFormat="1" ht="15" customHeight="1"/>
    <row r="997" s="78" customFormat="1" ht="15" customHeight="1"/>
    <row r="998" s="78" customFormat="1" ht="15" customHeight="1"/>
    <row r="999" s="78" customFormat="1" ht="15" customHeight="1"/>
    <row r="1000" s="78" customFormat="1" ht="15" customHeight="1"/>
  </sheetData>
  <mergeCells count="47">
    <mergeCell ref="B19:C19"/>
    <mergeCell ref="B20:C20"/>
    <mergeCell ref="B21:C21"/>
    <mergeCell ref="B22:C22"/>
    <mergeCell ref="B13:C13"/>
    <mergeCell ref="B14:C14"/>
    <mergeCell ref="B15:C15"/>
    <mergeCell ref="B16:C16"/>
    <mergeCell ref="B17:C17"/>
    <mergeCell ref="B18:C18"/>
    <mergeCell ref="S8:S9"/>
    <mergeCell ref="T8:T9"/>
    <mergeCell ref="B9:C9"/>
    <mergeCell ref="B10:C10"/>
    <mergeCell ref="B11:C11"/>
    <mergeCell ref="B12:C12"/>
    <mergeCell ref="M8:M9"/>
    <mergeCell ref="N8:N9"/>
    <mergeCell ref="O8:O9"/>
    <mergeCell ref="P8:P9"/>
    <mergeCell ref="Q8:Q9"/>
    <mergeCell ref="R8:R9"/>
    <mergeCell ref="G8:G9"/>
    <mergeCell ref="H8:H9"/>
    <mergeCell ref="I8:I9"/>
    <mergeCell ref="J8:J9"/>
    <mergeCell ref="K8:K9"/>
    <mergeCell ref="L8:L9"/>
    <mergeCell ref="K6:M6"/>
    <mergeCell ref="N6:P6"/>
    <mergeCell ref="Q6:S6"/>
    <mergeCell ref="B7:C7"/>
    <mergeCell ref="D7:G7"/>
    <mergeCell ref="H7:J7"/>
    <mergeCell ref="K7:M7"/>
    <mergeCell ref="N7:P7"/>
    <mergeCell ref="Q7:S7"/>
    <mergeCell ref="A2:A3"/>
    <mergeCell ref="A5:A8"/>
    <mergeCell ref="B5:C5"/>
    <mergeCell ref="B6:C6"/>
    <mergeCell ref="D6:G6"/>
    <mergeCell ref="H6:J6"/>
    <mergeCell ref="B8:C8"/>
    <mergeCell ref="D8:D9"/>
    <mergeCell ref="E8:E9"/>
    <mergeCell ref="F8:F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BE982-F2BA-4352-BEFA-35CA2C8EFF22}">
  <sheetPr>
    <tabColor theme="9" tint="-0.499984740745262"/>
  </sheetPr>
  <dimension ref="A1:T1000"/>
  <sheetViews>
    <sheetView workbookViewId="0">
      <selection sqref="A1:XFD1048576"/>
    </sheetView>
  </sheetViews>
  <sheetFormatPr defaultColWidth="12.5703125" defaultRowHeight="15"/>
  <cols>
    <col min="1" max="1" width="57.7109375" style="78" customWidth="1"/>
    <col min="2" max="2" width="17" style="78" customWidth="1"/>
    <col min="3" max="3" width="30.7109375" style="78" customWidth="1"/>
    <col min="4" max="14" width="19.140625" style="78" customWidth="1"/>
    <col min="15" max="15" width="21" style="78" customWidth="1"/>
    <col min="16" max="16" width="22.7109375" style="78" customWidth="1"/>
    <col min="17" max="19" width="19.140625" style="78" customWidth="1"/>
    <col min="20" max="20" width="11.140625" style="78" customWidth="1"/>
    <col min="21" max="26" width="9.140625" style="78" customWidth="1"/>
    <col min="27" max="16384" width="12.5703125" style="78"/>
  </cols>
  <sheetData>
    <row r="1" spans="1:20" ht="15.75" customHeight="1">
      <c r="A1" s="76"/>
      <c r="B1" s="77"/>
      <c r="C1" s="77"/>
      <c r="D1" s="77"/>
    </row>
    <row r="2" spans="1:20" ht="15.75" customHeight="1">
      <c r="A2" s="79" t="s">
        <v>260</v>
      </c>
      <c r="B2" s="77"/>
      <c r="C2" s="77"/>
      <c r="D2" s="77"/>
    </row>
    <row r="3" spans="1:20" ht="15.75" customHeight="1">
      <c r="A3" s="79"/>
      <c r="B3" s="77"/>
      <c r="C3" s="77"/>
      <c r="D3" s="77"/>
    </row>
    <row r="4" spans="1:20" ht="15.75" customHeight="1">
      <c r="A4" s="77"/>
      <c r="B4" s="77"/>
      <c r="C4" s="77"/>
      <c r="D4" s="77"/>
    </row>
    <row r="5" spans="1:20" ht="15.75" customHeight="1">
      <c r="A5" s="80" t="s">
        <v>203</v>
      </c>
      <c r="B5" s="81" t="s">
        <v>204</v>
      </c>
      <c r="C5" s="227"/>
      <c r="D5" s="82"/>
      <c r="E5" s="83">
        <v>0.25</v>
      </c>
      <c r="F5" s="84"/>
      <c r="G5" s="85"/>
      <c r="H5" s="82"/>
      <c r="I5" s="86">
        <v>0.15</v>
      </c>
      <c r="J5" s="85"/>
      <c r="K5" s="82"/>
      <c r="L5" s="86">
        <v>0.25</v>
      </c>
      <c r="M5" s="85"/>
      <c r="N5" s="82"/>
      <c r="O5" s="86">
        <v>0.2</v>
      </c>
      <c r="P5" s="85"/>
      <c r="Q5" s="82"/>
      <c r="R5" s="86">
        <v>0.15</v>
      </c>
      <c r="S5" s="85"/>
    </row>
    <row r="6" spans="1:20" ht="15.75" customHeight="1">
      <c r="A6" s="228"/>
      <c r="B6" s="87" t="s">
        <v>205</v>
      </c>
      <c r="C6" s="229"/>
      <c r="D6" s="88" t="s">
        <v>206</v>
      </c>
      <c r="E6" s="230"/>
      <c r="F6" s="230"/>
      <c r="G6" s="229"/>
      <c r="H6" s="89" t="s">
        <v>207</v>
      </c>
      <c r="I6" s="230"/>
      <c r="J6" s="229"/>
      <c r="K6" s="89" t="s">
        <v>208</v>
      </c>
      <c r="L6" s="230"/>
      <c r="M6" s="229"/>
      <c r="N6" s="89" t="s">
        <v>209</v>
      </c>
      <c r="O6" s="230"/>
      <c r="P6" s="229"/>
      <c r="Q6" s="89" t="s">
        <v>210</v>
      </c>
      <c r="R6" s="230"/>
      <c r="S6" s="229"/>
    </row>
    <row r="7" spans="1:20" ht="15.75" customHeight="1">
      <c r="A7" s="228"/>
      <c r="B7" s="90" t="s">
        <v>211</v>
      </c>
      <c r="C7" s="227"/>
      <c r="D7" s="91" t="s">
        <v>212</v>
      </c>
      <c r="E7" s="231"/>
      <c r="F7" s="231"/>
      <c r="G7" s="227"/>
      <c r="H7" s="92" t="s">
        <v>213</v>
      </c>
      <c r="I7" s="231"/>
      <c r="J7" s="227"/>
      <c r="K7" s="93" t="s">
        <v>214</v>
      </c>
      <c r="L7" s="231"/>
      <c r="M7" s="227"/>
      <c r="N7" s="91" t="s">
        <v>215</v>
      </c>
      <c r="O7" s="231"/>
      <c r="P7" s="227"/>
      <c r="Q7" s="91" t="s">
        <v>216</v>
      </c>
      <c r="R7" s="231"/>
      <c r="S7" s="227"/>
    </row>
    <row r="8" spans="1:20" ht="15.75" customHeight="1">
      <c r="A8" s="232"/>
      <c r="B8" s="94" t="s">
        <v>162</v>
      </c>
      <c r="C8" s="233"/>
      <c r="D8" s="95" t="s">
        <v>217</v>
      </c>
      <c r="E8" s="95" t="s">
        <v>218</v>
      </c>
      <c r="F8" s="95" t="s">
        <v>219</v>
      </c>
      <c r="G8" s="95" t="s">
        <v>220</v>
      </c>
      <c r="H8" s="95" t="s">
        <v>221</v>
      </c>
      <c r="I8" s="95" t="s">
        <v>222</v>
      </c>
      <c r="J8" s="95" t="s">
        <v>223</v>
      </c>
      <c r="K8" s="95" t="s">
        <v>224</v>
      </c>
      <c r="L8" s="95" t="s">
        <v>225</v>
      </c>
      <c r="M8" s="95" t="s">
        <v>226</v>
      </c>
      <c r="N8" s="95" t="s">
        <v>227</v>
      </c>
      <c r="O8" s="95" t="s">
        <v>228</v>
      </c>
      <c r="P8" s="95" t="s">
        <v>229</v>
      </c>
      <c r="Q8" s="95" t="s">
        <v>230</v>
      </c>
      <c r="R8" s="95" t="s">
        <v>231</v>
      </c>
      <c r="S8" s="95" t="s">
        <v>232</v>
      </c>
      <c r="T8" s="96" t="s">
        <v>233</v>
      </c>
    </row>
    <row r="9" spans="1:20" ht="15.75" customHeight="1">
      <c r="A9" s="97" t="s">
        <v>234</v>
      </c>
      <c r="B9" s="98" t="s">
        <v>211</v>
      </c>
      <c r="C9" s="227"/>
      <c r="D9" s="232"/>
      <c r="E9" s="232"/>
      <c r="F9" s="232"/>
      <c r="G9" s="232"/>
      <c r="H9" s="232"/>
      <c r="I9" s="232"/>
      <c r="J9" s="232"/>
      <c r="K9" s="232"/>
      <c r="L9" s="232"/>
      <c r="M9" s="232"/>
      <c r="N9" s="232"/>
      <c r="O9" s="232"/>
      <c r="P9" s="232"/>
      <c r="Q9" s="232"/>
      <c r="R9" s="232"/>
      <c r="S9" s="232"/>
      <c r="T9" s="234"/>
    </row>
    <row r="10" spans="1:20" ht="15.75" customHeight="1">
      <c r="A10" s="99" t="s">
        <v>168</v>
      </c>
      <c r="B10" s="100" t="s">
        <v>235</v>
      </c>
      <c r="C10" s="227"/>
      <c r="D10" s="101">
        <v>10</v>
      </c>
      <c r="E10" s="101">
        <v>10</v>
      </c>
      <c r="F10" s="101">
        <v>10</v>
      </c>
      <c r="G10" s="101">
        <v>10</v>
      </c>
      <c r="H10" s="101">
        <v>10</v>
      </c>
      <c r="I10" s="101">
        <v>10</v>
      </c>
      <c r="J10" s="101">
        <v>10</v>
      </c>
      <c r="K10" s="101">
        <v>10</v>
      </c>
      <c r="L10" s="101">
        <v>10</v>
      </c>
      <c r="M10" s="101">
        <v>10</v>
      </c>
      <c r="N10" s="101">
        <v>10</v>
      </c>
      <c r="O10" s="101">
        <v>10</v>
      </c>
      <c r="P10" s="101">
        <v>10</v>
      </c>
      <c r="Q10" s="101">
        <v>10</v>
      </c>
      <c r="R10" s="101">
        <v>10</v>
      </c>
      <c r="S10" s="101">
        <v>10</v>
      </c>
      <c r="T10" s="101"/>
    </row>
    <row r="11" spans="1:20" ht="15.75" customHeight="1">
      <c r="A11" s="99" t="s">
        <v>236</v>
      </c>
      <c r="B11" s="100" t="s">
        <v>237</v>
      </c>
      <c r="C11" s="227"/>
      <c r="D11" s="101">
        <v>10</v>
      </c>
      <c r="E11" s="101">
        <v>10</v>
      </c>
      <c r="F11" s="101">
        <v>10</v>
      </c>
      <c r="G11" s="101">
        <v>10</v>
      </c>
      <c r="H11" s="101">
        <v>10</v>
      </c>
      <c r="I11" s="101">
        <v>10</v>
      </c>
      <c r="J11" s="101">
        <v>10</v>
      </c>
      <c r="K11" s="101">
        <v>10</v>
      </c>
      <c r="L11" s="101">
        <v>10</v>
      </c>
      <c r="M11" s="101">
        <v>10</v>
      </c>
      <c r="N11" s="101">
        <v>10</v>
      </c>
      <c r="O11" s="101">
        <v>10</v>
      </c>
      <c r="P11" s="101">
        <v>10</v>
      </c>
      <c r="Q11" s="101">
        <v>10</v>
      </c>
      <c r="R11" s="101">
        <v>10</v>
      </c>
      <c r="S11" s="101">
        <v>10</v>
      </c>
      <c r="T11" s="101"/>
    </row>
    <row r="12" spans="1:20" ht="15.75" customHeight="1">
      <c r="A12" s="99" t="s">
        <v>179</v>
      </c>
      <c r="B12" s="100" t="s">
        <v>238</v>
      </c>
      <c r="C12" s="227"/>
      <c r="D12" s="101">
        <v>10</v>
      </c>
      <c r="E12" s="101">
        <v>10</v>
      </c>
      <c r="F12" s="101">
        <v>10</v>
      </c>
      <c r="G12" s="101">
        <v>10</v>
      </c>
      <c r="H12" s="101">
        <v>10</v>
      </c>
      <c r="I12" s="101">
        <v>10</v>
      </c>
      <c r="J12" s="101">
        <v>10</v>
      </c>
      <c r="K12" s="101">
        <v>10</v>
      </c>
      <c r="L12" s="101">
        <v>10</v>
      </c>
      <c r="M12" s="101">
        <v>10</v>
      </c>
      <c r="N12" s="101">
        <v>10</v>
      </c>
      <c r="O12" s="101">
        <v>10</v>
      </c>
      <c r="P12" s="101">
        <v>10</v>
      </c>
      <c r="Q12" s="101">
        <v>10</v>
      </c>
      <c r="R12" s="101">
        <v>10</v>
      </c>
      <c r="S12" s="101">
        <v>10</v>
      </c>
      <c r="T12" s="101"/>
    </row>
    <row r="13" spans="1:20" ht="15.75" customHeight="1">
      <c r="A13" s="99" t="s">
        <v>171</v>
      </c>
      <c r="B13" s="100" t="s">
        <v>239</v>
      </c>
      <c r="C13" s="227"/>
      <c r="D13" s="101">
        <v>10</v>
      </c>
      <c r="E13" s="101">
        <v>10</v>
      </c>
      <c r="F13" s="101">
        <v>10</v>
      </c>
      <c r="G13" s="101">
        <v>10</v>
      </c>
      <c r="H13" s="101">
        <v>10</v>
      </c>
      <c r="I13" s="101">
        <v>10</v>
      </c>
      <c r="J13" s="101">
        <v>10</v>
      </c>
      <c r="K13" s="101">
        <v>10</v>
      </c>
      <c r="L13" s="101">
        <v>10</v>
      </c>
      <c r="M13" s="101">
        <v>10</v>
      </c>
      <c r="N13" s="101">
        <v>10</v>
      </c>
      <c r="O13" s="101">
        <v>10</v>
      </c>
      <c r="P13" s="101">
        <v>10</v>
      </c>
      <c r="Q13" s="101">
        <v>10</v>
      </c>
      <c r="R13" s="101">
        <v>10</v>
      </c>
      <c r="S13" s="101">
        <v>10</v>
      </c>
      <c r="T13" s="101"/>
    </row>
    <row r="14" spans="1:20" ht="15.75" customHeight="1">
      <c r="A14" s="99" t="s">
        <v>240</v>
      </c>
      <c r="B14" s="100" t="s">
        <v>241</v>
      </c>
      <c r="C14" s="227"/>
      <c r="D14" s="101">
        <v>9</v>
      </c>
      <c r="E14" s="101">
        <v>9</v>
      </c>
      <c r="F14" s="101">
        <v>9</v>
      </c>
      <c r="G14" s="101">
        <v>9</v>
      </c>
      <c r="H14" s="101">
        <v>9</v>
      </c>
      <c r="I14" s="101">
        <v>9</v>
      </c>
      <c r="J14" s="101">
        <v>9</v>
      </c>
      <c r="K14" s="101">
        <v>9</v>
      </c>
      <c r="L14" s="101">
        <v>9</v>
      </c>
      <c r="M14" s="101">
        <v>9</v>
      </c>
      <c r="N14" s="101">
        <v>9</v>
      </c>
      <c r="O14" s="101">
        <v>9</v>
      </c>
      <c r="P14" s="101">
        <v>9</v>
      </c>
      <c r="Q14" s="101">
        <v>9</v>
      </c>
      <c r="R14" s="101">
        <v>9</v>
      </c>
      <c r="S14" s="101">
        <v>9</v>
      </c>
      <c r="T14" s="101"/>
    </row>
    <row r="15" spans="1:20" ht="15.75" customHeight="1">
      <c r="A15" s="99" t="s">
        <v>242</v>
      </c>
      <c r="B15" s="100" t="s">
        <v>243</v>
      </c>
      <c r="C15" s="227"/>
      <c r="D15" s="101">
        <v>8</v>
      </c>
      <c r="E15" s="101">
        <v>8</v>
      </c>
      <c r="F15" s="101">
        <v>8</v>
      </c>
      <c r="G15" s="101">
        <v>8</v>
      </c>
      <c r="H15" s="101">
        <v>8</v>
      </c>
      <c r="I15" s="101">
        <v>9</v>
      </c>
      <c r="J15" s="101">
        <v>9</v>
      </c>
      <c r="K15" s="101">
        <v>9</v>
      </c>
      <c r="L15" s="101">
        <v>9</v>
      </c>
      <c r="M15" s="101">
        <v>9</v>
      </c>
      <c r="N15" s="101">
        <v>9</v>
      </c>
      <c r="O15" s="101">
        <v>9</v>
      </c>
      <c r="P15" s="101">
        <v>9</v>
      </c>
      <c r="Q15" s="101">
        <v>9</v>
      </c>
      <c r="R15" s="101">
        <v>9</v>
      </c>
      <c r="S15" s="101">
        <v>9</v>
      </c>
      <c r="T15" s="101">
        <f>(AVERAGE(D15:G15)*$E$5)+(AVERAGE(H15:J15)*$I$5)+(AVERAGE(K15:M15)*$L$5)+(AVERAGE(N15:P15)*$O$5)+(AVERAGE(Q15:S15)*$R$5)</f>
        <v>8.6999999999999993</v>
      </c>
    </row>
    <row r="16" spans="1:20" ht="15.75" customHeight="1">
      <c r="A16" s="99" t="s">
        <v>244</v>
      </c>
      <c r="B16" s="100" t="s">
        <v>245</v>
      </c>
      <c r="C16" s="227"/>
      <c r="D16" s="101">
        <v>9</v>
      </c>
      <c r="E16" s="101">
        <v>9</v>
      </c>
      <c r="F16" s="101">
        <v>9</v>
      </c>
      <c r="G16" s="101">
        <v>9</v>
      </c>
      <c r="H16" s="101">
        <v>9</v>
      </c>
      <c r="I16" s="101">
        <v>9</v>
      </c>
      <c r="J16" s="101">
        <v>9</v>
      </c>
      <c r="K16" s="101">
        <v>9</v>
      </c>
      <c r="L16" s="101">
        <v>9</v>
      </c>
      <c r="M16" s="101">
        <v>9</v>
      </c>
      <c r="N16" s="101">
        <v>9</v>
      </c>
      <c r="O16" s="101">
        <v>9</v>
      </c>
      <c r="P16" s="101">
        <v>9</v>
      </c>
      <c r="Q16" s="101">
        <v>9</v>
      </c>
      <c r="R16" s="101">
        <v>9</v>
      </c>
      <c r="S16" s="101">
        <v>9</v>
      </c>
      <c r="T16" s="101">
        <v>0</v>
      </c>
    </row>
    <row r="17" spans="1:20" ht="15.75" customHeight="1">
      <c r="A17" s="99" t="s">
        <v>181</v>
      </c>
      <c r="B17" s="100" t="s">
        <v>246</v>
      </c>
      <c r="C17" s="227"/>
      <c r="D17" s="101">
        <v>8</v>
      </c>
      <c r="E17" s="101">
        <v>8</v>
      </c>
      <c r="F17" s="101">
        <v>8</v>
      </c>
      <c r="G17" s="101">
        <v>8</v>
      </c>
      <c r="H17" s="101">
        <v>8</v>
      </c>
      <c r="I17" s="101">
        <v>8</v>
      </c>
      <c r="J17" s="101">
        <v>8</v>
      </c>
      <c r="K17" s="101">
        <v>8</v>
      </c>
      <c r="L17" s="101">
        <v>8</v>
      </c>
      <c r="M17" s="101">
        <v>8</v>
      </c>
      <c r="N17" s="101">
        <v>8</v>
      </c>
      <c r="O17" s="101">
        <v>8</v>
      </c>
      <c r="P17" s="101">
        <v>8</v>
      </c>
      <c r="Q17" s="101">
        <v>8</v>
      </c>
      <c r="R17" s="101">
        <v>10</v>
      </c>
      <c r="S17" s="101">
        <v>10</v>
      </c>
      <c r="T17" s="101"/>
    </row>
    <row r="18" spans="1:20" ht="15.75" customHeight="1">
      <c r="A18" s="99" t="s">
        <v>165</v>
      </c>
      <c r="B18" s="100" t="s">
        <v>247</v>
      </c>
      <c r="C18" s="227"/>
      <c r="D18" s="101">
        <v>10</v>
      </c>
      <c r="E18" s="101">
        <v>10</v>
      </c>
      <c r="F18" s="101">
        <v>10</v>
      </c>
      <c r="G18" s="101">
        <v>10</v>
      </c>
      <c r="H18" s="101">
        <v>10</v>
      </c>
      <c r="I18" s="101">
        <v>10</v>
      </c>
      <c r="J18" s="101">
        <v>10</v>
      </c>
      <c r="K18" s="101">
        <v>10</v>
      </c>
      <c r="L18" s="101">
        <v>10</v>
      </c>
      <c r="M18" s="101">
        <v>10</v>
      </c>
      <c r="N18" s="101">
        <v>10</v>
      </c>
      <c r="O18" s="101">
        <v>10</v>
      </c>
      <c r="P18" s="101">
        <v>10</v>
      </c>
      <c r="Q18" s="101">
        <v>10</v>
      </c>
      <c r="R18" s="101">
        <v>10</v>
      </c>
      <c r="S18" s="101">
        <v>10</v>
      </c>
      <c r="T18" s="101">
        <f t="shared" ref="T18:T19" si="0">(AVERAGE(D18:G18)*$E$5)+(AVERAGE(H18:J18)*$I$5)+(AVERAGE(K18:M18)*$L$5)+(AVERAGE(N18:P18)*$O$5)+(AVERAGE(Q18:S18)*$R$5)</f>
        <v>10</v>
      </c>
    </row>
    <row r="19" spans="1:20" ht="15.75" customHeight="1">
      <c r="A19" s="99" t="s">
        <v>248</v>
      </c>
      <c r="B19" s="61" t="s">
        <v>249</v>
      </c>
      <c r="C19" s="233"/>
      <c r="D19" s="104"/>
      <c r="E19" s="104">
        <v>8</v>
      </c>
      <c r="F19" s="104">
        <v>8</v>
      </c>
      <c r="G19" s="104">
        <v>8</v>
      </c>
      <c r="H19" s="104">
        <v>8</v>
      </c>
      <c r="I19" s="104">
        <v>8</v>
      </c>
      <c r="J19" s="104">
        <v>8</v>
      </c>
      <c r="K19" s="104">
        <v>8</v>
      </c>
      <c r="L19" s="104">
        <v>8</v>
      </c>
      <c r="M19" s="104">
        <v>8</v>
      </c>
      <c r="N19" s="104">
        <v>8</v>
      </c>
      <c r="O19" s="104">
        <v>8</v>
      </c>
      <c r="P19" s="104">
        <v>8</v>
      </c>
      <c r="Q19" s="104">
        <v>8</v>
      </c>
      <c r="R19" s="104">
        <v>8</v>
      </c>
      <c r="S19" s="106">
        <v>10</v>
      </c>
      <c r="T19" s="101">
        <f t="shared" si="0"/>
        <v>8.1000000000000014</v>
      </c>
    </row>
    <row r="20" spans="1:20" ht="15.75">
      <c r="B20" s="107" t="s">
        <v>250</v>
      </c>
      <c r="C20" s="227"/>
      <c r="D20" s="108">
        <f t="shared" ref="D20:S20" si="1">AVERAGE(D10:D19)</f>
        <v>9.3333333333333339</v>
      </c>
      <c r="E20" s="108">
        <f t="shared" si="1"/>
        <v>9.1999999999999993</v>
      </c>
      <c r="F20" s="108">
        <f t="shared" si="1"/>
        <v>9.1999999999999993</v>
      </c>
      <c r="G20" s="108">
        <f t="shared" si="1"/>
        <v>9.1999999999999993</v>
      </c>
      <c r="H20" s="108">
        <f t="shared" si="1"/>
        <v>9.1999999999999993</v>
      </c>
      <c r="I20" s="108">
        <f t="shared" si="1"/>
        <v>9.3000000000000007</v>
      </c>
      <c r="J20" s="108">
        <f t="shared" si="1"/>
        <v>9.3000000000000007</v>
      </c>
      <c r="K20" s="108">
        <f t="shared" si="1"/>
        <v>9.3000000000000007</v>
      </c>
      <c r="L20" s="108">
        <f t="shared" si="1"/>
        <v>9.3000000000000007</v>
      </c>
      <c r="M20" s="108">
        <f t="shared" si="1"/>
        <v>9.3000000000000007</v>
      </c>
      <c r="N20" s="108">
        <f t="shared" si="1"/>
        <v>9.3000000000000007</v>
      </c>
      <c r="O20" s="108">
        <f t="shared" si="1"/>
        <v>9.3000000000000007</v>
      </c>
      <c r="P20" s="108">
        <f t="shared" si="1"/>
        <v>9.3000000000000007</v>
      </c>
      <c r="Q20" s="108">
        <f t="shared" si="1"/>
        <v>9.3000000000000007</v>
      </c>
      <c r="R20" s="108">
        <f t="shared" si="1"/>
        <v>9.5</v>
      </c>
      <c r="S20" s="108">
        <f t="shared" si="1"/>
        <v>9.6999999999999993</v>
      </c>
    </row>
    <row r="21" spans="1:20" ht="15" customHeight="1">
      <c r="B21" s="109" t="s">
        <v>251</v>
      </c>
      <c r="C21" s="227"/>
      <c r="D21" s="110">
        <f>AVERAGE(D20:G20)</f>
        <v>9.2333333333333325</v>
      </c>
      <c r="E21" s="110"/>
      <c r="F21" s="110"/>
      <c r="G21" s="110"/>
      <c r="H21" s="110">
        <f>AVERAGE(H20:J20)</f>
        <v>9.2666666666666675</v>
      </c>
      <c r="I21" s="110"/>
      <c r="J21" s="110"/>
      <c r="K21" s="110">
        <f>AVERAGE(K20:M20)</f>
        <v>9.3000000000000007</v>
      </c>
      <c r="L21" s="111"/>
      <c r="M21" s="110"/>
      <c r="N21" s="110">
        <f>AVERAGE(N20:P20)</f>
        <v>9.3000000000000007</v>
      </c>
      <c r="O21" s="110"/>
      <c r="P21" s="110"/>
      <c r="Q21" s="110">
        <f>AVERAGE(Q20:S20)</f>
        <v>9.5</v>
      </c>
      <c r="R21" s="110"/>
      <c r="S21" s="110"/>
    </row>
    <row r="22" spans="1:20" ht="15" customHeight="1">
      <c r="B22" s="109" t="s">
        <v>252</v>
      </c>
      <c r="C22" s="227"/>
      <c r="D22" s="112">
        <f>D21/10*100%</f>
        <v>0.92333333333333323</v>
      </c>
      <c r="E22" s="110"/>
      <c r="F22" s="110"/>
      <c r="G22" s="110"/>
      <c r="H22" s="112">
        <f>H21/10*100%</f>
        <v>0.92666666666666675</v>
      </c>
      <c r="I22" s="110"/>
      <c r="J22" s="110"/>
      <c r="K22" s="112">
        <f>K21/10*100%</f>
        <v>0.93</v>
      </c>
      <c r="L22" s="111"/>
      <c r="M22" s="110"/>
      <c r="N22" s="112">
        <f>N21/10*100%</f>
        <v>0.93</v>
      </c>
      <c r="O22" s="110"/>
      <c r="P22" s="110"/>
      <c r="Q22" s="112">
        <f>Q21/10*100%</f>
        <v>0.95</v>
      </c>
      <c r="R22" s="110"/>
      <c r="S22" s="110"/>
    </row>
    <row r="23" spans="1:20" ht="15" customHeight="1"/>
    <row r="24" spans="1:20" ht="15" customHeight="1"/>
    <row r="25" spans="1:20" ht="15" customHeight="1"/>
    <row r="26" spans="1:20" ht="15" customHeight="1"/>
    <row r="27" spans="1:20" ht="15" customHeight="1"/>
    <row r="28" spans="1:20" ht="15" customHeight="1"/>
    <row r="29" spans="1:20" ht="15" customHeight="1"/>
    <row r="30" spans="1:20" ht="15" customHeight="1"/>
    <row r="31" spans="1:20" ht="15" customHeight="1"/>
    <row r="32" spans="1:20" ht="15" customHeight="1"/>
    <row r="33" s="78" customFormat="1" ht="15" customHeight="1"/>
    <row r="34" s="78" customFormat="1" ht="15" customHeight="1"/>
    <row r="35" s="78" customFormat="1" ht="15" customHeight="1"/>
    <row r="36" s="78" customFormat="1" ht="15" customHeight="1"/>
    <row r="37" s="78" customFormat="1" ht="15" customHeight="1"/>
    <row r="38" s="78" customFormat="1" ht="15" customHeight="1"/>
    <row r="39" s="78" customFormat="1" ht="15" customHeight="1"/>
    <row r="40" s="78" customFormat="1" ht="15" customHeight="1"/>
    <row r="41" s="78" customFormat="1" ht="15" customHeight="1"/>
    <row r="42" s="78" customFormat="1" ht="15" customHeight="1"/>
    <row r="43" s="78" customFormat="1" ht="15" customHeight="1"/>
    <row r="44" s="78" customFormat="1" ht="15" customHeight="1"/>
    <row r="45" s="78" customFormat="1" ht="15" customHeight="1"/>
    <row r="46" s="78" customFormat="1" ht="15" customHeight="1"/>
    <row r="47" s="78" customFormat="1" ht="15" customHeight="1"/>
    <row r="48" s="78" customFormat="1" ht="15" customHeight="1"/>
    <row r="49" s="78" customFormat="1" ht="15" customHeight="1"/>
    <row r="50" s="78" customFormat="1" ht="15" customHeight="1"/>
    <row r="51" s="78" customFormat="1" ht="15" customHeight="1"/>
    <row r="52" s="78" customFormat="1" ht="15" customHeight="1"/>
    <row r="53" s="78" customFormat="1" ht="15" customHeight="1"/>
    <row r="54" s="78" customFormat="1" ht="15" customHeight="1"/>
    <row r="55" s="78" customFormat="1" ht="15" customHeight="1"/>
    <row r="56" s="78" customFormat="1" ht="15" customHeight="1"/>
    <row r="57" s="78" customFormat="1" ht="15" customHeight="1"/>
    <row r="58" s="78" customFormat="1" ht="15" customHeight="1"/>
    <row r="59" s="78" customFormat="1" ht="15" customHeight="1"/>
    <row r="60" s="78" customFormat="1" ht="15" customHeight="1"/>
    <row r="61" s="78" customFormat="1" ht="15" customHeight="1"/>
    <row r="62" s="78" customFormat="1" ht="15" customHeight="1"/>
    <row r="63" s="78" customFormat="1" ht="15" customHeight="1"/>
    <row r="64" s="78" customFormat="1" ht="15" customHeight="1"/>
    <row r="65" s="78" customFormat="1" ht="15" customHeight="1"/>
    <row r="66" s="78" customFormat="1" ht="15" customHeight="1"/>
    <row r="67" s="78" customFormat="1" ht="15" customHeight="1"/>
    <row r="68" s="78" customFormat="1" ht="15" customHeight="1"/>
    <row r="69" s="78" customFormat="1" ht="15" customHeight="1"/>
    <row r="70" s="78" customFormat="1" ht="15" customHeight="1"/>
    <row r="71" s="78" customFormat="1" ht="15" customHeight="1"/>
    <row r="72" s="78" customFormat="1" ht="15" customHeight="1"/>
    <row r="73" s="78" customFormat="1" ht="15" customHeight="1"/>
    <row r="74" s="78" customFormat="1" ht="15" customHeight="1"/>
    <row r="75" s="78" customFormat="1" ht="15" customHeight="1"/>
    <row r="76" s="78" customFormat="1" ht="15" customHeight="1"/>
    <row r="77" s="78" customFormat="1" ht="15" customHeight="1"/>
    <row r="78" s="78" customFormat="1" ht="15" customHeight="1"/>
    <row r="79" s="78" customFormat="1" ht="15" customHeight="1"/>
    <row r="80" s="78" customFormat="1" ht="15" customHeight="1"/>
    <row r="81" s="78" customFormat="1" ht="15" customHeight="1"/>
    <row r="82" s="78" customFormat="1" ht="15" customHeight="1"/>
    <row r="83" s="78" customFormat="1" ht="15" customHeight="1"/>
    <row r="84" s="78" customFormat="1" ht="15" customHeight="1"/>
    <row r="85" s="78" customFormat="1" ht="15" customHeight="1"/>
    <row r="86" s="78" customFormat="1" ht="15" customHeight="1"/>
    <row r="87" s="78" customFormat="1" ht="15" customHeight="1"/>
    <row r="88" s="78" customFormat="1" ht="15" customHeight="1"/>
    <row r="89" s="78" customFormat="1" ht="15" customHeight="1"/>
    <row r="90" s="78" customFormat="1" ht="15" customHeight="1"/>
    <row r="91" s="78" customFormat="1" ht="15" customHeight="1"/>
    <row r="92" s="78" customFormat="1" ht="15" customHeight="1"/>
    <row r="93" s="78" customFormat="1" ht="15" customHeight="1"/>
    <row r="94" s="78" customFormat="1" ht="15" customHeight="1"/>
    <row r="95" s="78" customFormat="1" ht="15" customHeight="1"/>
    <row r="96" s="78" customFormat="1" ht="15" customHeight="1"/>
    <row r="97" s="78" customFormat="1" ht="15" customHeight="1"/>
    <row r="98" s="78" customFormat="1" ht="15" customHeight="1"/>
    <row r="99" s="78" customFormat="1" ht="15" customHeight="1"/>
    <row r="100" s="78" customFormat="1" ht="15" customHeight="1"/>
    <row r="101" s="78" customFormat="1" ht="15" customHeight="1"/>
    <row r="102" s="78" customFormat="1" ht="15" customHeight="1"/>
    <row r="103" s="78" customFormat="1" ht="15" customHeight="1"/>
    <row r="104" s="78" customFormat="1" ht="15" customHeight="1"/>
    <row r="105" s="78" customFormat="1" ht="15" customHeight="1"/>
    <row r="106" s="78" customFormat="1" ht="15" customHeight="1"/>
    <row r="107" s="78" customFormat="1" ht="15" customHeight="1"/>
    <row r="108" s="78" customFormat="1" ht="15" customHeight="1"/>
    <row r="109" s="78" customFormat="1" ht="15" customHeight="1"/>
    <row r="110" s="78" customFormat="1" ht="15" customHeight="1"/>
    <row r="111" s="78" customFormat="1" ht="15" customHeight="1"/>
    <row r="112" s="78" customFormat="1" ht="15" customHeight="1"/>
    <row r="113" s="78" customFormat="1" ht="15" customHeight="1"/>
    <row r="114" s="78" customFormat="1" ht="15" customHeight="1"/>
    <row r="115" s="78" customFormat="1" ht="15" customHeight="1"/>
    <row r="116" s="78" customFormat="1" ht="15" customHeight="1"/>
    <row r="117" s="78" customFormat="1" ht="15" customHeight="1"/>
    <row r="118" s="78" customFormat="1" ht="15" customHeight="1"/>
    <row r="119" s="78" customFormat="1" ht="15" customHeight="1"/>
    <row r="120" s="78" customFormat="1" ht="15" customHeight="1"/>
    <row r="121" s="78" customFormat="1" ht="15" customHeight="1"/>
    <row r="122" s="78" customFormat="1" ht="15" customHeight="1"/>
    <row r="123" s="78" customFormat="1" ht="15" customHeight="1"/>
    <row r="124" s="78" customFormat="1" ht="15" customHeight="1"/>
    <row r="125" s="78" customFormat="1" ht="15" customHeight="1"/>
    <row r="126" s="78" customFormat="1" ht="15" customHeight="1"/>
    <row r="127" s="78" customFormat="1" ht="15" customHeight="1"/>
    <row r="128" s="78" customFormat="1" ht="15" customHeight="1"/>
    <row r="129" s="78" customFormat="1" ht="15" customHeight="1"/>
    <row r="130" s="78" customFormat="1" ht="15" customHeight="1"/>
    <row r="131" s="78" customFormat="1" ht="15" customHeight="1"/>
    <row r="132" s="78" customFormat="1" ht="15" customHeight="1"/>
    <row r="133" s="78" customFormat="1" ht="15" customHeight="1"/>
    <row r="134" s="78" customFormat="1" ht="15" customHeight="1"/>
    <row r="135" s="78" customFormat="1" ht="15" customHeight="1"/>
    <row r="136" s="78" customFormat="1" ht="15" customHeight="1"/>
    <row r="137" s="78" customFormat="1" ht="15" customHeight="1"/>
    <row r="138" s="78" customFormat="1" ht="15" customHeight="1"/>
    <row r="139" s="78" customFormat="1" ht="15" customHeight="1"/>
    <row r="140" s="78" customFormat="1" ht="15" customHeight="1"/>
    <row r="141" s="78" customFormat="1" ht="15" customHeight="1"/>
    <row r="142" s="78" customFormat="1" ht="15" customHeight="1"/>
    <row r="143" s="78" customFormat="1" ht="15" customHeight="1"/>
    <row r="144" s="78" customFormat="1" ht="15" customHeight="1"/>
    <row r="145" s="78" customFormat="1" ht="15" customHeight="1"/>
    <row r="146" s="78" customFormat="1" ht="15" customHeight="1"/>
    <row r="147" s="78" customFormat="1" ht="15" customHeight="1"/>
    <row r="148" s="78" customFormat="1" ht="15" customHeight="1"/>
    <row r="149" s="78" customFormat="1" ht="15" customHeight="1"/>
    <row r="150" s="78" customFormat="1" ht="15" customHeight="1"/>
    <row r="151" s="78" customFormat="1" ht="15" customHeight="1"/>
    <row r="152" s="78" customFormat="1" ht="15" customHeight="1"/>
    <row r="153" s="78" customFormat="1" ht="15" customHeight="1"/>
    <row r="154" s="78" customFormat="1" ht="15" customHeight="1"/>
    <row r="155" s="78" customFormat="1" ht="15" customHeight="1"/>
    <row r="156" s="78" customFormat="1" ht="15" customHeight="1"/>
    <row r="157" s="78" customFormat="1" ht="15" customHeight="1"/>
    <row r="158" s="78" customFormat="1" ht="15" customHeight="1"/>
    <row r="159" s="78" customFormat="1" ht="15" customHeight="1"/>
    <row r="160" s="78" customFormat="1" ht="15" customHeight="1"/>
    <row r="161" s="78" customFormat="1" ht="15" customHeight="1"/>
    <row r="162" s="78" customFormat="1" ht="15" customHeight="1"/>
    <row r="163" s="78" customFormat="1" ht="15" customHeight="1"/>
    <row r="164" s="78" customFormat="1" ht="15" customHeight="1"/>
    <row r="165" s="78" customFormat="1" ht="15" customHeight="1"/>
    <row r="166" s="78" customFormat="1" ht="15" customHeight="1"/>
    <row r="167" s="78" customFormat="1" ht="15" customHeight="1"/>
    <row r="168" s="78" customFormat="1" ht="15" customHeight="1"/>
    <row r="169" s="78" customFormat="1" ht="15" customHeight="1"/>
    <row r="170" s="78" customFormat="1" ht="15" customHeight="1"/>
    <row r="171" s="78" customFormat="1" ht="15" customHeight="1"/>
    <row r="172" s="78" customFormat="1" ht="15" customHeight="1"/>
    <row r="173" s="78" customFormat="1" ht="15" customHeight="1"/>
    <row r="174" s="78" customFormat="1" ht="15" customHeight="1"/>
    <row r="175" s="78" customFormat="1" ht="15" customHeight="1"/>
    <row r="176" s="78" customFormat="1" ht="15" customHeight="1"/>
    <row r="177" s="78" customFormat="1" ht="15" customHeight="1"/>
    <row r="178" s="78" customFormat="1" ht="15" customHeight="1"/>
    <row r="179" s="78" customFormat="1" ht="15" customHeight="1"/>
    <row r="180" s="78" customFormat="1" ht="15" customHeight="1"/>
    <row r="181" s="78" customFormat="1" ht="15" customHeight="1"/>
    <row r="182" s="78" customFormat="1" ht="15" customHeight="1"/>
    <row r="183" s="78" customFormat="1" ht="15" customHeight="1"/>
    <row r="184" s="78" customFormat="1" ht="15" customHeight="1"/>
    <row r="185" s="78" customFormat="1" ht="15" customHeight="1"/>
    <row r="186" s="78" customFormat="1" ht="15" customHeight="1"/>
    <row r="187" s="78" customFormat="1" ht="15" customHeight="1"/>
    <row r="188" s="78" customFormat="1" ht="15" customHeight="1"/>
    <row r="189" s="78" customFormat="1" ht="15" customHeight="1"/>
    <row r="190" s="78" customFormat="1" ht="15" customHeight="1"/>
    <row r="191" s="78" customFormat="1" ht="15" customHeight="1"/>
    <row r="192" s="78" customFormat="1" ht="15" customHeight="1"/>
    <row r="193" s="78" customFormat="1" ht="15" customHeight="1"/>
    <row r="194" s="78" customFormat="1" ht="15" customHeight="1"/>
    <row r="195" s="78" customFormat="1" ht="15" customHeight="1"/>
    <row r="196" s="78" customFormat="1" ht="15" customHeight="1"/>
    <row r="197" s="78" customFormat="1" ht="15" customHeight="1"/>
    <row r="198" s="78" customFormat="1" ht="15" customHeight="1"/>
    <row r="199" s="78" customFormat="1" ht="15" customHeight="1"/>
    <row r="200" s="78" customFormat="1" ht="15" customHeight="1"/>
    <row r="201" s="78" customFormat="1" ht="15" customHeight="1"/>
    <row r="202" s="78" customFormat="1" ht="15" customHeight="1"/>
    <row r="203" s="78" customFormat="1" ht="15" customHeight="1"/>
    <row r="204" s="78" customFormat="1" ht="15" customHeight="1"/>
    <row r="205" s="78" customFormat="1" ht="15" customHeight="1"/>
    <row r="206" s="78" customFormat="1" ht="15" customHeight="1"/>
    <row r="207" s="78" customFormat="1" ht="15" customHeight="1"/>
    <row r="208" s="78" customFormat="1" ht="15" customHeight="1"/>
    <row r="209" s="78" customFormat="1" ht="15" customHeight="1"/>
    <row r="210" s="78" customFormat="1" ht="15" customHeight="1"/>
    <row r="211" s="78" customFormat="1" ht="15" customHeight="1"/>
    <row r="212" s="78" customFormat="1" ht="15" customHeight="1"/>
    <row r="213" s="78" customFormat="1" ht="15" customHeight="1"/>
    <row r="214" s="78" customFormat="1" ht="15" customHeight="1"/>
    <row r="215" s="78" customFormat="1" ht="15" customHeight="1"/>
    <row r="216" s="78" customFormat="1" ht="15" customHeight="1"/>
    <row r="217" s="78" customFormat="1" ht="15" customHeight="1"/>
    <row r="218" s="78" customFormat="1" ht="15" customHeight="1"/>
    <row r="219" s="78" customFormat="1" ht="15" customHeight="1"/>
    <row r="220" s="78" customFormat="1" ht="15" customHeight="1"/>
    <row r="221" s="78" customFormat="1" ht="15" customHeight="1"/>
    <row r="222" s="78" customFormat="1" ht="15" customHeight="1"/>
    <row r="223" s="78" customFormat="1" ht="15" customHeight="1"/>
    <row r="224" s="78" customFormat="1" ht="15" customHeight="1"/>
    <row r="225" s="78" customFormat="1" ht="15" customHeight="1"/>
    <row r="226" s="78" customFormat="1" ht="15" customHeight="1"/>
    <row r="227" s="78" customFormat="1" ht="15" customHeight="1"/>
    <row r="228" s="78" customFormat="1" ht="15" customHeight="1"/>
    <row r="229" s="78" customFormat="1" ht="15" customHeight="1"/>
    <row r="230" s="78" customFormat="1" ht="15" customHeight="1"/>
    <row r="231" s="78" customFormat="1" ht="15" customHeight="1"/>
    <row r="232" s="78" customFormat="1" ht="15" customHeight="1"/>
    <row r="233" s="78" customFormat="1" ht="15" customHeight="1"/>
    <row r="234" s="78" customFormat="1" ht="15" customHeight="1"/>
    <row r="235" s="78" customFormat="1" ht="15" customHeight="1"/>
    <row r="236" s="78" customFormat="1" ht="15" customHeight="1"/>
    <row r="237" s="78" customFormat="1" ht="15" customHeight="1"/>
    <row r="238" s="78" customFormat="1" ht="15" customHeight="1"/>
    <row r="239" s="78" customFormat="1" ht="15" customHeight="1"/>
    <row r="240" s="78" customFormat="1" ht="15" customHeight="1"/>
    <row r="241" s="78" customFormat="1" ht="15" customHeight="1"/>
    <row r="242" s="78" customFormat="1" ht="15" customHeight="1"/>
    <row r="243" s="78" customFormat="1" ht="15" customHeight="1"/>
    <row r="244" s="78" customFormat="1" ht="15" customHeight="1"/>
    <row r="245" s="78" customFormat="1" ht="15" customHeight="1"/>
    <row r="246" s="78" customFormat="1" ht="15" customHeight="1"/>
    <row r="247" s="78" customFormat="1" ht="15" customHeight="1"/>
    <row r="248" s="78" customFormat="1" ht="15" customHeight="1"/>
    <row r="249" s="78" customFormat="1" ht="15" customHeight="1"/>
    <row r="250" s="78" customFormat="1" ht="15" customHeight="1"/>
    <row r="251" s="78" customFormat="1" ht="15" customHeight="1"/>
    <row r="252" s="78" customFormat="1" ht="15" customHeight="1"/>
    <row r="253" s="78" customFormat="1" ht="15" customHeight="1"/>
    <row r="254" s="78" customFormat="1" ht="15" customHeight="1"/>
    <row r="255" s="78" customFormat="1" ht="15" customHeight="1"/>
    <row r="256" s="78" customFormat="1" ht="15" customHeight="1"/>
    <row r="257" s="78" customFormat="1" ht="15" customHeight="1"/>
    <row r="258" s="78" customFormat="1" ht="15" customHeight="1"/>
    <row r="259" s="78" customFormat="1" ht="15" customHeight="1"/>
    <row r="260" s="78" customFormat="1" ht="15" customHeight="1"/>
    <row r="261" s="78" customFormat="1" ht="15" customHeight="1"/>
    <row r="262" s="78" customFormat="1" ht="15" customHeight="1"/>
    <row r="263" s="78" customFormat="1" ht="15" customHeight="1"/>
    <row r="264" s="78" customFormat="1" ht="15" customHeight="1"/>
    <row r="265" s="78" customFormat="1" ht="15" customHeight="1"/>
    <row r="266" s="78" customFormat="1" ht="15" customHeight="1"/>
    <row r="267" s="78" customFormat="1" ht="15" customHeight="1"/>
    <row r="268" s="78" customFormat="1" ht="15" customHeight="1"/>
    <row r="269" s="78" customFormat="1" ht="15" customHeight="1"/>
    <row r="270" s="78" customFormat="1" ht="15" customHeight="1"/>
    <row r="271" s="78" customFormat="1" ht="15" customHeight="1"/>
    <row r="272" s="78" customFormat="1" ht="15" customHeight="1"/>
    <row r="273" s="78" customFormat="1" ht="15" customHeight="1"/>
    <row r="274" s="78" customFormat="1" ht="15" customHeight="1"/>
    <row r="275" s="78" customFormat="1" ht="15" customHeight="1"/>
    <row r="276" s="78" customFormat="1" ht="15" customHeight="1"/>
    <row r="277" s="78" customFormat="1" ht="15" customHeight="1"/>
    <row r="278" s="78" customFormat="1" ht="15" customHeight="1"/>
    <row r="279" s="78" customFormat="1" ht="15" customHeight="1"/>
    <row r="280" s="78" customFormat="1" ht="15" customHeight="1"/>
    <row r="281" s="78" customFormat="1" ht="15" customHeight="1"/>
    <row r="282" s="78" customFormat="1" ht="15" customHeight="1"/>
    <row r="283" s="78" customFormat="1" ht="15" customHeight="1"/>
    <row r="284" s="78" customFormat="1" ht="15" customHeight="1"/>
    <row r="285" s="78" customFormat="1" ht="15" customHeight="1"/>
    <row r="286" s="78" customFormat="1" ht="15" customHeight="1"/>
    <row r="287" s="78" customFormat="1" ht="15" customHeight="1"/>
    <row r="288" s="78" customFormat="1" ht="15" customHeight="1"/>
    <row r="289" s="78" customFormat="1" ht="15" customHeight="1"/>
    <row r="290" s="78" customFormat="1" ht="15" customHeight="1"/>
    <row r="291" s="78" customFormat="1" ht="15" customHeight="1"/>
    <row r="292" s="78" customFormat="1" ht="15" customHeight="1"/>
    <row r="293" s="78" customFormat="1" ht="15" customHeight="1"/>
    <row r="294" s="78" customFormat="1" ht="15" customHeight="1"/>
    <row r="295" s="78" customFormat="1" ht="15" customHeight="1"/>
    <row r="296" s="78" customFormat="1" ht="15" customHeight="1"/>
    <row r="297" s="78" customFormat="1" ht="15" customHeight="1"/>
    <row r="298" s="78" customFormat="1" ht="15" customHeight="1"/>
    <row r="299" s="78" customFormat="1" ht="15" customHeight="1"/>
    <row r="300" s="78" customFormat="1" ht="15" customHeight="1"/>
    <row r="301" s="78" customFormat="1" ht="15" customHeight="1"/>
    <row r="302" s="78" customFormat="1" ht="15" customHeight="1"/>
    <row r="303" s="78" customFormat="1" ht="15" customHeight="1"/>
    <row r="304" s="78" customFormat="1" ht="15" customHeight="1"/>
    <row r="305" s="78" customFormat="1" ht="15" customHeight="1"/>
    <row r="306" s="78" customFormat="1" ht="15" customHeight="1"/>
    <row r="307" s="78" customFormat="1" ht="15" customHeight="1"/>
    <row r="308" s="78" customFormat="1" ht="15" customHeight="1"/>
    <row r="309" s="78" customFormat="1" ht="15" customHeight="1"/>
    <row r="310" s="78" customFormat="1" ht="15" customHeight="1"/>
    <row r="311" s="78" customFormat="1" ht="15" customHeight="1"/>
    <row r="312" s="78" customFormat="1" ht="15" customHeight="1"/>
    <row r="313" s="78" customFormat="1" ht="15" customHeight="1"/>
    <row r="314" s="78" customFormat="1" ht="15" customHeight="1"/>
    <row r="315" s="78" customFormat="1" ht="15" customHeight="1"/>
    <row r="316" s="78" customFormat="1" ht="15" customHeight="1"/>
    <row r="317" s="78" customFormat="1" ht="15" customHeight="1"/>
    <row r="318" s="78" customFormat="1" ht="15" customHeight="1"/>
    <row r="319" s="78" customFormat="1" ht="15" customHeight="1"/>
    <row r="320" s="78" customFormat="1" ht="15" customHeight="1"/>
    <row r="321" s="78" customFormat="1" ht="15" customHeight="1"/>
    <row r="322" s="78" customFormat="1" ht="15" customHeight="1"/>
    <row r="323" s="78" customFormat="1" ht="15" customHeight="1"/>
    <row r="324" s="78" customFormat="1" ht="15" customHeight="1"/>
    <row r="325" s="78" customFormat="1" ht="15" customHeight="1"/>
    <row r="326" s="78" customFormat="1" ht="15" customHeight="1"/>
    <row r="327" s="78" customFormat="1" ht="15" customHeight="1"/>
    <row r="328" s="78" customFormat="1" ht="15" customHeight="1"/>
    <row r="329" s="78" customFormat="1" ht="15" customHeight="1"/>
    <row r="330" s="78" customFormat="1" ht="15" customHeight="1"/>
    <row r="331" s="78" customFormat="1" ht="15" customHeight="1"/>
    <row r="332" s="78" customFormat="1" ht="15" customHeight="1"/>
    <row r="333" s="78" customFormat="1" ht="15" customHeight="1"/>
    <row r="334" s="78" customFormat="1" ht="15" customHeight="1"/>
    <row r="335" s="78" customFormat="1" ht="15" customHeight="1"/>
    <row r="336" s="78" customFormat="1" ht="15" customHeight="1"/>
    <row r="337" s="78" customFormat="1" ht="15" customHeight="1"/>
    <row r="338" s="78" customFormat="1" ht="15" customHeight="1"/>
    <row r="339" s="78" customFormat="1" ht="15" customHeight="1"/>
    <row r="340" s="78" customFormat="1" ht="15" customHeight="1"/>
    <row r="341" s="78" customFormat="1" ht="15" customHeight="1"/>
    <row r="342" s="78" customFormat="1" ht="15" customHeight="1"/>
    <row r="343" s="78" customFormat="1" ht="15" customHeight="1"/>
    <row r="344" s="78" customFormat="1" ht="15" customHeight="1"/>
    <row r="345" s="78" customFormat="1" ht="15" customHeight="1"/>
    <row r="346" s="78" customFormat="1" ht="15" customHeight="1"/>
    <row r="347" s="78" customFormat="1" ht="15" customHeight="1"/>
    <row r="348" s="78" customFormat="1" ht="15" customHeight="1"/>
    <row r="349" s="78" customFormat="1" ht="15" customHeight="1"/>
    <row r="350" s="78" customFormat="1" ht="15" customHeight="1"/>
    <row r="351" s="78" customFormat="1" ht="15" customHeight="1"/>
    <row r="352" s="78" customFormat="1" ht="15" customHeight="1"/>
    <row r="353" s="78" customFormat="1" ht="15" customHeight="1"/>
    <row r="354" s="78" customFormat="1" ht="15" customHeight="1"/>
    <row r="355" s="78" customFormat="1" ht="15" customHeight="1"/>
    <row r="356" s="78" customFormat="1" ht="15" customHeight="1"/>
    <row r="357" s="78" customFormat="1" ht="15" customHeight="1"/>
    <row r="358" s="78" customFormat="1" ht="15" customHeight="1"/>
    <row r="359" s="78" customFormat="1" ht="15" customHeight="1"/>
    <row r="360" s="78" customFormat="1" ht="15" customHeight="1"/>
    <row r="361" s="78" customFormat="1" ht="15" customHeight="1"/>
    <row r="362" s="78" customFormat="1" ht="15" customHeight="1"/>
    <row r="363" s="78" customFormat="1" ht="15" customHeight="1"/>
    <row r="364" s="78" customFormat="1" ht="15" customHeight="1"/>
    <row r="365" s="78" customFormat="1" ht="15" customHeight="1"/>
    <row r="366" s="78" customFormat="1" ht="15" customHeight="1"/>
    <row r="367" s="78" customFormat="1" ht="15" customHeight="1"/>
    <row r="368" s="78" customFormat="1" ht="15" customHeight="1"/>
    <row r="369" s="78" customFormat="1" ht="15" customHeight="1"/>
    <row r="370" s="78" customFormat="1" ht="15" customHeight="1"/>
    <row r="371" s="78" customFormat="1" ht="15" customHeight="1"/>
    <row r="372" s="78" customFormat="1" ht="15" customHeight="1"/>
    <row r="373" s="78" customFormat="1" ht="15" customHeight="1"/>
    <row r="374" s="78" customFormat="1" ht="15" customHeight="1"/>
    <row r="375" s="78" customFormat="1" ht="15" customHeight="1"/>
    <row r="376" s="78" customFormat="1" ht="15" customHeight="1"/>
    <row r="377" s="78" customFormat="1" ht="15" customHeight="1"/>
    <row r="378" s="78" customFormat="1" ht="15" customHeight="1"/>
    <row r="379" s="78" customFormat="1" ht="15" customHeight="1"/>
    <row r="380" s="78" customFormat="1" ht="15" customHeight="1"/>
    <row r="381" s="78" customFormat="1" ht="15" customHeight="1"/>
    <row r="382" s="78" customFormat="1" ht="15" customHeight="1"/>
    <row r="383" s="78" customFormat="1" ht="15" customHeight="1"/>
    <row r="384" s="78" customFormat="1" ht="15" customHeight="1"/>
    <row r="385" s="78" customFormat="1" ht="15" customHeight="1"/>
    <row r="386" s="78" customFormat="1" ht="15" customHeight="1"/>
    <row r="387" s="78" customFormat="1" ht="15" customHeight="1"/>
    <row r="388" s="78" customFormat="1" ht="15" customHeight="1"/>
    <row r="389" s="78" customFormat="1" ht="15" customHeight="1"/>
    <row r="390" s="78" customFormat="1" ht="15" customHeight="1"/>
    <row r="391" s="78" customFormat="1" ht="15" customHeight="1"/>
    <row r="392" s="78" customFormat="1" ht="15" customHeight="1"/>
    <row r="393" s="78" customFormat="1" ht="15" customHeight="1"/>
    <row r="394" s="78" customFormat="1" ht="15" customHeight="1"/>
    <row r="395" s="78" customFormat="1" ht="15" customHeight="1"/>
    <row r="396" s="78" customFormat="1" ht="15" customHeight="1"/>
    <row r="397" s="78" customFormat="1" ht="15" customHeight="1"/>
    <row r="398" s="78" customFormat="1" ht="15" customHeight="1"/>
    <row r="399" s="78" customFormat="1" ht="15" customHeight="1"/>
    <row r="400" s="78" customFormat="1" ht="15" customHeight="1"/>
    <row r="401" s="78" customFormat="1" ht="15" customHeight="1"/>
    <row r="402" s="78" customFormat="1" ht="15" customHeight="1"/>
    <row r="403" s="78" customFormat="1" ht="15" customHeight="1"/>
    <row r="404" s="78" customFormat="1" ht="15" customHeight="1"/>
    <row r="405" s="78" customFormat="1" ht="15" customHeight="1"/>
    <row r="406" s="78" customFormat="1" ht="15" customHeight="1"/>
    <row r="407" s="78" customFormat="1" ht="15" customHeight="1"/>
    <row r="408" s="78" customFormat="1" ht="15" customHeight="1"/>
    <row r="409" s="78" customFormat="1" ht="15" customHeight="1"/>
    <row r="410" s="78" customFormat="1" ht="15" customHeight="1"/>
    <row r="411" s="78" customFormat="1" ht="15" customHeight="1"/>
    <row r="412" s="78" customFormat="1" ht="15" customHeight="1"/>
    <row r="413" s="78" customFormat="1" ht="15" customHeight="1"/>
    <row r="414" s="78" customFormat="1" ht="15" customHeight="1"/>
    <row r="415" s="78" customFormat="1" ht="15" customHeight="1"/>
    <row r="416" s="78" customFormat="1" ht="15" customHeight="1"/>
    <row r="417" s="78" customFormat="1" ht="15" customHeight="1"/>
    <row r="418" s="78" customFormat="1" ht="15" customHeight="1"/>
    <row r="419" s="78" customFormat="1" ht="15" customHeight="1"/>
    <row r="420" s="78" customFormat="1" ht="15" customHeight="1"/>
    <row r="421" s="78" customFormat="1" ht="15" customHeight="1"/>
    <row r="422" s="78" customFormat="1" ht="15" customHeight="1"/>
    <row r="423" s="78" customFormat="1" ht="15" customHeight="1"/>
    <row r="424" s="78" customFormat="1" ht="15" customHeight="1"/>
    <row r="425" s="78" customFormat="1" ht="15" customHeight="1"/>
    <row r="426" s="78" customFormat="1" ht="15" customHeight="1"/>
    <row r="427" s="78" customFormat="1" ht="15" customHeight="1"/>
    <row r="428" s="78" customFormat="1" ht="15" customHeight="1"/>
    <row r="429" s="78" customFormat="1" ht="15" customHeight="1"/>
    <row r="430" s="78" customFormat="1" ht="15" customHeight="1"/>
    <row r="431" s="78" customFormat="1" ht="15" customHeight="1"/>
    <row r="432" s="78" customFormat="1" ht="15" customHeight="1"/>
    <row r="433" s="78" customFormat="1" ht="15" customHeight="1"/>
    <row r="434" s="78" customFormat="1" ht="15" customHeight="1"/>
    <row r="435" s="78" customFormat="1" ht="15" customHeight="1"/>
    <row r="436" s="78" customFormat="1" ht="15" customHeight="1"/>
    <row r="437" s="78" customFormat="1" ht="15" customHeight="1"/>
    <row r="438" s="78" customFormat="1" ht="15" customHeight="1"/>
    <row r="439" s="78" customFormat="1" ht="15" customHeight="1"/>
    <row r="440" s="78" customFormat="1" ht="15" customHeight="1"/>
    <row r="441" s="78" customFormat="1" ht="15" customHeight="1"/>
    <row r="442" s="78" customFormat="1" ht="15" customHeight="1"/>
    <row r="443" s="78" customFormat="1" ht="15" customHeight="1"/>
    <row r="444" s="78" customFormat="1" ht="15" customHeight="1"/>
    <row r="445" s="78" customFormat="1" ht="15" customHeight="1"/>
    <row r="446" s="78" customFormat="1" ht="15" customHeight="1"/>
    <row r="447" s="78" customFormat="1" ht="15" customHeight="1"/>
    <row r="448" s="78" customFormat="1" ht="15" customHeight="1"/>
    <row r="449" s="78" customFormat="1" ht="15" customHeight="1"/>
    <row r="450" s="78" customFormat="1" ht="15" customHeight="1"/>
    <row r="451" s="78" customFormat="1" ht="15" customHeight="1"/>
    <row r="452" s="78" customFormat="1" ht="15" customHeight="1"/>
    <row r="453" s="78" customFormat="1" ht="15" customHeight="1"/>
    <row r="454" s="78" customFormat="1" ht="15" customHeight="1"/>
    <row r="455" s="78" customFormat="1" ht="15" customHeight="1"/>
    <row r="456" s="78" customFormat="1" ht="15" customHeight="1"/>
    <row r="457" s="78" customFormat="1" ht="15" customHeight="1"/>
    <row r="458" s="78" customFormat="1" ht="15" customHeight="1"/>
    <row r="459" s="78" customFormat="1" ht="15" customHeight="1"/>
    <row r="460" s="78" customFormat="1" ht="15" customHeight="1"/>
    <row r="461" s="78" customFormat="1" ht="15" customHeight="1"/>
    <row r="462" s="78" customFormat="1" ht="15" customHeight="1"/>
    <row r="463" s="78" customFormat="1" ht="15" customHeight="1"/>
    <row r="464" s="78" customFormat="1" ht="15" customHeight="1"/>
    <row r="465" s="78" customFormat="1" ht="15" customHeight="1"/>
    <row r="466" s="78" customFormat="1" ht="15" customHeight="1"/>
    <row r="467" s="78" customFormat="1" ht="15" customHeight="1"/>
    <row r="468" s="78" customFormat="1" ht="15" customHeight="1"/>
    <row r="469" s="78" customFormat="1" ht="15" customHeight="1"/>
    <row r="470" s="78" customFormat="1" ht="15" customHeight="1"/>
    <row r="471" s="78" customFormat="1" ht="15" customHeight="1"/>
    <row r="472" s="78" customFormat="1" ht="15" customHeight="1"/>
    <row r="473" s="78" customFormat="1" ht="15" customHeight="1"/>
    <row r="474" s="78" customFormat="1" ht="15" customHeight="1"/>
    <row r="475" s="78" customFormat="1" ht="15" customHeight="1"/>
    <row r="476" s="78" customFormat="1" ht="15" customHeight="1"/>
    <row r="477" s="78" customFormat="1" ht="15" customHeight="1"/>
    <row r="478" s="78" customFormat="1" ht="15" customHeight="1"/>
    <row r="479" s="78" customFormat="1" ht="15" customHeight="1"/>
    <row r="480" s="78" customFormat="1" ht="15" customHeight="1"/>
    <row r="481" s="78" customFormat="1" ht="15" customHeight="1"/>
    <row r="482" s="78" customFormat="1" ht="15" customHeight="1"/>
    <row r="483" s="78" customFormat="1" ht="15" customHeight="1"/>
    <row r="484" s="78" customFormat="1" ht="15" customHeight="1"/>
    <row r="485" s="78" customFormat="1" ht="15" customHeight="1"/>
    <row r="486" s="78" customFormat="1" ht="15" customHeight="1"/>
    <row r="487" s="78" customFormat="1" ht="15" customHeight="1"/>
    <row r="488" s="78" customFormat="1" ht="15" customHeight="1"/>
    <row r="489" s="78" customFormat="1" ht="15" customHeight="1"/>
    <row r="490" s="78" customFormat="1" ht="15" customHeight="1"/>
    <row r="491" s="78" customFormat="1" ht="15" customHeight="1"/>
    <row r="492" s="78" customFormat="1" ht="15" customHeight="1"/>
    <row r="493" s="78" customFormat="1" ht="15" customHeight="1"/>
    <row r="494" s="78" customFormat="1" ht="15" customHeight="1"/>
    <row r="495" s="78" customFormat="1" ht="15" customHeight="1"/>
    <row r="496" s="78" customFormat="1" ht="15" customHeight="1"/>
    <row r="497" s="78" customFormat="1" ht="15" customHeight="1"/>
    <row r="498" s="78" customFormat="1" ht="15" customHeight="1"/>
    <row r="499" s="78" customFormat="1" ht="15" customHeight="1"/>
    <row r="500" s="78" customFormat="1" ht="15" customHeight="1"/>
    <row r="501" s="78" customFormat="1" ht="15" customHeight="1"/>
    <row r="502" s="78" customFormat="1" ht="15" customHeight="1"/>
    <row r="503" s="78" customFormat="1" ht="15" customHeight="1"/>
    <row r="504" s="78" customFormat="1" ht="15" customHeight="1"/>
    <row r="505" s="78" customFormat="1" ht="15" customHeight="1"/>
    <row r="506" s="78" customFormat="1" ht="15" customHeight="1"/>
    <row r="507" s="78" customFormat="1" ht="15" customHeight="1"/>
    <row r="508" s="78" customFormat="1" ht="15" customHeight="1"/>
    <row r="509" s="78" customFormat="1" ht="15" customHeight="1"/>
    <row r="510" s="78" customFormat="1" ht="15" customHeight="1"/>
    <row r="511" s="78" customFormat="1" ht="15" customHeight="1"/>
    <row r="512" s="78" customFormat="1" ht="15" customHeight="1"/>
    <row r="513" s="78" customFormat="1" ht="15" customHeight="1"/>
    <row r="514" s="78" customFormat="1" ht="15" customHeight="1"/>
    <row r="515" s="78" customFormat="1" ht="15" customHeight="1"/>
    <row r="516" s="78" customFormat="1" ht="15" customHeight="1"/>
    <row r="517" s="78" customFormat="1" ht="15" customHeight="1"/>
    <row r="518" s="78" customFormat="1" ht="15" customHeight="1"/>
    <row r="519" s="78" customFormat="1" ht="15" customHeight="1"/>
    <row r="520" s="78" customFormat="1" ht="15" customHeight="1"/>
    <row r="521" s="78" customFormat="1" ht="15" customHeight="1"/>
    <row r="522" s="78" customFormat="1" ht="15" customHeight="1"/>
    <row r="523" s="78" customFormat="1" ht="15" customHeight="1"/>
    <row r="524" s="78" customFormat="1" ht="15" customHeight="1"/>
    <row r="525" s="78" customFormat="1" ht="15" customHeight="1"/>
    <row r="526" s="78" customFormat="1" ht="15" customHeight="1"/>
    <row r="527" s="78" customFormat="1" ht="15" customHeight="1"/>
    <row r="528" s="78" customFormat="1" ht="15" customHeight="1"/>
    <row r="529" s="78" customFormat="1" ht="15" customHeight="1"/>
    <row r="530" s="78" customFormat="1" ht="15" customHeight="1"/>
    <row r="531" s="78" customFormat="1" ht="15" customHeight="1"/>
    <row r="532" s="78" customFormat="1" ht="15" customHeight="1"/>
    <row r="533" s="78" customFormat="1" ht="15" customHeight="1"/>
    <row r="534" s="78" customFormat="1" ht="15" customHeight="1"/>
    <row r="535" s="78" customFormat="1" ht="15" customHeight="1"/>
    <row r="536" s="78" customFormat="1" ht="15" customHeight="1"/>
    <row r="537" s="78" customFormat="1" ht="15" customHeight="1"/>
    <row r="538" s="78" customFormat="1" ht="15" customHeight="1"/>
    <row r="539" s="78" customFormat="1" ht="15" customHeight="1"/>
    <row r="540" s="78" customFormat="1" ht="15" customHeight="1"/>
    <row r="541" s="78" customFormat="1" ht="15" customHeight="1"/>
    <row r="542" s="78" customFormat="1" ht="15" customHeight="1"/>
    <row r="543" s="78" customFormat="1" ht="15" customHeight="1"/>
    <row r="544" s="78" customFormat="1" ht="15" customHeight="1"/>
    <row r="545" s="78" customFormat="1" ht="15" customHeight="1"/>
    <row r="546" s="78" customFormat="1" ht="15" customHeight="1"/>
    <row r="547" s="78" customFormat="1" ht="15" customHeight="1"/>
    <row r="548" s="78" customFormat="1" ht="15" customHeight="1"/>
    <row r="549" s="78" customFormat="1" ht="15" customHeight="1"/>
    <row r="550" s="78" customFormat="1" ht="15" customHeight="1"/>
    <row r="551" s="78" customFormat="1" ht="15" customHeight="1"/>
    <row r="552" s="78" customFormat="1" ht="15" customHeight="1"/>
    <row r="553" s="78" customFormat="1" ht="15" customHeight="1"/>
    <row r="554" s="78" customFormat="1" ht="15" customHeight="1"/>
    <row r="555" s="78" customFormat="1" ht="15" customHeight="1"/>
    <row r="556" s="78" customFormat="1" ht="15" customHeight="1"/>
    <row r="557" s="78" customFormat="1" ht="15" customHeight="1"/>
    <row r="558" s="78" customFormat="1" ht="15" customHeight="1"/>
    <row r="559" s="78" customFormat="1" ht="15" customHeight="1"/>
    <row r="560" s="78" customFormat="1" ht="15" customHeight="1"/>
    <row r="561" s="78" customFormat="1" ht="15" customHeight="1"/>
    <row r="562" s="78" customFormat="1" ht="15" customHeight="1"/>
    <row r="563" s="78" customFormat="1" ht="15" customHeight="1"/>
    <row r="564" s="78" customFormat="1" ht="15" customHeight="1"/>
    <row r="565" s="78" customFormat="1" ht="15" customHeight="1"/>
    <row r="566" s="78" customFormat="1" ht="15" customHeight="1"/>
    <row r="567" s="78" customFormat="1" ht="15" customHeight="1"/>
    <row r="568" s="78" customFormat="1" ht="15" customHeight="1"/>
    <row r="569" s="78" customFormat="1" ht="15" customHeight="1"/>
    <row r="570" s="78" customFormat="1" ht="15" customHeight="1"/>
    <row r="571" s="78" customFormat="1" ht="15" customHeight="1"/>
    <row r="572" s="78" customFormat="1" ht="15" customHeight="1"/>
    <row r="573" s="78" customFormat="1" ht="15" customHeight="1"/>
    <row r="574" s="78" customFormat="1" ht="15" customHeight="1"/>
    <row r="575" s="78" customFormat="1" ht="15" customHeight="1"/>
    <row r="576" s="78" customFormat="1" ht="15" customHeight="1"/>
    <row r="577" s="78" customFormat="1" ht="15" customHeight="1"/>
    <row r="578" s="78" customFormat="1" ht="15" customHeight="1"/>
    <row r="579" s="78" customFormat="1" ht="15" customHeight="1"/>
    <row r="580" s="78" customFormat="1" ht="15" customHeight="1"/>
    <row r="581" s="78" customFormat="1" ht="15" customHeight="1"/>
    <row r="582" s="78" customFormat="1" ht="15" customHeight="1"/>
    <row r="583" s="78" customFormat="1" ht="15" customHeight="1"/>
    <row r="584" s="78" customFormat="1" ht="15" customHeight="1"/>
    <row r="585" s="78" customFormat="1" ht="15" customHeight="1"/>
    <row r="586" s="78" customFormat="1" ht="15" customHeight="1"/>
    <row r="587" s="78" customFormat="1" ht="15" customHeight="1"/>
    <row r="588" s="78" customFormat="1" ht="15" customHeight="1"/>
    <row r="589" s="78" customFormat="1" ht="15" customHeight="1"/>
    <row r="590" s="78" customFormat="1" ht="15" customHeight="1"/>
    <row r="591" s="78" customFormat="1" ht="15" customHeight="1"/>
    <row r="592" s="78" customFormat="1" ht="15" customHeight="1"/>
    <row r="593" s="78" customFormat="1" ht="15" customHeight="1"/>
    <row r="594" s="78" customFormat="1" ht="15" customHeight="1"/>
    <row r="595" s="78" customFormat="1" ht="15" customHeight="1"/>
    <row r="596" s="78" customFormat="1" ht="15" customHeight="1"/>
    <row r="597" s="78" customFormat="1" ht="15" customHeight="1"/>
    <row r="598" s="78" customFormat="1" ht="15" customHeight="1"/>
    <row r="599" s="78" customFormat="1" ht="15" customHeight="1"/>
    <row r="600" s="78" customFormat="1" ht="15" customHeight="1"/>
    <row r="601" s="78" customFormat="1" ht="15" customHeight="1"/>
    <row r="602" s="78" customFormat="1" ht="15" customHeight="1"/>
    <row r="603" s="78" customFormat="1" ht="15" customHeight="1"/>
    <row r="604" s="78" customFormat="1" ht="15" customHeight="1"/>
    <row r="605" s="78" customFormat="1" ht="15" customHeight="1"/>
    <row r="606" s="78" customFormat="1" ht="15" customHeight="1"/>
    <row r="607" s="78" customFormat="1" ht="15" customHeight="1"/>
    <row r="608" s="78" customFormat="1" ht="15" customHeight="1"/>
    <row r="609" s="78" customFormat="1" ht="15" customHeight="1"/>
    <row r="610" s="78" customFormat="1" ht="15" customHeight="1"/>
    <row r="611" s="78" customFormat="1" ht="15" customHeight="1"/>
    <row r="612" s="78" customFormat="1" ht="15" customHeight="1"/>
    <row r="613" s="78" customFormat="1" ht="15" customHeight="1"/>
    <row r="614" s="78" customFormat="1" ht="15" customHeight="1"/>
    <row r="615" s="78" customFormat="1" ht="15" customHeight="1"/>
    <row r="616" s="78" customFormat="1" ht="15" customHeight="1"/>
    <row r="617" s="78" customFormat="1" ht="15" customHeight="1"/>
    <row r="618" s="78" customFormat="1" ht="15" customHeight="1"/>
    <row r="619" s="78" customFormat="1" ht="15" customHeight="1"/>
    <row r="620" s="78" customFormat="1" ht="15" customHeight="1"/>
    <row r="621" s="78" customFormat="1" ht="15" customHeight="1"/>
    <row r="622" s="78" customFormat="1" ht="15" customHeight="1"/>
    <row r="623" s="78" customFormat="1" ht="15" customHeight="1"/>
    <row r="624" s="78" customFormat="1" ht="15" customHeight="1"/>
    <row r="625" s="78" customFormat="1" ht="15" customHeight="1"/>
    <row r="626" s="78" customFormat="1" ht="15" customHeight="1"/>
    <row r="627" s="78" customFormat="1" ht="15" customHeight="1"/>
    <row r="628" s="78" customFormat="1" ht="15" customHeight="1"/>
    <row r="629" s="78" customFormat="1" ht="15" customHeight="1"/>
    <row r="630" s="78" customFormat="1" ht="15" customHeight="1"/>
    <row r="631" s="78" customFormat="1" ht="15" customHeight="1"/>
    <row r="632" s="78" customFormat="1" ht="15" customHeight="1"/>
    <row r="633" s="78" customFormat="1" ht="15" customHeight="1"/>
    <row r="634" s="78" customFormat="1" ht="15" customHeight="1"/>
    <row r="635" s="78" customFormat="1" ht="15" customHeight="1"/>
    <row r="636" s="78" customFormat="1" ht="15" customHeight="1"/>
    <row r="637" s="78" customFormat="1" ht="15" customHeight="1"/>
    <row r="638" s="78" customFormat="1" ht="15" customHeight="1"/>
    <row r="639" s="78" customFormat="1" ht="15" customHeight="1"/>
    <row r="640" s="78" customFormat="1" ht="15" customHeight="1"/>
    <row r="641" s="78" customFormat="1" ht="15" customHeight="1"/>
    <row r="642" s="78" customFormat="1" ht="15" customHeight="1"/>
    <row r="643" s="78" customFormat="1" ht="15" customHeight="1"/>
    <row r="644" s="78" customFormat="1" ht="15" customHeight="1"/>
    <row r="645" s="78" customFormat="1" ht="15" customHeight="1"/>
    <row r="646" s="78" customFormat="1" ht="15" customHeight="1"/>
    <row r="647" s="78" customFormat="1" ht="15" customHeight="1"/>
    <row r="648" s="78" customFormat="1" ht="15" customHeight="1"/>
    <row r="649" s="78" customFormat="1" ht="15" customHeight="1"/>
    <row r="650" s="78" customFormat="1" ht="15" customHeight="1"/>
    <row r="651" s="78" customFormat="1" ht="15" customHeight="1"/>
    <row r="652" s="78" customFormat="1" ht="15" customHeight="1"/>
    <row r="653" s="78" customFormat="1" ht="15" customHeight="1"/>
    <row r="654" s="78" customFormat="1" ht="15" customHeight="1"/>
    <row r="655" s="78" customFormat="1" ht="15" customHeight="1"/>
    <row r="656" s="78" customFormat="1" ht="15" customHeight="1"/>
    <row r="657" s="78" customFormat="1" ht="15" customHeight="1"/>
    <row r="658" s="78" customFormat="1" ht="15" customHeight="1"/>
    <row r="659" s="78" customFormat="1" ht="15" customHeight="1"/>
    <row r="660" s="78" customFormat="1" ht="15" customHeight="1"/>
    <row r="661" s="78" customFormat="1" ht="15" customHeight="1"/>
    <row r="662" s="78" customFormat="1" ht="15" customHeight="1"/>
    <row r="663" s="78" customFormat="1" ht="15" customHeight="1"/>
    <row r="664" s="78" customFormat="1" ht="15" customHeight="1"/>
    <row r="665" s="78" customFormat="1" ht="15" customHeight="1"/>
    <row r="666" s="78" customFormat="1" ht="15" customHeight="1"/>
    <row r="667" s="78" customFormat="1" ht="15" customHeight="1"/>
    <row r="668" s="78" customFormat="1" ht="15" customHeight="1"/>
    <row r="669" s="78" customFormat="1" ht="15" customHeight="1"/>
    <row r="670" s="78" customFormat="1" ht="15" customHeight="1"/>
    <row r="671" s="78" customFormat="1" ht="15" customHeight="1"/>
    <row r="672" s="78" customFormat="1" ht="15" customHeight="1"/>
    <row r="673" s="78" customFormat="1" ht="15" customHeight="1"/>
    <row r="674" s="78" customFormat="1" ht="15" customHeight="1"/>
    <row r="675" s="78" customFormat="1" ht="15" customHeight="1"/>
    <row r="676" s="78" customFormat="1" ht="15" customHeight="1"/>
    <row r="677" s="78" customFormat="1" ht="15" customHeight="1"/>
    <row r="678" s="78" customFormat="1" ht="15" customHeight="1"/>
    <row r="679" s="78" customFormat="1" ht="15" customHeight="1"/>
    <row r="680" s="78" customFormat="1" ht="15" customHeight="1"/>
    <row r="681" s="78" customFormat="1" ht="15" customHeight="1"/>
    <row r="682" s="78" customFormat="1" ht="15" customHeight="1"/>
    <row r="683" s="78" customFormat="1" ht="15" customHeight="1"/>
    <row r="684" s="78" customFormat="1" ht="15" customHeight="1"/>
    <row r="685" s="78" customFormat="1" ht="15" customHeight="1"/>
    <row r="686" s="78" customFormat="1" ht="15" customHeight="1"/>
    <row r="687" s="78" customFormat="1" ht="15" customHeight="1"/>
    <row r="688" s="78" customFormat="1" ht="15" customHeight="1"/>
    <row r="689" s="78" customFormat="1" ht="15" customHeight="1"/>
    <row r="690" s="78" customFormat="1" ht="15" customHeight="1"/>
    <row r="691" s="78" customFormat="1" ht="15" customHeight="1"/>
    <row r="692" s="78" customFormat="1" ht="15" customHeight="1"/>
    <row r="693" s="78" customFormat="1" ht="15" customHeight="1"/>
    <row r="694" s="78" customFormat="1" ht="15" customHeight="1"/>
    <row r="695" s="78" customFormat="1" ht="15" customHeight="1"/>
    <row r="696" s="78" customFormat="1" ht="15" customHeight="1"/>
    <row r="697" s="78" customFormat="1" ht="15" customHeight="1"/>
    <row r="698" s="78" customFormat="1" ht="15" customHeight="1"/>
    <row r="699" s="78" customFormat="1" ht="15" customHeight="1"/>
    <row r="700" s="78" customFormat="1" ht="15" customHeight="1"/>
    <row r="701" s="78" customFormat="1" ht="15" customHeight="1"/>
    <row r="702" s="78" customFormat="1" ht="15" customHeight="1"/>
    <row r="703" s="78" customFormat="1" ht="15" customHeight="1"/>
    <row r="704" s="78" customFormat="1" ht="15" customHeight="1"/>
    <row r="705" s="78" customFormat="1" ht="15" customHeight="1"/>
    <row r="706" s="78" customFormat="1" ht="15" customHeight="1"/>
    <row r="707" s="78" customFormat="1" ht="15" customHeight="1"/>
    <row r="708" s="78" customFormat="1" ht="15" customHeight="1"/>
    <row r="709" s="78" customFormat="1" ht="15" customHeight="1"/>
    <row r="710" s="78" customFormat="1" ht="15" customHeight="1"/>
    <row r="711" s="78" customFormat="1" ht="15" customHeight="1"/>
    <row r="712" s="78" customFormat="1" ht="15" customHeight="1"/>
    <row r="713" s="78" customFormat="1" ht="15" customHeight="1"/>
    <row r="714" s="78" customFormat="1" ht="15" customHeight="1"/>
    <row r="715" s="78" customFormat="1" ht="15" customHeight="1"/>
    <row r="716" s="78" customFormat="1" ht="15" customHeight="1"/>
    <row r="717" s="78" customFormat="1" ht="15" customHeight="1"/>
    <row r="718" s="78" customFormat="1" ht="15" customHeight="1"/>
    <row r="719" s="78" customFormat="1" ht="15" customHeight="1"/>
    <row r="720" s="78" customFormat="1" ht="15" customHeight="1"/>
    <row r="721" s="78" customFormat="1" ht="15" customHeight="1"/>
    <row r="722" s="78" customFormat="1" ht="15" customHeight="1"/>
    <row r="723" s="78" customFormat="1" ht="15" customHeight="1"/>
    <row r="724" s="78" customFormat="1" ht="15" customHeight="1"/>
    <row r="725" s="78" customFormat="1" ht="15" customHeight="1"/>
    <row r="726" s="78" customFormat="1" ht="15" customHeight="1"/>
    <row r="727" s="78" customFormat="1" ht="15" customHeight="1"/>
    <row r="728" s="78" customFormat="1" ht="15" customHeight="1"/>
    <row r="729" s="78" customFormat="1" ht="15" customHeight="1"/>
    <row r="730" s="78" customFormat="1" ht="15" customHeight="1"/>
    <row r="731" s="78" customFormat="1" ht="15" customHeight="1"/>
    <row r="732" s="78" customFormat="1" ht="15" customHeight="1"/>
    <row r="733" s="78" customFormat="1" ht="15" customHeight="1"/>
    <row r="734" s="78" customFormat="1" ht="15" customHeight="1"/>
    <row r="735" s="78" customFormat="1" ht="15" customHeight="1"/>
    <row r="736" s="78" customFormat="1" ht="15" customHeight="1"/>
    <row r="737" s="78" customFormat="1" ht="15" customHeight="1"/>
    <row r="738" s="78" customFormat="1" ht="15" customHeight="1"/>
    <row r="739" s="78" customFormat="1" ht="15" customHeight="1"/>
    <row r="740" s="78" customFormat="1" ht="15" customHeight="1"/>
    <row r="741" s="78" customFormat="1" ht="15" customHeight="1"/>
    <row r="742" s="78" customFormat="1" ht="15" customHeight="1"/>
    <row r="743" s="78" customFormat="1" ht="15" customHeight="1"/>
    <row r="744" s="78" customFormat="1" ht="15" customHeight="1"/>
    <row r="745" s="78" customFormat="1" ht="15" customHeight="1"/>
    <row r="746" s="78" customFormat="1" ht="15" customHeight="1"/>
    <row r="747" s="78" customFormat="1" ht="15" customHeight="1"/>
    <row r="748" s="78" customFormat="1" ht="15" customHeight="1"/>
    <row r="749" s="78" customFormat="1" ht="15" customHeight="1"/>
    <row r="750" s="78" customFormat="1" ht="15" customHeight="1"/>
    <row r="751" s="78" customFormat="1" ht="15" customHeight="1"/>
    <row r="752" s="78" customFormat="1" ht="15" customHeight="1"/>
    <row r="753" s="78" customFormat="1" ht="15" customHeight="1"/>
    <row r="754" s="78" customFormat="1" ht="15" customHeight="1"/>
    <row r="755" s="78" customFormat="1" ht="15" customHeight="1"/>
    <row r="756" s="78" customFormat="1" ht="15" customHeight="1"/>
    <row r="757" s="78" customFormat="1" ht="15" customHeight="1"/>
    <row r="758" s="78" customFormat="1" ht="15" customHeight="1"/>
    <row r="759" s="78" customFormat="1" ht="15" customHeight="1"/>
    <row r="760" s="78" customFormat="1" ht="15" customHeight="1"/>
    <row r="761" s="78" customFormat="1" ht="15" customHeight="1"/>
    <row r="762" s="78" customFormat="1" ht="15" customHeight="1"/>
    <row r="763" s="78" customFormat="1" ht="15" customHeight="1"/>
    <row r="764" s="78" customFormat="1" ht="15" customHeight="1"/>
    <row r="765" s="78" customFormat="1" ht="15" customHeight="1"/>
    <row r="766" s="78" customFormat="1" ht="15" customHeight="1"/>
    <row r="767" s="78" customFormat="1" ht="15" customHeight="1"/>
    <row r="768" s="78" customFormat="1" ht="15" customHeight="1"/>
    <row r="769" s="78" customFormat="1" ht="15" customHeight="1"/>
    <row r="770" s="78" customFormat="1" ht="15" customHeight="1"/>
    <row r="771" s="78" customFormat="1" ht="15" customHeight="1"/>
    <row r="772" s="78" customFormat="1" ht="15" customHeight="1"/>
    <row r="773" s="78" customFormat="1" ht="15" customHeight="1"/>
    <row r="774" s="78" customFormat="1" ht="15" customHeight="1"/>
    <row r="775" s="78" customFormat="1" ht="15" customHeight="1"/>
    <row r="776" s="78" customFormat="1" ht="15" customHeight="1"/>
    <row r="777" s="78" customFormat="1" ht="15" customHeight="1"/>
    <row r="778" s="78" customFormat="1" ht="15" customHeight="1"/>
    <row r="779" s="78" customFormat="1" ht="15" customHeight="1"/>
    <row r="780" s="78" customFormat="1" ht="15" customHeight="1"/>
    <row r="781" s="78" customFormat="1" ht="15" customHeight="1"/>
    <row r="782" s="78" customFormat="1" ht="15" customHeight="1"/>
    <row r="783" s="78" customFormat="1" ht="15" customHeight="1"/>
    <row r="784" s="78" customFormat="1" ht="15" customHeight="1"/>
    <row r="785" s="78" customFormat="1" ht="15" customHeight="1"/>
    <row r="786" s="78" customFormat="1" ht="15" customHeight="1"/>
    <row r="787" s="78" customFormat="1" ht="15" customHeight="1"/>
    <row r="788" s="78" customFormat="1" ht="15" customHeight="1"/>
    <row r="789" s="78" customFormat="1" ht="15" customHeight="1"/>
    <row r="790" s="78" customFormat="1" ht="15" customHeight="1"/>
    <row r="791" s="78" customFormat="1" ht="15" customHeight="1"/>
    <row r="792" s="78" customFormat="1" ht="15" customHeight="1"/>
    <row r="793" s="78" customFormat="1" ht="15" customHeight="1"/>
    <row r="794" s="78" customFormat="1" ht="15" customHeight="1"/>
    <row r="795" s="78" customFormat="1" ht="15" customHeight="1"/>
    <row r="796" s="78" customFormat="1" ht="15" customHeight="1"/>
    <row r="797" s="78" customFormat="1" ht="15" customHeight="1"/>
    <row r="798" s="78" customFormat="1" ht="15" customHeight="1"/>
    <row r="799" s="78" customFormat="1" ht="15" customHeight="1"/>
    <row r="800" s="78" customFormat="1" ht="15" customHeight="1"/>
    <row r="801" s="78" customFormat="1" ht="15" customHeight="1"/>
    <row r="802" s="78" customFormat="1" ht="15" customHeight="1"/>
    <row r="803" s="78" customFormat="1" ht="15" customHeight="1"/>
    <row r="804" s="78" customFormat="1" ht="15" customHeight="1"/>
    <row r="805" s="78" customFormat="1" ht="15" customHeight="1"/>
    <row r="806" s="78" customFormat="1" ht="15" customHeight="1"/>
    <row r="807" s="78" customFormat="1" ht="15" customHeight="1"/>
    <row r="808" s="78" customFormat="1" ht="15" customHeight="1"/>
    <row r="809" s="78" customFormat="1" ht="15" customHeight="1"/>
    <row r="810" s="78" customFormat="1" ht="15" customHeight="1"/>
    <row r="811" s="78" customFormat="1" ht="15" customHeight="1"/>
    <row r="812" s="78" customFormat="1" ht="15" customHeight="1"/>
    <row r="813" s="78" customFormat="1" ht="15" customHeight="1"/>
    <row r="814" s="78" customFormat="1" ht="15" customHeight="1"/>
    <row r="815" s="78" customFormat="1" ht="15" customHeight="1"/>
    <row r="816" s="78" customFormat="1" ht="15" customHeight="1"/>
    <row r="817" s="78" customFormat="1" ht="15" customHeight="1"/>
    <row r="818" s="78" customFormat="1" ht="15" customHeight="1"/>
    <row r="819" s="78" customFormat="1" ht="15" customHeight="1"/>
    <row r="820" s="78" customFormat="1" ht="15" customHeight="1"/>
    <row r="821" s="78" customFormat="1" ht="15" customHeight="1"/>
    <row r="822" s="78" customFormat="1" ht="15" customHeight="1"/>
    <row r="823" s="78" customFormat="1" ht="15" customHeight="1"/>
    <row r="824" s="78" customFormat="1" ht="15" customHeight="1"/>
    <row r="825" s="78" customFormat="1" ht="15" customHeight="1"/>
    <row r="826" s="78" customFormat="1" ht="15" customHeight="1"/>
    <row r="827" s="78" customFormat="1" ht="15" customHeight="1"/>
    <row r="828" s="78" customFormat="1" ht="15" customHeight="1"/>
    <row r="829" s="78" customFormat="1" ht="15" customHeight="1"/>
    <row r="830" s="78" customFormat="1" ht="15" customHeight="1"/>
    <row r="831" s="78" customFormat="1" ht="15" customHeight="1"/>
    <row r="832" s="78" customFormat="1" ht="15" customHeight="1"/>
    <row r="833" s="78" customFormat="1" ht="15" customHeight="1"/>
    <row r="834" s="78" customFormat="1" ht="15" customHeight="1"/>
    <row r="835" s="78" customFormat="1" ht="15" customHeight="1"/>
    <row r="836" s="78" customFormat="1" ht="15" customHeight="1"/>
    <row r="837" s="78" customFormat="1" ht="15" customHeight="1"/>
    <row r="838" s="78" customFormat="1" ht="15" customHeight="1"/>
    <row r="839" s="78" customFormat="1" ht="15" customHeight="1"/>
    <row r="840" s="78" customFormat="1" ht="15" customHeight="1"/>
    <row r="841" s="78" customFormat="1" ht="15" customHeight="1"/>
    <row r="842" s="78" customFormat="1" ht="15" customHeight="1"/>
    <row r="843" s="78" customFormat="1" ht="15" customHeight="1"/>
    <row r="844" s="78" customFormat="1" ht="15" customHeight="1"/>
    <row r="845" s="78" customFormat="1" ht="15" customHeight="1"/>
    <row r="846" s="78" customFormat="1" ht="15" customHeight="1"/>
    <row r="847" s="78" customFormat="1" ht="15" customHeight="1"/>
    <row r="848" s="78" customFormat="1" ht="15" customHeight="1"/>
    <row r="849" s="78" customFormat="1" ht="15" customHeight="1"/>
    <row r="850" s="78" customFormat="1" ht="15" customHeight="1"/>
    <row r="851" s="78" customFormat="1" ht="15" customHeight="1"/>
    <row r="852" s="78" customFormat="1" ht="15" customHeight="1"/>
    <row r="853" s="78" customFormat="1" ht="15" customHeight="1"/>
    <row r="854" s="78" customFormat="1" ht="15" customHeight="1"/>
    <row r="855" s="78" customFormat="1" ht="15" customHeight="1"/>
    <row r="856" s="78" customFormat="1" ht="15" customHeight="1"/>
    <row r="857" s="78" customFormat="1" ht="15" customHeight="1"/>
    <row r="858" s="78" customFormat="1" ht="15" customHeight="1"/>
    <row r="859" s="78" customFormat="1" ht="15" customHeight="1"/>
    <row r="860" s="78" customFormat="1" ht="15" customHeight="1"/>
    <row r="861" s="78" customFormat="1" ht="15" customHeight="1"/>
    <row r="862" s="78" customFormat="1" ht="15" customHeight="1"/>
    <row r="863" s="78" customFormat="1" ht="15" customHeight="1"/>
    <row r="864" s="78" customFormat="1" ht="15" customHeight="1"/>
    <row r="865" s="78" customFormat="1" ht="15" customHeight="1"/>
    <row r="866" s="78" customFormat="1" ht="15" customHeight="1"/>
    <row r="867" s="78" customFormat="1" ht="15" customHeight="1"/>
    <row r="868" s="78" customFormat="1" ht="15" customHeight="1"/>
    <row r="869" s="78" customFormat="1" ht="15" customHeight="1"/>
    <row r="870" s="78" customFormat="1" ht="15" customHeight="1"/>
    <row r="871" s="78" customFormat="1" ht="15" customHeight="1"/>
    <row r="872" s="78" customFormat="1" ht="15" customHeight="1"/>
    <row r="873" s="78" customFormat="1" ht="15" customHeight="1"/>
    <row r="874" s="78" customFormat="1" ht="15" customHeight="1"/>
    <row r="875" s="78" customFormat="1" ht="15" customHeight="1"/>
    <row r="876" s="78" customFormat="1" ht="15" customHeight="1"/>
    <row r="877" s="78" customFormat="1" ht="15" customHeight="1"/>
    <row r="878" s="78" customFormat="1" ht="15" customHeight="1"/>
    <row r="879" s="78" customFormat="1" ht="15" customHeight="1"/>
    <row r="880" s="78" customFormat="1" ht="15" customHeight="1"/>
    <row r="881" s="78" customFormat="1" ht="15" customHeight="1"/>
    <row r="882" s="78" customFormat="1" ht="15" customHeight="1"/>
    <row r="883" s="78" customFormat="1" ht="15" customHeight="1"/>
    <row r="884" s="78" customFormat="1" ht="15" customHeight="1"/>
    <row r="885" s="78" customFormat="1" ht="15" customHeight="1"/>
    <row r="886" s="78" customFormat="1" ht="15" customHeight="1"/>
    <row r="887" s="78" customFormat="1" ht="15" customHeight="1"/>
    <row r="888" s="78" customFormat="1" ht="15" customHeight="1"/>
    <row r="889" s="78" customFormat="1" ht="15" customHeight="1"/>
    <row r="890" s="78" customFormat="1" ht="15" customHeight="1"/>
    <row r="891" s="78" customFormat="1" ht="15" customHeight="1"/>
    <row r="892" s="78" customFormat="1" ht="15" customHeight="1"/>
    <row r="893" s="78" customFormat="1" ht="15" customHeight="1"/>
    <row r="894" s="78" customFormat="1" ht="15" customHeight="1"/>
    <row r="895" s="78" customFormat="1" ht="15" customHeight="1"/>
    <row r="896" s="78" customFormat="1" ht="15" customHeight="1"/>
    <row r="897" s="78" customFormat="1" ht="15" customHeight="1"/>
    <row r="898" s="78" customFormat="1" ht="15" customHeight="1"/>
    <row r="899" s="78" customFormat="1" ht="15" customHeight="1"/>
    <row r="900" s="78" customFormat="1" ht="15" customHeight="1"/>
    <row r="901" s="78" customFormat="1" ht="15" customHeight="1"/>
    <row r="902" s="78" customFormat="1" ht="15" customHeight="1"/>
    <row r="903" s="78" customFormat="1" ht="15" customHeight="1"/>
    <row r="904" s="78" customFormat="1" ht="15" customHeight="1"/>
    <row r="905" s="78" customFormat="1" ht="15" customHeight="1"/>
    <row r="906" s="78" customFormat="1" ht="15" customHeight="1"/>
    <row r="907" s="78" customFormat="1" ht="15" customHeight="1"/>
    <row r="908" s="78" customFormat="1" ht="15" customHeight="1"/>
    <row r="909" s="78" customFormat="1" ht="15" customHeight="1"/>
    <row r="910" s="78" customFormat="1" ht="15" customHeight="1"/>
    <row r="911" s="78" customFormat="1" ht="15" customHeight="1"/>
    <row r="912" s="78" customFormat="1" ht="15" customHeight="1"/>
    <row r="913" s="78" customFormat="1" ht="15" customHeight="1"/>
    <row r="914" s="78" customFormat="1" ht="15" customHeight="1"/>
    <row r="915" s="78" customFormat="1" ht="15" customHeight="1"/>
    <row r="916" s="78" customFormat="1" ht="15" customHeight="1"/>
    <row r="917" s="78" customFormat="1" ht="15" customHeight="1"/>
    <row r="918" s="78" customFormat="1" ht="15" customHeight="1"/>
    <row r="919" s="78" customFormat="1" ht="15" customHeight="1"/>
    <row r="920" s="78" customFormat="1" ht="15" customHeight="1"/>
    <row r="921" s="78" customFormat="1" ht="15" customHeight="1"/>
    <row r="922" s="78" customFormat="1" ht="15" customHeight="1"/>
    <row r="923" s="78" customFormat="1" ht="15" customHeight="1"/>
    <row r="924" s="78" customFormat="1" ht="15" customHeight="1"/>
    <row r="925" s="78" customFormat="1" ht="15" customHeight="1"/>
    <row r="926" s="78" customFormat="1" ht="15" customHeight="1"/>
    <row r="927" s="78" customFormat="1" ht="15" customHeight="1"/>
    <row r="928" s="78" customFormat="1" ht="15" customHeight="1"/>
    <row r="929" s="78" customFormat="1" ht="15" customHeight="1"/>
    <row r="930" s="78" customFormat="1" ht="15" customHeight="1"/>
    <row r="931" s="78" customFormat="1" ht="15" customHeight="1"/>
    <row r="932" s="78" customFormat="1" ht="15" customHeight="1"/>
    <row r="933" s="78" customFormat="1" ht="15" customHeight="1"/>
    <row r="934" s="78" customFormat="1" ht="15" customHeight="1"/>
    <row r="935" s="78" customFormat="1" ht="15" customHeight="1"/>
    <row r="936" s="78" customFormat="1" ht="15" customHeight="1"/>
    <row r="937" s="78" customFormat="1" ht="15" customHeight="1"/>
    <row r="938" s="78" customFormat="1" ht="15" customHeight="1"/>
    <row r="939" s="78" customFormat="1" ht="15" customHeight="1"/>
    <row r="940" s="78" customFormat="1" ht="15" customHeight="1"/>
    <row r="941" s="78" customFormat="1" ht="15" customHeight="1"/>
    <row r="942" s="78" customFormat="1" ht="15" customHeight="1"/>
    <row r="943" s="78" customFormat="1" ht="15" customHeight="1"/>
    <row r="944" s="78" customFormat="1" ht="15" customHeight="1"/>
    <row r="945" s="78" customFormat="1" ht="15" customHeight="1"/>
    <row r="946" s="78" customFormat="1" ht="15" customHeight="1"/>
    <row r="947" s="78" customFormat="1" ht="15" customHeight="1"/>
    <row r="948" s="78" customFormat="1" ht="15" customHeight="1"/>
    <row r="949" s="78" customFormat="1" ht="15" customHeight="1"/>
    <row r="950" s="78" customFormat="1" ht="15" customHeight="1"/>
    <row r="951" s="78" customFormat="1" ht="15" customHeight="1"/>
    <row r="952" s="78" customFormat="1" ht="15" customHeight="1"/>
    <row r="953" s="78" customFormat="1" ht="15" customHeight="1"/>
    <row r="954" s="78" customFormat="1" ht="15" customHeight="1"/>
    <row r="955" s="78" customFormat="1" ht="15" customHeight="1"/>
    <row r="956" s="78" customFormat="1" ht="15" customHeight="1"/>
    <row r="957" s="78" customFormat="1" ht="15" customHeight="1"/>
    <row r="958" s="78" customFormat="1" ht="15" customHeight="1"/>
    <row r="959" s="78" customFormat="1" ht="15" customHeight="1"/>
    <row r="960" s="78" customFormat="1" ht="15" customHeight="1"/>
    <row r="961" s="78" customFormat="1" ht="15" customHeight="1"/>
    <row r="962" s="78" customFormat="1" ht="15" customHeight="1"/>
    <row r="963" s="78" customFormat="1" ht="15" customHeight="1"/>
    <row r="964" s="78" customFormat="1" ht="15" customHeight="1"/>
    <row r="965" s="78" customFormat="1" ht="15" customHeight="1"/>
    <row r="966" s="78" customFormat="1" ht="15" customHeight="1"/>
    <row r="967" s="78" customFormat="1" ht="15" customHeight="1"/>
    <row r="968" s="78" customFormat="1" ht="15" customHeight="1"/>
    <row r="969" s="78" customFormat="1" ht="15" customHeight="1"/>
    <row r="970" s="78" customFormat="1" ht="15" customHeight="1"/>
    <row r="971" s="78" customFormat="1" ht="15" customHeight="1"/>
    <row r="972" s="78" customFormat="1" ht="15" customHeight="1"/>
    <row r="973" s="78" customFormat="1" ht="15" customHeight="1"/>
    <row r="974" s="78" customFormat="1" ht="15" customHeight="1"/>
    <row r="975" s="78" customFormat="1" ht="15" customHeight="1"/>
    <row r="976" s="78" customFormat="1" ht="15" customHeight="1"/>
    <row r="977" s="78" customFormat="1" ht="15" customHeight="1"/>
    <row r="978" s="78" customFormat="1" ht="15" customHeight="1"/>
    <row r="979" s="78" customFormat="1" ht="15" customHeight="1"/>
    <row r="980" s="78" customFormat="1" ht="15" customHeight="1"/>
    <row r="981" s="78" customFormat="1" ht="15" customHeight="1"/>
    <row r="982" s="78" customFormat="1" ht="15" customHeight="1"/>
    <row r="983" s="78" customFormat="1" ht="15" customHeight="1"/>
    <row r="984" s="78" customFormat="1" ht="15" customHeight="1"/>
    <row r="985" s="78" customFormat="1" ht="15" customHeight="1"/>
    <row r="986" s="78" customFormat="1" ht="15" customHeight="1"/>
    <row r="987" s="78" customFormat="1" ht="15" customHeight="1"/>
    <row r="988" s="78" customFormat="1" ht="15" customHeight="1"/>
    <row r="989" s="78" customFormat="1" ht="15" customHeight="1"/>
    <row r="990" s="78" customFormat="1" ht="15" customHeight="1"/>
    <row r="991" s="78" customFormat="1" ht="15" customHeight="1"/>
    <row r="992" s="78" customFormat="1" ht="15" customHeight="1"/>
    <row r="993" s="78" customFormat="1" ht="15" customHeight="1"/>
    <row r="994" s="78" customFormat="1" ht="15" customHeight="1"/>
    <row r="995" s="78" customFormat="1" ht="15" customHeight="1"/>
    <row r="996" s="78" customFormat="1" ht="15" customHeight="1"/>
    <row r="997" s="78" customFormat="1" ht="15" customHeight="1"/>
    <row r="998" s="78" customFormat="1" ht="15" customHeight="1"/>
    <row r="999" s="78" customFormat="1" ht="15" customHeight="1"/>
    <row r="1000" s="78" customFormat="1" ht="15" customHeight="1"/>
  </sheetData>
  <mergeCells count="47">
    <mergeCell ref="B19:C19"/>
    <mergeCell ref="B20:C20"/>
    <mergeCell ref="B21:C21"/>
    <mergeCell ref="B22:C22"/>
    <mergeCell ref="B13:C13"/>
    <mergeCell ref="B14:C14"/>
    <mergeCell ref="B15:C15"/>
    <mergeCell ref="B16:C16"/>
    <mergeCell ref="B17:C17"/>
    <mergeCell ref="B18:C18"/>
    <mergeCell ref="S8:S9"/>
    <mergeCell ref="T8:T9"/>
    <mergeCell ref="B9:C9"/>
    <mergeCell ref="B10:C10"/>
    <mergeCell ref="B11:C11"/>
    <mergeCell ref="B12:C12"/>
    <mergeCell ref="M8:M9"/>
    <mergeCell ref="N8:N9"/>
    <mergeCell ref="O8:O9"/>
    <mergeCell ref="P8:P9"/>
    <mergeCell ref="Q8:Q9"/>
    <mergeCell ref="R8:R9"/>
    <mergeCell ref="G8:G9"/>
    <mergeCell ref="H8:H9"/>
    <mergeCell ref="I8:I9"/>
    <mergeCell ref="J8:J9"/>
    <mergeCell ref="K8:K9"/>
    <mergeCell ref="L8:L9"/>
    <mergeCell ref="K6:M6"/>
    <mergeCell ref="N6:P6"/>
    <mergeCell ref="Q6:S6"/>
    <mergeCell ref="B7:C7"/>
    <mergeCell ref="D7:G7"/>
    <mergeCell ref="H7:J7"/>
    <mergeCell ref="K7:M7"/>
    <mergeCell ref="N7:P7"/>
    <mergeCell ref="Q7:S7"/>
    <mergeCell ref="A2:A3"/>
    <mergeCell ref="A5:A8"/>
    <mergeCell ref="B5:C5"/>
    <mergeCell ref="B6:C6"/>
    <mergeCell ref="D6:G6"/>
    <mergeCell ref="H6:J6"/>
    <mergeCell ref="B8:C8"/>
    <mergeCell ref="D8:D9"/>
    <mergeCell ref="E8:E9"/>
    <mergeCell ref="F8:F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D7643-EDE2-4F90-8A0A-60AC9BFA1714}">
  <sheetPr>
    <tabColor theme="9" tint="-0.499984740745262"/>
  </sheetPr>
  <dimension ref="A1:T1000"/>
  <sheetViews>
    <sheetView workbookViewId="0">
      <selection sqref="A1:XFD1048576"/>
    </sheetView>
  </sheetViews>
  <sheetFormatPr defaultColWidth="12.5703125" defaultRowHeight="15"/>
  <cols>
    <col min="1" max="1" width="57.7109375" style="78" customWidth="1"/>
    <col min="2" max="2" width="17" style="78" customWidth="1"/>
    <col min="3" max="3" width="30.7109375" style="78" customWidth="1"/>
    <col min="4" max="14" width="19.140625" style="78" customWidth="1"/>
    <col min="15" max="15" width="21" style="78" customWidth="1"/>
    <col min="16" max="16" width="22.7109375" style="78" customWidth="1"/>
    <col min="17" max="19" width="19.140625" style="78" customWidth="1"/>
    <col min="20" max="20" width="11.140625" style="78" customWidth="1"/>
    <col min="21" max="26" width="9.140625" style="78" customWidth="1"/>
    <col min="27" max="16384" width="12.5703125" style="78"/>
  </cols>
  <sheetData>
    <row r="1" spans="1:20" ht="15.75" customHeight="1">
      <c r="A1" s="76"/>
      <c r="B1" s="77"/>
      <c r="C1" s="77"/>
      <c r="D1" s="77"/>
    </row>
    <row r="2" spans="1:20" ht="15.75" customHeight="1">
      <c r="A2" s="79" t="s">
        <v>261</v>
      </c>
      <c r="B2" s="77"/>
      <c r="C2" s="77"/>
      <c r="D2" s="77"/>
    </row>
    <row r="3" spans="1:20" ht="15.75" customHeight="1">
      <c r="A3" s="79"/>
      <c r="B3" s="77"/>
      <c r="C3" s="77"/>
      <c r="D3" s="77"/>
    </row>
    <row r="4" spans="1:20" ht="15.75" customHeight="1">
      <c r="A4" s="77"/>
      <c r="B4" s="77"/>
      <c r="C4" s="77"/>
      <c r="D4" s="77"/>
    </row>
    <row r="5" spans="1:20" ht="15.75" customHeight="1">
      <c r="A5" s="80" t="s">
        <v>203</v>
      </c>
      <c r="B5" s="81" t="s">
        <v>204</v>
      </c>
      <c r="C5" s="227"/>
      <c r="D5" s="82"/>
      <c r="E5" s="83">
        <v>0.25</v>
      </c>
      <c r="F5" s="84"/>
      <c r="G5" s="85"/>
      <c r="H5" s="82"/>
      <c r="I5" s="86">
        <v>0.15</v>
      </c>
      <c r="J5" s="85"/>
      <c r="K5" s="82"/>
      <c r="L5" s="86">
        <v>0.25</v>
      </c>
      <c r="M5" s="85"/>
      <c r="N5" s="82"/>
      <c r="O5" s="86">
        <v>0.2</v>
      </c>
      <c r="P5" s="85"/>
      <c r="Q5" s="82"/>
      <c r="R5" s="86">
        <v>0.15</v>
      </c>
      <c r="S5" s="85"/>
    </row>
    <row r="6" spans="1:20" ht="15.75" customHeight="1">
      <c r="A6" s="228"/>
      <c r="B6" s="87" t="s">
        <v>205</v>
      </c>
      <c r="C6" s="229"/>
      <c r="D6" s="88" t="s">
        <v>206</v>
      </c>
      <c r="E6" s="230"/>
      <c r="F6" s="230"/>
      <c r="G6" s="229"/>
      <c r="H6" s="89" t="s">
        <v>207</v>
      </c>
      <c r="I6" s="230"/>
      <c r="J6" s="229"/>
      <c r="K6" s="89" t="s">
        <v>208</v>
      </c>
      <c r="L6" s="230"/>
      <c r="M6" s="229"/>
      <c r="N6" s="89" t="s">
        <v>209</v>
      </c>
      <c r="O6" s="230"/>
      <c r="P6" s="229"/>
      <c r="Q6" s="89" t="s">
        <v>210</v>
      </c>
      <c r="R6" s="230"/>
      <c r="S6" s="229"/>
    </row>
    <row r="7" spans="1:20" ht="15.75" customHeight="1">
      <c r="A7" s="228"/>
      <c r="B7" s="90" t="s">
        <v>211</v>
      </c>
      <c r="C7" s="227"/>
      <c r="D7" s="91" t="s">
        <v>212</v>
      </c>
      <c r="E7" s="231"/>
      <c r="F7" s="231"/>
      <c r="G7" s="227"/>
      <c r="H7" s="92" t="s">
        <v>213</v>
      </c>
      <c r="I7" s="231"/>
      <c r="J7" s="227"/>
      <c r="K7" s="93" t="s">
        <v>214</v>
      </c>
      <c r="L7" s="231"/>
      <c r="M7" s="227"/>
      <c r="N7" s="91" t="s">
        <v>215</v>
      </c>
      <c r="O7" s="231"/>
      <c r="P7" s="227"/>
      <c r="Q7" s="91" t="s">
        <v>216</v>
      </c>
      <c r="R7" s="231"/>
      <c r="S7" s="227"/>
    </row>
    <row r="8" spans="1:20" ht="15.75" customHeight="1">
      <c r="A8" s="232"/>
      <c r="B8" s="94" t="s">
        <v>162</v>
      </c>
      <c r="C8" s="233"/>
      <c r="D8" s="95" t="s">
        <v>217</v>
      </c>
      <c r="E8" s="95" t="s">
        <v>218</v>
      </c>
      <c r="F8" s="95" t="s">
        <v>219</v>
      </c>
      <c r="G8" s="95" t="s">
        <v>220</v>
      </c>
      <c r="H8" s="95" t="s">
        <v>221</v>
      </c>
      <c r="I8" s="95" t="s">
        <v>222</v>
      </c>
      <c r="J8" s="95" t="s">
        <v>223</v>
      </c>
      <c r="K8" s="95" t="s">
        <v>224</v>
      </c>
      <c r="L8" s="95" t="s">
        <v>225</v>
      </c>
      <c r="M8" s="95" t="s">
        <v>226</v>
      </c>
      <c r="N8" s="95" t="s">
        <v>227</v>
      </c>
      <c r="O8" s="95" t="s">
        <v>228</v>
      </c>
      <c r="P8" s="95" t="s">
        <v>229</v>
      </c>
      <c r="Q8" s="95" t="s">
        <v>230</v>
      </c>
      <c r="R8" s="95" t="s">
        <v>231</v>
      </c>
      <c r="S8" s="95" t="s">
        <v>232</v>
      </c>
      <c r="T8" s="96" t="s">
        <v>233</v>
      </c>
    </row>
    <row r="9" spans="1:20" ht="15.75" customHeight="1">
      <c r="A9" s="97" t="s">
        <v>234</v>
      </c>
      <c r="B9" s="98" t="s">
        <v>211</v>
      </c>
      <c r="C9" s="227"/>
      <c r="D9" s="232"/>
      <c r="E9" s="232"/>
      <c r="F9" s="232"/>
      <c r="G9" s="232"/>
      <c r="H9" s="232"/>
      <c r="I9" s="232"/>
      <c r="J9" s="232"/>
      <c r="K9" s="232"/>
      <c r="L9" s="232"/>
      <c r="M9" s="232"/>
      <c r="N9" s="232"/>
      <c r="O9" s="232"/>
      <c r="P9" s="232"/>
      <c r="Q9" s="232"/>
      <c r="R9" s="232"/>
      <c r="S9" s="232"/>
      <c r="T9" s="234"/>
    </row>
    <row r="10" spans="1:20" ht="15.75" customHeight="1">
      <c r="A10" s="99" t="s">
        <v>168</v>
      </c>
      <c r="B10" s="100" t="s">
        <v>235</v>
      </c>
      <c r="C10" s="227"/>
      <c r="D10" s="101">
        <v>10</v>
      </c>
      <c r="E10" s="101">
        <v>8</v>
      </c>
      <c r="F10" s="101">
        <v>8</v>
      </c>
      <c r="G10" s="101">
        <v>8</v>
      </c>
      <c r="H10" s="101">
        <v>10</v>
      </c>
      <c r="I10" s="101">
        <v>7</v>
      </c>
      <c r="J10" s="101">
        <v>7</v>
      </c>
      <c r="K10" s="101">
        <v>10</v>
      </c>
      <c r="L10" s="102">
        <v>8</v>
      </c>
      <c r="M10" s="101">
        <v>8</v>
      </c>
      <c r="N10" s="101">
        <v>10</v>
      </c>
      <c r="O10" s="101"/>
      <c r="P10" s="101"/>
      <c r="Q10" s="101"/>
      <c r="R10" s="101"/>
      <c r="S10" s="103"/>
      <c r="T10" s="101" t="e">
        <f t="shared" ref="T10:T16" si="0">(AVERAGE(D10:G10)*$E$5)+(AVERAGE(H10:J10)*$I$5)+(AVERAGE(K10:M10)*$L$5)+(AVERAGE(N10:P10)*$O$5)+(AVERAGE(Q10:S10)*$R$5)</f>
        <v>#DIV/0!</v>
      </c>
    </row>
    <row r="11" spans="1:20" ht="15.75" customHeight="1">
      <c r="A11" s="99" t="s">
        <v>236</v>
      </c>
      <c r="B11" s="100" t="s">
        <v>237</v>
      </c>
      <c r="C11" s="227"/>
      <c r="D11" s="101">
        <v>10</v>
      </c>
      <c r="E11" s="101">
        <v>9</v>
      </c>
      <c r="F11" s="101">
        <v>9</v>
      </c>
      <c r="G11" s="101">
        <v>10</v>
      </c>
      <c r="H11" s="101">
        <v>8</v>
      </c>
      <c r="I11" s="101">
        <v>8</v>
      </c>
      <c r="J11" s="101">
        <v>10</v>
      </c>
      <c r="K11" s="101">
        <v>8</v>
      </c>
      <c r="L11" s="101">
        <v>9</v>
      </c>
      <c r="M11" s="101">
        <v>10</v>
      </c>
      <c r="N11" s="101">
        <v>10</v>
      </c>
      <c r="O11" s="101">
        <v>10</v>
      </c>
      <c r="P11" s="101">
        <v>10</v>
      </c>
      <c r="Q11" s="101">
        <v>8</v>
      </c>
      <c r="R11" s="101">
        <v>10</v>
      </c>
      <c r="S11" s="103">
        <v>10</v>
      </c>
      <c r="T11" s="101">
        <f t="shared" si="0"/>
        <v>9.3249999999999993</v>
      </c>
    </row>
    <row r="12" spans="1:20" ht="15.75" customHeight="1">
      <c r="A12" s="99" t="s">
        <v>179</v>
      </c>
      <c r="B12" s="100" t="s">
        <v>238</v>
      </c>
      <c r="C12" s="227"/>
      <c r="D12" s="101">
        <v>10</v>
      </c>
      <c r="E12" s="101">
        <v>10</v>
      </c>
      <c r="F12" s="101">
        <v>10</v>
      </c>
      <c r="G12" s="101">
        <v>9</v>
      </c>
      <c r="H12" s="101">
        <v>9</v>
      </c>
      <c r="I12" s="101">
        <v>9</v>
      </c>
      <c r="J12" s="101">
        <v>9</v>
      </c>
      <c r="K12" s="101">
        <v>9</v>
      </c>
      <c r="L12" s="102">
        <v>9</v>
      </c>
      <c r="M12" s="101">
        <v>9</v>
      </c>
      <c r="N12" s="101">
        <v>9</v>
      </c>
      <c r="O12" s="101">
        <v>9</v>
      </c>
      <c r="P12" s="101">
        <v>9</v>
      </c>
      <c r="Q12" s="101">
        <v>9</v>
      </c>
      <c r="R12" s="101">
        <v>9</v>
      </c>
      <c r="S12" s="103">
        <v>9</v>
      </c>
      <c r="T12" s="101">
        <f t="shared" si="0"/>
        <v>9.1875</v>
      </c>
    </row>
    <row r="13" spans="1:20" ht="15.75" customHeight="1">
      <c r="A13" s="99" t="s">
        <v>171</v>
      </c>
      <c r="B13" s="100" t="s">
        <v>239</v>
      </c>
      <c r="C13" s="227"/>
      <c r="D13" s="101">
        <v>10</v>
      </c>
      <c r="E13" s="101">
        <v>9</v>
      </c>
      <c r="F13" s="101">
        <v>9</v>
      </c>
      <c r="G13" s="101">
        <v>9</v>
      </c>
      <c r="H13" s="101">
        <v>9</v>
      </c>
      <c r="I13" s="101">
        <v>9</v>
      </c>
      <c r="J13" s="101">
        <v>9</v>
      </c>
      <c r="K13" s="101">
        <v>9</v>
      </c>
      <c r="L13" s="102">
        <v>9</v>
      </c>
      <c r="M13" s="101">
        <v>9</v>
      </c>
      <c r="N13" s="101">
        <v>9</v>
      </c>
      <c r="O13" s="101">
        <v>9</v>
      </c>
      <c r="P13" s="101">
        <v>9</v>
      </c>
      <c r="Q13" s="101">
        <v>9</v>
      </c>
      <c r="R13" s="101">
        <v>9</v>
      </c>
      <c r="S13" s="103">
        <v>9</v>
      </c>
      <c r="T13" s="101">
        <f t="shared" si="0"/>
        <v>9.0625</v>
      </c>
    </row>
    <row r="14" spans="1:20" ht="15.75" customHeight="1">
      <c r="A14" s="99" t="s">
        <v>240</v>
      </c>
      <c r="B14" s="100" t="s">
        <v>241</v>
      </c>
      <c r="C14" s="227"/>
      <c r="D14" s="101">
        <v>9</v>
      </c>
      <c r="E14" s="101">
        <v>9</v>
      </c>
      <c r="F14" s="101">
        <v>8</v>
      </c>
      <c r="G14" s="101">
        <v>9</v>
      </c>
      <c r="H14" s="101">
        <v>9</v>
      </c>
      <c r="I14" s="101">
        <v>9</v>
      </c>
      <c r="J14" s="101">
        <v>9</v>
      </c>
      <c r="K14" s="101">
        <v>9</v>
      </c>
      <c r="L14" s="101">
        <v>9</v>
      </c>
      <c r="M14" s="101">
        <v>9</v>
      </c>
      <c r="N14" s="101">
        <v>7</v>
      </c>
      <c r="O14" s="101">
        <v>7</v>
      </c>
      <c r="P14" s="101">
        <v>7</v>
      </c>
      <c r="Q14" s="101">
        <v>7</v>
      </c>
      <c r="R14" s="101">
        <v>7</v>
      </c>
      <c r="S14" s="103">
        <v>7</v>
      </c>
      <c r="T14" s="101">
        <f t="shared" si="0"/>
        <v>8.2375000000000007</v>
      </c>
    </row>
    <row r="15" spans="1:20" ht="15.75" customHeight="1">
      <c r="A15" s="99" t="s">
        <v>242</v>
      </c>
      <c r="B15" s="100" t="s">
        <v>243</v>
      </c>
      <c r="C15" s="227"/>
      <c r="D15" s="101">
        <v>8</v>
      </c>
      <c r="E15" s="101">
        <v>8</v>
      </c>
      <c r="F15" s="101">
        <v>8</v>
      </c>
      <c r="G15" s="101">
        <v>8</v>
      </c>
      <c r="H15" s="101">
        <v>8</v>
      </c>
      <c r="I15" s="101">
        <v>8</v>
      </c>
      <c r="J15" s="101">
        <v>8</v>
      </c>
      <c r="K15" s="101">
        <v>8</v>
      </c>
      <c r="L15" s="102">
        <v>8</v>
      </c>
      <c r="M15" s="101">
        <v>8</v>
      </c>
      <c r="N15" s="101">
        <v>8</v>
      </c>
      <c r="O15" s="101">
        <v>8</v>
      </c>
      <c r="P15" s="101">
        <v>8</v>
      </c>
      <c r="Q15" s="101">
        <v>8</v>
      </c>
      <c r="R15" s="101">
        <v>8</v>
      </c>
      <c r="S15" s="103">
        <v>8</v>
      </c>
      <c r="T15" s="101">
        <f t="shared" si="0"/>
        <v>8</v>
      </c>
    </row>
    <row r="16" spans="1:20" ht="15.75" customHeight="1">
      <c r="A16" s="99" t="s">
        <v>244</v>
      </c>
      <c r="B16" s="100" t="s">
        <v>245</v>
      </c>
      <c r="C16" s="227"/>
      <c r="D16" s="101">
        <v>8</v>
      </c>
      <c r="E16" s="101">
        <v>8</v>
      </c>
      <c r="F16" s="101">
        <v>9</v>
      </c>
      <c r="G16" s="101">
        <v>9</v>
      </c>
      <c r="H16" s="101">
        <v>8</v>
      </c>
      <c r="I16" s="101">
        <v>8</v>
      </c>
      <c r="J16" s="101">
        <v>8</v>
      </c>
      <c r="K16" s="101">
        <v>8</v>
      </c>
      <c r="L16" s="102">
        <v>8</v>
      </c>
      <c r="M16" s="101">
        <v>8</v>
      </c>
      <c r="N16" s="101">
        <v>8</v>
      </c>
      <c r="O16" s="101">
        <v>8</v>
      </c>
      <c r="P16" s="101">
        <v>8</v>
      </c>
      <c r="Q16" s="101">
        <v>8</v>
      </c>
      <c r="R16" s="101">
        <v>8</v>
      </c>
      <c r="S16" s="103">
        <v>8</v>
      </c>
      <c r="T16" s="101">
        <f t="shared" si="0"/>
        <v>8.125</v>
      </c>
    </row>
    <row r="17" spans="1:20" ht="15.75" customHeight="1">
      <c r="A17" s="99" t="s">
        <v>181</v>
      </c>
      <c r="B17" s="100" t="s">
        <v>246</v>
      </c>
      <c r="C17" s="227"/>
      <c r="D17" s="101">
        <v>9</v>
      </c>
      <c r="E17" s="101">
        <v>9</v>
      </c>
      <c r="F17" s="101">
        <v>9</v>
      </c>
      <c r="G17" s="101">
        <v>9</v>
      </c>
      <c r="H17" s="101">
        <v>9</v>
      </c>
      <c r="I17" s="101">
        <v>8</v>
      </c>
      <c r="J17" s="101">
        <v>8</v>
      </c>
      <c r="K17" s="101">
        <v>8</v>
      </c>
      <c r="L17" s="101">
        <v>8</v>
      </c>
      <c r="M17" s="101">
        <v>8</v>
      </c>
      <c r="N17" s="101">
        <v>8</v>
      </c>
      <c r="O17" s="101">
        <v>8</v>
      </c>
      <c r="P17" s="101">
        <v>8</v>
      </c>
      <c r="Q17" s="101">
        <v>8</v>
      </c>
      <c r="R17" s="101">
        <v>8</v>
      </c>
      <c r="S17" s="103">
        <v>8</v>
      </c>
      <c r="T17" s="101"/>
    </row>
    <row r="18" spans="1:20" ht="15.75" customHeight="1">
      <c r="A18" s="99" t="s">
        <v>165</v>
      </c>
      <c r="B18" s="100" t="s">
        <v>247</v>
      </c>
      <c r="C18" s="227"/>
      <c r="D18" s="101">
        <v>8</v>
      </c>
      <c r="E18" s="101">
        <v>8</v>
      </c>
      <c r="F18" s="101">
        <v>8</v>
      </c>
      <c r="G18" s="101">
        <v>8</v>
      </c>
      <c r="H18" s="101">
        <v>8</v>
      </c>
      <c r="I18" s="101">
        <v>8</v>
      </c>
      <c r="J18" s="101">
        <v>8</v>
      </c>
      <c r="K18" s="101">
        <v>8</v>
      </c>
      <c r="L18" s="102">
        <v>8</v>
      </c>
      <c r="M18" s="101">
        <v>8</v>
      </c>
      <c r="N18" s="101">
        <v>8</v>
      </c>
      <c r="O18" s="101">
        <v>8</v>
      </c>
      <c r="P18" s="101">
        <v>8</v>
      </c>
      <c r="Q18" s="101">
        <v>8</v>
      </c>
      <c r="R18" s="101">
        <v>8</v>
      </c>
      <c r="S18" s="103">
        <v>8</v>
      </c>
      <c r="T18" s="101"/>
    </row>
    <row r="19" spans="1:20" ht="15.75" customHeight="1">
      <c r="A19" s="99" t="s">
        <v>248</v>
      </c>
      <c r="B19" s="61" t="s">
        <v>249</v>
      </c>
      <c r="C19" s="233"/>
      <c r="D19" s="104">
        <v>10</v>
      </c>
      <c r="E19" s="104">
        <v>9</v>
      </c>
      <c r="F19" s="104">
        <v>9</v>
      </c>
      <c r="G19" s="104">
        <v>9</v>
      </c>
      <c r="H19" s="104">
        <v>8</v>
      </c>
      <c r="I19" s="104">
        <v>8</v>
      </c>
      <c r="J19" s="104">
        <v>8</v>
      </c>
      <c r="K19" s="104">
        <v>8</v>
      </c>
      <c r="L19" s="105">
        <v>8</v>
      </c>
      <c r="M19" s="104">
        <v>7</v>
      </c>
      <c r="N19" s="104">
        <v>7</v>
      </c>
      <c r="O19" s="104">
        <v>7</v>
      </c>
      <c r="P19" s="104">
        <v>7</v>
      </c>
      <c r="Q19" s="104">
        <v>7</v>
      </c>
      <c r="R19" s="104">
        <v>7</v>
      </c>
      <c r="S19" s="106">
        <v>7</v>
      </c>
      <c r="T19" s="101">
        <f>(AVERAGE(D19:G19)*$E$5)+(AVERAGE(H19:J19)*$I$5)+(AVERAGE(K19:M19)*$L$5)+(AVERAGE(N19:P19)*$O$5)+(AVERAGE(Q19:S19)*$R$5)</f>
        <v>7.8791666666666673</v>
      </c>
    </row>
    <row r="20" spans="1:20" ht="15.75">
      <c r="B20" s="107" t="s">
        <v>250</v>
      </c>
      <c r="C20" s="227"/>
      <c r="D20" s="108">
        <f t="shared" ref="D20:S20" si="1">AVERAGE(D10:D19)</f>
        <v>9.1999999999999993</v>
      </c>
      <c r="E20" s="108">
        <f t="shared" si="1"/>
        <v>8.6999999999999993</v>
      </c>
      <c r="F20" s="108">
        <f t="shared" si="1"/>
        <v>8.6999999999999993</v>
      </c>
      <c r="G20" s="108">
        <f t="shared" si="1"/>
        <v>8.8000000000000007</v>
      </c>
      <c r="H20" s="108">
        <f t="shared" si="1"/>
        <v>8.6</v>
      </c>
      <c r="I20" s="108">
        <f t="shared" si="1"/>
        <v>8.1999999999999993</v>
      </c>
      <c r="J20" s="108">
        <f t="shared" si="1"/>
        <v>8.4</v>
      </c>
      <c r="K20" s="108">
        <f t="shared" si="1"/>
        <v>8.5</v>
      </c>
      <c r="L20" s="108">
        <f t="shared" si="1"/>
        <v>8.4</v>
      </c>
      <c r="M20" s="108">
        <f t="shared" si="1"/>
        <v>8.4</v>
      </c>
      <c r="N20" s="108">
        <f t="shared" si="1"/>
        <v>8.4</v>
      </c>
      <c r="O20" s="108">
        <f t="shared" si="1"/>
        <v>8.2222222222222214</v>
      </c>
      <c r="P20" s="108">
        <f t="shared" si="1"/>
        <v>8.2222222222222214</v>
      </c>
      <c r="Q20" s="108">
        <f t="shared" si="1"/>
        <v>8</v>
      </c>
      <c r="R20" s="108">
        <f t="shared" si="1"/>
        <v>8.2222222222222214</v>
      </c>
      <c r="S20" s="108">
        <f t="shared" si="1"/>
        <v>8.2222222222222214</v>
      </c>
    </row>
    <row r="21" spans="1:20" ht="15" customHeight="1">
      <c r="B21" s="109" t="s">
        <v>251</v>
      </c>
      <c r="C21" s="227"/>
      <c r="D21" s="110">
        <f>AVERAGE(D20:G20)</f>
        <v>8.85</v>
      </c>
      <c r="E21" s="110"/>
      <c r="F21" s="110"/>
      <c r="G21" s="110"/>
      <c r="H21" s="110">
        <f>AVERAGE(H20:J20)</f>
        <v>8.3999999999999986</v>
      </c>
      <c r="I21" s="110"/>
      <c r="J21" s="110"/>
      <c r="K21" s="110">
        <f>AVERAGE(K20:M20)</f>
        <v>8.4333333333333318</v>
      </c>
      <c r="L21" s="111"/>
      <c r="M21" s="110"/>
      <c r="N21" s="110">
        <f>AVERAGE(N20:P20)</f>
        <v>8.2814814814814799</v>
      </c>
      <c r="O21" s="110"/>
      <c r="P21" s="110"/>
      <c r="Q21" s="110">
        <f>AVERAGE(Q20:S20)</f>
        <v>8.148148148148147</v>
      </c>
      <c r="R21" s="110"/>
      <c r="S21" s="110"/>
    </row>
    <row r="22" spans="1:20" ht="15" customHeight="1">
      <c r="B22" s="109" t="s">
        <v>252</v>
      </c>
      <c r="C22" s="227"/>
      <c r="D22" s="112">
        <f>D21/10*100%</f>
        <v>0.88500000000000001</v>
      </c>
      <c r="E22" s="110"/>
      <c r="F22" s="110"/>
      <c r="G22" s="110"/>
      <c r="H22" s="112">
        <f>H21/10*100%</f>
        <v>0.83999999999999986</v>
      </c>
      <c r="I22" s="110"/>
      <c r="J22" s="110"/>
      <c r="K22" s="112">
        <f>K21/10*100%</f>
        <v>0.84333333333333316</v>
      </c>
      <c r="L22" s="111"/>
      <c r="M22" s="110"/>
      <c r="N22" s="112">
        <f>N21/10*100%</f>
        <v>0.82814814814814797</v>
      </c>
      <c r="O22" s="110"/>
      <c r="P22" s="110"/>
      <c r="Q22" s="112">
        <f>Q21/10*100%</f>
        <v>0.81481481481481466</v>
      </c>
      <c r="R22" s="110"/>
      <c r="S22" s="110"/>
    </row>
    <row r="23" spans="1:20" ht="15" customHeight="1"/>
    <row r="24" spans="1:20" ht="15" customHeight="1"/>
    <row r="25" spans="1:20" ht="15" customHeight="1"/>
    <row r="26" spans="1:20" ht="15" customHeight="1"/>
    <row r="27" spans="1:20" ht="15" customHeight="1"/>
    <row r="28" spans="1:20" ht="15" customHeight="1"/>
    <row r="29" spans="1:20" ht="15" customHeight="1"/>
    <row r="30" spans="1:20" ht="15" customHeight="1"/>
    <row r="31" spans="1:20" ht="15" customHeight="1"/>
    <row r="32" spans="1:20" ht="15" customHeight="1"/>
    <row r="33" s="78" customFormat="1" ht="15" customHeight="1"/>
    <row r="34" s="78" customFormat="1" ht="15" customHeight="1"/>
    <row r="35" s="78" customFormat="1" ht="15" customHeight="1"/>
    <row r="36" s="78" customFormat="1" ht="15" customHeight="1"/>
    <row r="37" s="78" customFormat="1" ht="15" customHeight="1"/>
    <row r="38" s="78" customFormat="1" ht="15" customHeight="1"/>
    <row r="39" s="78" customFormat="1" ht="15" customHeight="1"/>
    <row r="40" s="78" customFormat="1" ht="15" customHeight="1"/>
    <row r="41" s="78" customFormat="1" ht="15" customHeight="1"/>
    <row r="42" s="78" customFormat="1" ht="15" customHeight="1"/>
    <row r="43" s="78" customFormat="1" ht="15" customHeight="1"/>
    <row r="44" s="78" customFormat="1" ht="15" customHeight="1"/>
    <row r="45" s="78" customFormat="1" ht="15" customHeight="1"/>
    <row r="46" s="78" customFormat="1" ht="15" customHeight="1"/>
    <row r="47" s="78" customFormat="1" ht="15" customHeight="1"/>
    <row r="48" s="78" customFormat="1" ht="15" customHeight="1"/>
    <row r="49" s="78" customFormat="1" ht="15" customHeight="1"/>
    <row r="50" s="78" customFormat="1" ht="15" customHeight="1"/>
    <row r="51" s="78" customFormat="1" ht="15" customHeight="1"/>
    <row r="52" s="78" customFormat="1" ht="15" customHeight="1"/>
    <row r="53" s="78" customFormat="1" ht="15" customHeight="1"/>
    <row r="54" s="78" customFormat="1" ht="15" customHeight="1"/>
    <row r="55" s="78" customFormat="1" ht="15" customHeight="1"/>
    <row r="56" s="78" customFormat="1" ht="15" customHeight="1"/>
    <row r="57" s="78" customFormat="1" ht="15" customHeight="1"/>
    <row r="58" s="78" customFormat="1" ht="15" customHeight="1"/>
    <row r="59" s="78" customFormat="1" ht="15" customHeight="1"/>
    <row r="60" s="78" customFormat="1" ht="15" customHeight="1"/>
    <row r="61" s="78" customFormat="1" ht="15" customHeight="1"/>
    <row r="62" s="78" customFormat="1" ht="15" customHeight="1"/>
    <row r="63" s="78" customFormat="1" ht="15" customHeight="1"/>
    <row r="64" s="78" customFormat="1" ht="15" customHeight="1"/>
    <row r="65" s="78" customFormat="1" ht="15" customHeight="1"/>
    <row r="66" s="78" customFormat="1" ht="15" customHeight="1"/>
    <row r="67" s="78" customFormat="1" ht="15" customHeight="1"/>
    <row r="68" s="78" customFormat="1" ht="15" customHeight="1"/>
    <row r="69" s="78" customFormat="1" ht="15" customHeight="1"/>
    <row r="70" s="78" customFormat="1" ht="15" customHeight="1"/>
    <row r="71" s="78" customFormat="1" ht="15" customHeight="1"/>
    <row r="72" s="78" customFormat="1" ht="15" customHeight="1"/>
    <row r="73" s="78" customFormat="1" ht="15" customHeight="1"/>
    <row r="74" s="78" customFormat="1" ht="15" customHeight="1"/>
    <row r="75" s="78" customFormat="1" ht="15" customHeight="1"/>
    <row r="76" s="78" customFormat="1" ht="15" customHeight="1"/>
    <row r="77" s="78" customFormat="1" ht="15" customHeight="1"/>
    <row r="78" s="78" customFormat="1" ht="15" customHeight="1"/>
    <row r="79" s="78" customFormat="1" ht="15" customHeight="1"/>
    <row r="80" s="78" customFormat="1" ht="15" customHeight="1"/>
    <row r="81" s="78" customFormat="1" ht="15" customHeight="1"/>
    <row r="82" s="78" customFormat="1" ht="15" customHeight="1"/>
    <row r="83" s="78" customFormat="1" ht="15" customHeight="1"/>
    <row r="84" s="78" customFormat="1" ht="15" customHeight="1"/>
    <row r="85" s="78" customFormat="1" ht="15" customHeight="1"/>
    <row r="86" s="78" customFormat="1" ht="15" customHeight="1"/>
    <row r="87" s="78" customFormat="1" ht="15" customHeight="1"/>
    <row r="88" s="78" customFormat="1" ht="15" customHeight="1"/>
    <row r="89" s="78" customFormat="1" ht="15" customHeight="1"/>
    <row r="90" s="78" customFormat="1" ht="15" customHeight="1"/>
    <row r="91" s="78" customFormat="1" ht="15" customHeight="1"/>
    <row r="92" s="78" customFormat="1" ht="15" customHeight="1"/>
    <row r="93" s="78" customFormat="1" ht="15" customHeight="1"/>
    <row r="94" s="78" customFormat="1" ht="15" customHeight="1"/>
    <row r="95" s="78" customFormat="1" ht="15" customHeight="1"/>
    <row r="96" s="78" customFormat="1" ht="15" customHeight="1"/>
    <row r="97" s="78" customFormat="1" ht="15" customHeight="1"/>
    <row r="98" s="78" customFormat="1" ht="15" customHeight="1"/>
    <row r="99" s="78" customFormat="1" ht="15" customHeight="1"/>
    <row r="100" s="78" customFormat="1" ht="15" customHeight="1"/>
    <row r="101" s="78" customFormat="1" ht="15" customHeight="1"/>
    <row r="102" s="78" customFormat="1" ht="15" customHeight="1"/>
    <row r="103" s="78" customFormat="1" ht="15" customHeight="1"/>
    <row r="104" s="78" customFormat="1" ht="15" customHeight="1"/>
    <row r="105" s="78" customFormat="1" ht="15" customHeight="1"/>
    <row r="106" s="78" customFormat="1" ht="15" customHeight="1"/>
    <row r="107" s="78" customFormat="1" ht="15" customHeight="1"/>
    <row r="108" s="78" customFormat="1" ht="15" customHeight="1"/>
    <row r="109" s="78" customFormat="1" ht="15" customHeight="1"/>
    <row r="110" s="78" customFormat="1" ht="15" customHeight="1"/>
    <row r="111" s="78" customFormat="1" ht="15" customHeight="1"/>
    <row r="112" s="78" customFormat="1" ht="15" customHeight="1"/>
    <row r="113" s="78" customFormat="1" ht="15" customHeight="1"/>
    <row r="114" s="78" customFormat="1" ht="15" customHeight="1"/>
    <row r="115" s="78" customFormat="1" ht="15" customHeight="1"/>
    <row r="116" s="78" customFormat="1" ht="15" customHeight="1"/>
    <row r="117" s="78" customFormat="1" ht="15" customHeight="1"/>
    <row r="118" s="78" customFormat="1" ht="15" customHeight="1"/>
    <row r="119" s="78" customFormat="1" ht="15" customHeight="1"/>
    <row r="120" s="78" customFormat="1" ht="15" customHeight="1"/>
    <row r="121" s="78" customFormat="1" ht="15" customHeight="1"/>
    <row r="122" s="78" customFormat="1" ht="15" customHeight="1"/>
    <row r="123" s="78" customFormat="1" ht="15" customHeight="1"/>
    <row r="124" s="78" customFormat="1" ht="15" customHeight="1"/>
    <row r="125" s="78" customFormat="1" ht="15" customHeight="1"/>
    <row r="126" s="78" customFormat="1" ht="15" customHeight="1"/>
    <row r="127" s="78" customFormat="1" ht="15" customHeight="1"/>
    <row r="128" s="78" customFormat="1" ht="15" customHeight="1"/>
    <row r="129" s="78" customFormat="1" ht="15" customHeight="1"/>
    <row r="130" s="78" customFormat="1" ht="15" customHeight="1"/>
    <row r="131" s="78" customFormat="1" ht="15" customHeight="1"/>
    <row r="132" s="78" customFormat="1" ht="15" customHeight="1"/>
    <row r="133" s="78" customFormat="1" ht="15" customHeight="1"/>
    <row r="134" s="78" customFormat="1" ht="15" customHeight="1"/>
    <row r="135" s="78" customFormat="1" ht="15" customHeight="1"/>
    <row r="136" s="78" customFormat="1" ht="15" customHeight="1"/>
    <row r="137" s="78" customFormat="1" ht="15" customHeight="1"/>
    <row r="138" s="78" customFormat="1" ht="15" customHeight="1"/>
    <row r="139" s="78" customFormat="1" ht="15" customHeight="1"/>
    <row r="140" s="78" customFormat="1" ht="15" customHeight="1"/>
    <row r="141" s="78" customFormat="1" ht="15" customHeight="1"/>
    <row r="142" s="78" customFormat="1" ht="15" customHeight="1"/>
    <row r="143" s="78" customFormat="1" ht="15" customHeight="1"/>
    <row r="144" s="78" customFormat="1" ht="15" customHeight="1"/>
    <row r="145" s="78" customFormat="1" ht="15" customHeight="1"/>
    <row r="146" s="78" customFormat="1" ht="15" customHeight="1"/>
    <row r="147" s="78" customFormat="1" ht="15" customHeight="1"/>
    <row r="148" s="78" customFormat="1" ht="15" customHeight="1"/>
    <row r="149" s="78" customFormat="1" ht="15" customHeight="1"/>
    <row r="150" s="78" customFormat="1" ht="15" customHeight="1"/>
    <row r="151" s="78" customFormat="1" ht="15" customHeight="1"/>
    <row r="152" s="78" customFormat="1" ht="15" customHeight="1"/>
    <row r="153" s="78" customFormat="1" ht="15" customHeight="1"/>
    <row r="154" s="78" customFormat="1" ht="15" customHeight="1"/>
    <row r="155" s="78" customFormat="1" ht="15" customHeight="1"/>
    <row r="156" s="78" customFormat="1" ht="15" customHeight="1"/>
    <row r="157" s="78" customFormat="1" ht="15" customHeight="1"/>
    <row r="158" s="78" customFormat="1" ht="15" customHeight="1"/>
    <row r="159" s="78" customFormat="1" ht="15" customHeight="1"/>
    <row r="160" s="78" customFormat="1" ht="15" customHeight="1"/>
    <row r="161" s="78" customFormat="1" ht="15" customHeight="1"/>
    <row r="162" s="78" customFormat="1" ht="15" customHeight="1"/>
    <row r="163" s="78" customFormat="1" ht="15" customHeight="1"/>
    <row r="164" s="78" customFormat="1" ht="15" customHeight="1"/>
    <row r="165" s="78" customFormat="1" ht="15" customHeight="1"/>
    <row r="166" s="78" customFormat="1" ht="15" customHeight="1"/>
    <row r="167" s="78" customFormat="1" ht="15" customHeight="1"/>
    <row r="168" s="78" customFormat="1" ht="15" customHeight="1"/>
    <row r="169" s="78" customFormat="1" ht="15" customHeight="1"/>
    <row r="170" s="78" customFormat="1" ht="15" customHeight="1"/>
    <row r="171" s="78" customFormat="1" ht="15" customHeight="1"/>
    <row r="172" s="78" customFormat="1" ht="15" customHeight="1"/>
    <row r="173" s="78" customFormat="1" ht="15" customHeight="1"/>
    <row r="174" s="78" customFormat="1" ht="15" customHeight="1"/>
    <row r="175" s="78" customFormat="1" ht="15" customHeight="1"/>
    <row r="176" s="78" customFormat="1" ht="15" customHeight="1"/>
    <row r="177" s="78" customFormat="1" ht="15" customHeight="1"/>
    <row r="178" s="78" customFormat="1" ht="15" customHeight="1"/>
    <row r="179" s="78" customFormat="1" ht="15" customHeight="1"/>
    <row r="180" s="78" customFormat="1" ht="15" customHeight="1"/>
    <row r="181" s="78" customFormat="1" ht="15" customHeight="1"/>
    <row r="182" s="78" customFormat="1" ht="15" customHeight="1"/>
    <row r="183" s="78" customFormat="1" ht="15" customHeight="1"/>
    <row r="184" s="78" customFormat="1" ht="15" customHeight="1"/>
    <row r="185" s="78" customFormat="1" ht="15" customHeight="1"/>
    <row r="186" s="78" customFormat="1" ht="15" customHeight="1"/>
    <row r="187" s="78" customFormat="1" ht="15" customHeight="1"/>
    <row r="188" s="78" customFormat="1" ht="15" customHeight="1"/>
    <row r="189" s="78" customFormat="1" ht="15" customHeight="1"/>
    <row r="190" s="78" customFormat="1" ht="15" customHeight="1"/>
    <row r="191" s="78" customFormat="1" ht="15" customHeight="1"/>
    <row r="192" s="78" customFormat="1" ht="15" customHeight="1"/>
    <row r="193" s="78" customFormat="1" ht="15" customHeight="1"/>
    <row r="194" s="78" customFormat="1" ht="15" customHeight="1"/>
    <row r="195" s="78" customFormat="1" ht="15" customHeight="1"/>
    <row r="196" s="78" customFormat="1" ht="15" customHeight="1"/>
    <row r="197" s="78" customFormat="1" ht="15" customHeight="1"/>
    <row r="198" s="78" customFormat="1" ht="15" customHeight="1"/>
    <row r="199" s="78" customFormat="1" ht="15" customHeight="1"/>
    <row r="200" s="78" customFormat="1" ht="15" customHeight="1"/>
    <row r="201" s="78" customFormat="1" ht="15" customHeight="1"/>
    <row r="202" s="78" customFormat="1" ht="15" customHeight="1"/>
    <row r="203" s="78" customFormat="1" ht="15" customHeight="1"/>
    <row r="204" s="78" customFormat="1" ht="15" customHeight="1"/>
    <row r="205" s="78" customFormat="1" ht="15" customHeight="1"/>
    <row r="206" s="78" customFormat="1" ht="15" customHeight="1"/>
    <row r="207" s="78" customFormat="1" ht="15" customHeight="1"/>
    <row r="208" s="78" customFormat="1" ht="15" customHeight="1"/>
    <row r="209" s="78" customFormat="1" ht="15" customHeight="1"/>
    <row r="210" s="78" customFormat="1" ht="15" customHeight="1"/>
    <row r="211" s="78" customFormat="1" ht="15" customHeight="1"/>
    <row r="212" s="78" customFormat="1" ht="15" customHeight="1"/>
    <row r="213" s="78" customFormat="1" ht="15" customHeight="1"/>
    <row r="214" s="78" customFormat="1" ht="15" customHeight="1"/>
    <row r="215" s="78" customFormat="1" ht="15" customHeight="1"/>
    <row r="216" s="78" customFormat="1" ht="15" customHeight="1"/>
    <row r="217" s="78" customFormat="1" ht="15" customHeight="1"/>
    <row r="218" s="78" customFormat="1" ht="15" customHeight="1"/>
    <row r="219" s="78" customFormat="1" ht="15" customHeight="1"/>
    <row r="220" s="78" customFormat="1" ht="15" customHeight="1"/>
    <row r="221" s="78" customFormat="1" ht="15" customHeight="1"/>
    <row r="222" s="78" customFormat="1" ht="15" customHeight="1"/>
    <row r="223" s="78" customFormat="1" ht="15" customHeight="1"/>
    <row r="224" s="78" customFormat="1" ht="15" customHeight="1"/>
    <row r="225" s="78" customFormat="1" ht="15" customHeight="1"/>
    <row r="226" s="78" customFormat="1" ht="15" customHeight="1"/>
    <row r="227" s="78" customFormat="1" ht="15" customHeight="1"/>
    <row r="228" s="78" customFormat="1" ht="15" customHeight="1"/>
    <row r="229" s="78" customFormat="1" ht="15" customHeight="1"/>
    <row r="230" s="78" customFormat="1" ht="15" customHeight="1"/>
    <row r="231" s="78" customFormat="1" ht="15" customHeight="1"/>
    <row r="232" s="78" customFormat="1" ht="15" customHeight="1"/>
    <row r="233" s="78" customFormat="1" ht="15" customHeight="1"/>
    <row r="234" s="78" customFormat="1" ht="15" customHeight="1"/>
    <row r="235" s="78" customFormat="1" ht="15" customHeight="1"/>
    <row r="236" s="78" customFormat="1" ht="15" customHeight="1"/>
    <row r="237" s="78" customFormat="1" ht="15" customHeight="1"/>
    <row r="238" s="78" customFormat="1" ht="15" customHeight="1"/>
    <row r="239" s="78" customFormat="1" ht="15" customHeight="1"/>
    <row r="240" s="78" customFormat="1" ht="15" customHeight="1"/>
    <row r="241" s="78" customFormat="1" ht="15" customHeight="1"/>
    <row r="242" s="78" customFormat="1" ht="15" customHeight="1"/>
    <row r="243" s="78" customFormat="1" ht="15" customHeight="1"/>
    <row r="244" s="78" customFormat="1" ht="15" customHeight="1"/>
    <row r="245" s="78" customFormat="1" ht="15" customHeight="1"/>
    <row r="246" s="78" customFormat="1" ht="15" customHeight="1"/>
    <row r="247" s="78" customFormat="1" ht="15" customHeight="1"/>
    <row r="248" s="78" customFormat="1" ht="15" customHeight="1"/>
    <row r="249" s="78" customFormat="1" ht="15" customHeight="1"/>
    <row r="250" s="78" customFormat="1" ht="15" customHeight="1"/>
    <row r="251" s="78" customFormat="1" ht="15" customHeight="1"/>
    <row r="252" s="78" customFormat="1" ht="15" customHeight="1"/>
    <row r="253" s="78" customFormat="1" ht="15" customHeight="1"/>
    <row r="254" s="78" customFormat="1" ht="15" customHeight="1"/>
    <row r="255" s="78" customFormat="1" ht="15" customHeight="1"/>
    <row r="256" s="78" customFormat="1" ht="15" customHeight="1"/>
    <row r="257" s="78" customFormat="1" ht="15" customHeight="1"/>
    <row r="258" s="78" customFormat="1" ht="15" customHeight="1"/>
    <row r="259" s="78" customFormat="1" ht="15" customHeight="1"/>
    <row r="260" s="78" customFormat="1" ht="15" customHeight="1"/>
    <row r="261" s="78" customFormat="1" ht="15" customHeight="1"/>
    <row r="262" s="78" customFormat="1" ht="15" customHeight="1"/>
    <row r="263" s="78" customFormat="1" ht="15" customHeight="1"/>
    <row r="264" s="78" customFormat="1" ht="15" customHeight="1"/>
    <row r="265" s="78" customFormat="1" ht="15" customHeight="1"/>
    <row r="266" s="78" customFormat="1" ht="15" customHeight="1"/>
    <row r="267" s="78" customFormat="1" ht="15" customHeight="1"/>
    <row r="268" s="78" customFormat="1" ht="15" customHeight="1"/>
    <row r="269" s="78" customFormat="1" ht="15" customHeight="1"/>
    <row r="270" s="78" customFormat="1" ht="15" customHeight="1"/>
    <row r="271" s="78" customFormat="1" ht="15" customHeight="1"/>
    <row r="272" s="78" customFormat="1" ht="15" customHeight="1"/>
    <row r="273" s="78" customFormat="1" ht="15" customHeight="1"/>
    <row r="274" s="78" customFormat="1" ht="15" customHeight="1"/>
    <row r="275" s="78" customFormat="1" ht="15" customHeight="1"/>
    <row r="276" s="78" customFormat="1" ht="15" customHeight="1"/>
    <row r="277" s="78" customFormat="1" ht="15" customHeight="1"/>
    <row r="278" s="78" customFormat="1" ht="15" customHeight="1"/>
    <row r="279" s="78" customFormat="1" ht="15" customHeight="1"/>
    <row r="280" s="78" customFormat="1" ht="15" customHeight="1"/>
    <row r="281" s="78" customFormat="1" ht="15" customHeight="1"/>
    <row r="282" s="78" customFormat="1" ht="15" customHeight="1"/>
    <row r="283" s="78" customFormat="1" ht="15" customHeight="1"/>
    <row r="284" s="78" customFormat="1" ht="15" customHeight="1"/>
    <row r="285" s="78" customFormat="1" ht="15" customHeight="1"/>
    <row r="286" s="78" customFormat="1" ht="15" customHeight="1"/>
    <row r="287" s="78" customFormat="1" ht="15" customHeight="1"/>
    <row r="288" s="78" customFormat="1" ht="15" customHeight="1"/>
    <row r="289" s="78" customFormat="1" ht="15" customHeight="1"/>
    <row r="290" s="78" customFormat="1" ht="15" customHeight="1"/>
    <row r="291" s="78" customFormat="1" ht="15" customHeight="1"/>
    <row r="292" s="78" customFormat="1" ht="15" customHeight="1"/>
    <row r="293" s="78" customFormat="1" ht="15" customHeight="1"/>
    <row r="294" s="78" customFormat="1" ht="15" customHeight="1"/>
    <row r="295" s="78" customFormat="1" ht="15" customHeight="1"/>
    <row r="296" s="78" customFormat="1" ht="15" customHeight="1"/>
    <row r="297" s="78" customFormat="1" ht="15" customHeight="1"/>
    <row r="298" s="78" customFormat="1" ht="15" customHeight="1"/>
    <row r="299" s="78" customFormat="1" ht="15" customHeight="1"/>
    <row r="300" s="78" customFormat="1" ht="15" customHeight="1"/>
    <row r="301" s="78" customFormat="1" ht="15" customHeight="1"/>
    <row r="302" s="78" customFormat="1" ht="15" customHeight="1"/>
    <row r="303" s="78" customFormat="1" ht="15" customHeight="1"/>
    <row r="304" s="78" customFormat="1" ht="15" customHeight="1"/>
    <row r="305" s="78" customFormat="1" ht="15" customHeight="1"/>
    <row r="306" s="78" customFormat="1" ht="15" customHeight="1"/>
    <row r="307" s="78" customFormat="1" ht="15" customHeight="1"/>
    <row r="308" s="78" customFormat="1" ht="15" customHeight="1"/>
    <row r="309" s="78" customFormat="1" ht="15" customHeight="1"/>
    <row r="310" s="78" customFormat="1" ht="15" customHeight="1"/>
    <row r="311" s="78" customFormat="1" ht="15" customHeight="1"/>
    <row r="312" s="78" customFormat="1" ht="15" customHeight="1"/>
    <row r="313" s="78" customFormat="1" ht="15" customHeight="1"/>
    <row r="314" s="78" customFormat="1" ht="15" customHeight="1"/>
    <row r="315" s="78" customFormat="1" ht="15" customHeight="1"/>
    <row r="316" s="78" customFormat="1" ht="15" customHeight="1"/>
    <row r="317" s="78" customFormat="1" ht="15" customHeight="1"/>
    <row r="318" s="78" customFormat="1" ht="15" customHeight="1"/>
    <row r="319" s="78" customFormat="1" ht="15" customHeight="1"/>
    <row r="320" s="78" customFormat="1" ht="15" customHeight="1"/>
    <row r="321" s="78" customFormat="1" ht="15" customHeight="1"/>
    <row r="322" s="78" customFormat="1" ht="15" customHeight="1"/>
    <row r="323" s="78" customFormat="1" ht="15" customHeight="1"/>
    <row r="324" s="78" customFormat="1" ht="15" customHeight="1"/>
    <row r="325" s="78" customFormat="1" ht="15" customHeight="1"/>
    <row r="326" s="78" customFormat="1" ht="15" customHeight="1"/>
    <row r="327" s="78" customFormat="1" ht="15" customHeight="1"/>
    <row r="328" s="78" customFormat="1" ht="15" customHeight="1"/>
    <row r="329" s="78" customFormat="1" ht="15" customHeight="1"/>
    <row r="330" s="78" customFormat="1" ht="15" customHeight="1"/>
    <row r="331" s="78" customFormat="1" ht="15" customHeight="1"/>
    <row r="332" s="78" customFormat="1" ht="15" customHeight="1"/>
    <row r="333" s="78" customFormat="1" ht="15" customHeight="1"/>
    <row r="334" s="78" customFormat="1" ht="15" customHeight="1"/>
    <row r="335" s="78" customFormat="1" ht="15" customHeight="1"/>
    <row r="336" s="78" customFormat="1" ht="15" customHeight="1"/>
    <row r="337" s="78" customFormat="1" ht="15" customHeight="1"/>
    <row r="338" s="78" customFormat="1" ht="15" customHeight="1"/>
    <row r="339" s="78" customFormat="1" ht="15" customHeight="1"/>
    <row r="340" s="78" customFormat="1" ht="15" customHeight="1"/>
    <row r="341" s="78" customFormat="1" ht="15" customHeight="1"/>
    <row r="342" s="78" customFormat="1" ht="15" customHeight="1"/>
    <row r="343" s="78" customFormat="1" ht="15" customHeight="1"/>
    <row r="344" s="78" customFormat="1" ht="15" customHeight="1"/>
    <row r="345" s="78" customFormat="1" ht="15" customHeight="1"/>
    <row r="346" s="78" customFormat="1" ht="15" customHeight="1"/>
    <row r="347" s="78" customFormat="1" ht="15" customHeight="1"/>
    <row r="348" s="78" customFormat="1" ht="15" customHeight="1"/>
    <row r="349" s="78" customFormat="1" ht="15" customHeight="1"/>
    <row r="350" s="78" customFormat="1" ht="15" customHeight="1"/>
    <row r="351" s="78" customFormat="1" ht="15" customHeight="1"/>
    <row r="352" s="78" customFormat="1" ht="15" customHeight="1"/>
    <row r="353" s="78" customFormat="1" ht="15" customHeight="1"/>
    <row r="354" s="78" customFormat="1" ht="15" customHeight="1"/>
    <row r="355" s="78" customFormat="1" ht="15" customHeight="1"/>
    <row r="356" s="78" customFormat="1" ht="15" customHeight="1"/>
    <row r="357" s="78" customFormat="1" ht="15" customHeight="1"/>
    <row r="358" s="78" customFormat="1" ht="15" customHeight="1"/>
    <row r="359" s="78" customFormat="1" ht="15" customHeight="1"/>
    <row r="360" s="78" customFormat="1" ht="15" customHeight="1"/>
    <row r="361" s="78" customFormat="1" ht="15" customHeight="1"/>
    <row r="362" s="78" customFormat="1" ht="15" customHeight="1"/>
    <row r="363" s="78" customFormat="1" ht="15" customHeight="1"/>
    <row r="364" s="78" customFormat="1" ht="15" customHeight="1"/>
    <row r="365" s="78" customFormat="1" ht="15" customHeight="1"/>
    <row r="366" s="78" customFormat="1" ht="15" customHeight="1"/>
    <row r="367" s="78" customFormat="1" ht="15" customHeight="1"/>
    <row r="368" s="78" customFormat="1" ht="15" customHeight="1"/>
    <row r="369" s="78" customFormat="1" ht="15" customHeight="1"/>
    <row r="370" s="78" customFormat="1" ht="15" customHeight="1"/>
    <row r="371" s="78" customFormat="1" ht="15" customHeight="1"/>
    <row r="372" s="78" customFormat="1" ht="15" customHeight="1"/>
    <row r="373" s="78" customFormat="1" ht="15" customHeight="1"/>
    <row r="374" s="78" customFormat="1" ht="15" customHeight="1"/>
    <row r="375" s="78" customFormat="1" ht="15" customHeight="1"/>
    <row r="376" s="78" customFormat="1" ht="15" customHeight="1"/>
    <row r="377" s="78" customFormat="1" ht="15" customHeight="1"/>
    <row r="378" s="78" customFormat="1" ht="15" customHeight="1"/>
    <row r="379" s="78" customFormat="1" ht="15" customHeight="1"/>
    <row r="380" s="78" customFormat="1" ht="15" customHeight="1"/>
    <row r="381" s="78" customFormat="1" ht="15" customHeight="1"/>
    <row r="382" s="78" customFormat="1" ht="15" customHeight="1"/>
    <row r="383" s="78" customFormat="1" ht="15" customHeight="1"/>
    <row r="384" s="78" customFormat="1" ht="15" customHeight="1"/>
    <row r="385" s="78" customFormat="1" ht="15" customHeight="1"/>
    <row r="386" s="78" customFormat="1" ht="15" customHeight="1"/>
    <row r="387" s="78" customFormat="1" ht="15" customHeight="1"/>
    <row r="388" s="78" customFormat="1" ht="15" customHeight="1"/>
    <row r="389" s="78" customFormat="1" ht="15" customHeight="1"/>
    <row r="390" s="78" customFormat="1" ht="15" customHeight="1"/>
    <row r="391" s="78" customFormat="1" ht="15" customHeight="1"/>
    <row r="392" s="78" customFormat="1" ht="15" customHeight="1"/>
    <row r="393" s="78" customFormat="1" ht="15" customHeight="1"/>
    <row r="394" s="78" customFormat="1" ht="15" customHeight="1"/>
    <row r="395" s="78" customFormat="1" ht="15" customHeight="1"/>
    <row r="396" s="78" customFormat="1" ht="15" customHeight="1"/>
    <row r="397" s="78" customFormat="1" ht="15" customHeight="1"/>
    <row r="398" s="78" customFormat="1" ht="15" customHeight="1"/>
    <row r="399" s="78" customFormat="1" ht="15" customHeight="1"/>
    <row r="400" s="78" customFormat="1" ht="15" customHeight="1"/>
    <row r="401" s="78" customFormat="1" ht="15" customHeight="1"/>
    <row r="402" s="78" customFormat="1" ht="15" customHeight="1"/>
    <row r="403" s="78" customFormat="1" ht="15" customHeight="1"/>
    <row r="404" s="78" customFormat="1" ht="15" customHeight="1"/>
    <row r="405" s="78" customFormat="1" ht="15" customHeight="1"/>
    <row r="406" s="78" customFormat="1" ht="15" customHeight="1"/>
    <row r="407" s="78" customFormat="1" ht="15" customHeight="1"/>
    <row r="408" s="78" customFormat="1" ht="15" customHeight="1"/>
    <row r="409" s="78" customFormat="1" ht="15" customHeight="1"/>
    <row r="410" s="78" customFormat="1" ht="15" customHeight="1"/>
    <row r="411" s="78" customFormat="1" ht="15" customHeight="1"/>
    <row r="412" s="78" customFormat="1" ht="15" customHeight="1"/>
    <row r="413" s="78" customFormat="1" ht="15" customHeight="1"/>
    <row r="414" s="78" customFormat="1" ht="15" customHeight="1"/>
    <row r="415" s="78" customFormat="1" ht="15" customHeight="1"/>
    <row r="416" s="78" customFormat="1" ht="15" customHeight="1"/>
    <row r="417" s="78" customFormat="1" ht="15" customHeight="1"/>
    <row r="418" s="78" customFormat="1" ht="15" customHeight="1"/>
    <row r="419" s="78" customFormat="1" ht="15" customHeight="1"/>
    <row r="420" s="78" customFormat="1" ht="15" customHeight="1"/>
    <row r="421" s="78" customFormat="1" ht="15" customHeight="1"/>
    <row r="422" s="78" customFormat="1" ht="15" customHeight="1"/>
    <row r="423" s="78" customFormat="1" ht="15" customHeight="1"/>
    <row r="424" s="78" customFormat="1" ht="15" customHeight="1"/>
    <row r="425" s="78" customFormat="1" ht="15" customHeight="1"/>
    <row r="426" s="78" customFormat="1" ht="15" customHeight="1"/>
    <row r="427" s="78" customFormat="1" ht="15" customHeight="1"/>
    <row r="428" s="78" customFormat="1" ht="15" customHeight="1"/>
    <row r="429" s="78" customFormat="1" ht="15" customHeight="1"/>
    <row r="430" s="78" customFormat="1" ht="15" customHeight="1"/>
    <row r="431" s="78" customFormat="1" ht="15" customHeight="1"/>
    <row r="432" s="78" customFormat="1" ht="15" customHeight="1"/>
    <row r="433" s="78" customFormat="1" ht="15" customHeight="1"/>
    <row r="434" s="78" customFormat="1" ht="15" customHeight="1"/>
    <row r="435" s="78" customFormat="1" ht="15" customHeight="1"/>
    <row r="436" s="78" customFormat="1" ht="15" customHeight="1"/>
    <row r="437" s="78" customFormat="1" ht="15" customHeight="1"/>
    <row r="438" s="78" customFormat="1" ht="15" customHeight="1"/>
    <row r="439" s="78" customFormat="1" ht="15" customHeight="1"/>
    <row r="440" s="78" customFormat="1" ht="15" customHeight="1"/>
    <row r="441" s="78" customFormat="1" ht="15" customHeight="1"/>
    <row r="442" s="78" customFormat="1" ht="15" customHeight="1"/>
    <row r="443" s="78" customFormat="1" ht="15" customHeight="1"/>
    <row r="444" s="78" customFormat="1" ht="15" customHeight="1"/>
    <row r="445" s="78" customFormat="1" ht="15" customHeight="1"/>
    <row r="446" s="78" customFormat="1" ht="15" customHeight="1"/>
    <row r="447" s="78" customFormat="1" ht="15" customHeight="1"/>
    <row r="448" s="78" customFormat="1" ht="15" customHeight="1"/>
    <row r="449" s="78" customFormat="1" ht="15" customHeight="1"/>
    <row r="450" s="78" customFormat="1" ht="15" customHeight="1"/>
    <row r="451" s="78" customFormat="1" ht="15" customHeight="1"/>
    <row r="452" s="78" customFormat="1" ht="15" customHeight="1"/>
    <row r="453" s="78" customFormat="1" ht="15" customHeight="1"/>
    <row r="454" s="78" customFormat="1" ht="15" customHeight="1"/>
    <row r="455" s="78" customFormat="1" ht="15" customHeight="1"/>
    <row r="456" s="78" customFormat="1" ht="15" customHeight="1"/>
    <row r="457" s="78" customFormat="1" ht="15" customHeight="1"/>
    <row r="458" s="78" customFormat="1" ht="15" customHeight="1"/>
    <row r="459" s="78" customFormat="1" ht="15" customHeight="1"/>
    <row r="460" s="78" customFormat="1" ht="15" customHeight="1"/>
    <row r="461" s="78" customFormat="1" ht="15" customHeight="1"/>
    <row r="462" s="78" customFormat="1" ht="15" customHeight="1"/>
    <row r="463" s="78" customFormat="1" ht="15" customHeight="1"/>
    <row r="464" s="78" customFormat="1" ht="15" customHeight="1"/>
    <row r="465" s="78" customFormat="1" ht="15" customHeight="1"/>
    <row r="466" s="78" customFormat="1" ht="15" customHeight="1"/>
    <row r="467" s="78" customFormat="1" ht="15" customHeight="1"/>
    <row r="468" s="78" customFormat="1" ht="15" customHeight="1"/>
    <row r="469" s="78" customFormat="1" ht="15" customHeight="1"/>
    <row r="470" s="78" customFormat="1" ht="15" customHeight="1"/>
    <row r="471" s="78" customFormat="1" ht="15" customHeight="1"/>
    <row r="472" s="78" customFormat="1" ht="15" customHeight="1"/>
    <row r="473" s="78" customFormat="1" ht="15" customHeight="1"/>
    <row r="474" s="78" customFormat="1" ht="15" customHeight="1"/>
    <row r="475" s="78" customFormat="1" ht="15" customHeight="1"/>
    <row r="476" s="78" customFormat="1" ht="15" customHeight="1"/>
    <row r="477" s="78" customFormat="1" ht="15" customHeight="1"/>
    <row r="478" s="78" customFormat="1" ht="15" customHeight="1"/>
    <row r="479" s="78" customFormat="1" ht="15" customHeight="1"/>
    <row r="480" s="78" customFormat="1" ht="15" customHeight="1"/>
    <row r="481" s="78" customFormat="1" ht="15" customHeight="1"/>
    <row r="482" s="78" customFormat="1" ht="15" customHeight="1"/>
    <row r="483" s="78" customFormat="1" ht="15" customHeight="1"/>
    <row r="484" s="78" customFormat="1" ht="15" customHeight="1"/>
    <row r="485" s="78" customFormat="1" ht="15" customHeight="1"/>
    <row r="486" s="78" customFormat="1" ht="15" customHeight="1"/>
    <row r="487" s="78" customFormat="1" ht="15" customHeight="1"/>
    <row r="488" s="78" customFormat="1" ht="15" customHeight="1"/>
    <row r="489" s="78" customFormat="1" ht="15" customHeight="1"/>
    <row r="490" s="78" customFormat="1" ht="15" customHeight="1"/>
    <row r="491" s="78" customFormat="1" ht="15" customHeight="1"/>
    <row r="492" s="78" customFormat="1" ht="15" customHeight="1"/>
    <row r="493" s="78" customFormat="1" ht="15" customHeight="1"/>
    <row r="494" s="78" customFormat="1" ht="15" customHeight="1"/>
    <row r="495" s="78" customFormat="1" ht="15" customHeight="1"/>
    <row r="496" s="78" customFormat="1" ht="15" customHeight="1"/>
    <row r="497" s="78" customFormat="1" ht="15" customHeight="1"/>
    <row r="498" s="78" customFormat="1" ht="15" customHeight="1"/>
    <row r="499" s="78" customFormat="1" ht="15" customHeight="1"/>
    <row r="500" s="78" customFormat="1" ht="15" customHeight="1"/>
    <row r="501" s="78" customFormat="1" ht="15" customHeight="1"/>
    <row r="502" s="78" customFormat="1" ht="15" customHeight="1"/>
    <row r="503" s="78" customFormat="1" ht="15" customHeight="1"/>
    <row r="504" s="78" customFormat="1" ht="15" customHeight="1"/>
    <row r="505" s="78" customFormat="1" ht="15" customHeight="1"/>
    <row r="506" s="78" customFormat="1" ht="15" customHeight="1"/>
    <row r="507" s="78" customFormat="1" ht="15" customHeight="1"/>
    <row r="508" s="78" customFormat="1" ht="15" customHeight="1"/>
    <row r="509" s="78" customFormat="1" ht="15" customHeight="1"/>
    <row r="510" s="78" customFormat="1" ht="15" customHeight="1"/>
    <row r="511" s="78" customFormat="1" ht="15" customHeight="1"/>
    <row r="512" s="78" customFormat="1" ht="15" customHeight="1"/>
    <row r="513" s="78" customFormat="1" ht="15" customHeight="1"/>
    <row r="514" s="78" customFormat="1" ht="15" customHeight="1"/>
    <row r="515" s="78" customFormat="1" ht="15" customHeight="1"/>
    <row r="516" s="78" customFormat="1" ht="15" customHeight="1"/>
    <row r="517" s="78" customFormat="1" ht="15" customHeight="1"/>
    <row r="518" s="78" customFormat="1" ht="15" customHeight="1"/>
    <row r="519" s="78" customFormat="1" ht="15" customHeight="1"/>
    <row r="520" s="78" customFormat="1" ht="15" customHeight="1"/>
    <row r="521" s="78" customFormat="1" ht="15" customHeight="1"/>
    <row r="522" s="78" customFormat="1" ht="15" customHeight="1"/>
    <row r="523" s="78" customFormat="1" ht="15" customHeight="1"/>
    <row r="524" s="78" customFormat="1" ht="15" customHeight="1"/>
    <row r="525" s="78" customFormat="1" ht="15" customHeight="1"/>
    <row r="526" s="78" customFormat="1" ht="15" customHeight="1"/>
    <row r="527" s="78" customFormat="1" ht="15" customHeight="1"/>
    <row r="528" s="78" customFormat="1" ht="15" customHeight="1"/>
    <row r="529" s="78" customFormat="1" ht="15" customHeight="1"/>
    <row r="530" s="78" customFormat="1" ht="15" customHeight="1"/>
    <row r="531" s="78" customFormat="1" ht="15" customHeight="1"/>
    <row r="532" s="78" customFormat="1" ht="15" customHeight="1"/>
    <row r="533" s="78" customFormat="1" ht="15" customHeight="1"/>
    <row r="534" s="78" customFormat="1" ht="15" customHeight="1"/>
    <row r="535" s="78" customFormat="1" ht="15" customHeight="1"/>
    <row r="536" s="78" customFormat="1" ht="15" customHeight="1"/>
    <row r="537" s="78" customFormat="1" ht="15" customHeight="1"/>
    <row r="538" s="78" customFormat="1" ht="15" customHeight="1"/>
    <row r="539" s="78" customFormat="1" ht="15" customHeight="1"/>
    <row r="540" s="78" customFormat="1" ht="15" customHeight="1"/>
    <row r="541" s="78" customFormat="1" ht="15" customHeight="1"/>
    <row r="542" s="78" customFormat="1" ht="15" customHeight="1"/>
    <row r="543" s="78" customFormat="1" ht="15" customHeight="1"/>
    <row r="544" s="78" customFormat="1" ht="15" customHeight="1"/>
    <row r="545" s="78" customFormat="1" ht="15" customHeight="1"/>
    <row r="546" s="78" customFormat="1" ht="15" customHeight="1"/>
    <row r="547" s="78" customFormat="1" ht="15" customHeight="1"/>
    <row r="548" s="78" customFormat="1" ht="15" customHeight="1"/>
    <row r="549" s="78" customFormat="1" ht="15" customHeight="1"/>
    <row r="550" s="78" customFormat="1" ht="15" customHeight="1"/>
    <row r="551" s="78" customFormat="1" ht="15" customHeight="1"/>
    <row r="552" s="78" customFormat="1" ht="15" customHeight="1"/>
    <row r="553" s="78" customFormat="1" ht="15" customHeight="1"/>
    <row r="554" s="78" customFormat="1" ht="15" customHeight="1"/>
    <row r="555" s="78" customFormat="1" ht="15" customHeight="1"/>
    <row r="556" s="78" customFormat="1" ht="15" customHeight="1"/>
    <row r="557" s="78" customFormat="1" ht="15" customHeight="1"/>
    <row r="558" s="78" customFormat="1" ht="15" customHeight="1"/>
    <row r="559" s="78" customFormat="1" ht="15" customHeight="1"/>
    <row r="560" s="78" customFormat="1" ht="15" customHeight="1"/>
    <row r="561" s="78" customFormat="1" ht="15" customHeight="1"/>
    <row r="562" s="78" customFormat="1" ht="15" customHeight="1"/>
    <row r="563" s="78" customFormat="1" ht="15" customHeight="1"/>
    <row r="564" s="78" customFormat="1" ht="15" customHeight="1"/>
    <row r="565" s="78" customFormat="1" ht="15" customHeight="1"/>
    <row r="566" s="78" customFormat="1" ht="15" customHeight="1"/>
    <row r="567" s="78" customFormat="1" ht="15" customHeight="1"/>
    <row r="568" s="78" customFormat="1" ht="15" customHeight="1"/>
    <row r="569" s="78" customFormat="1" ht="15" customHeight="1"/>
    <row r="570" s="78" customFormat="1" ht="15" customHeight="1"/>
    <row r="571" s="78" customFormat="1" ht="15" customHeight="1"/>
    <row r="572" s="78" customFormat="1" ht="15" customHeight="1"/>
    <row r="573" s="78" customFormat="1" ht="15" customHeight="1"/>
    <row r="574" s="78" customFormat="1" ht="15" customHeight="1"/>
    <row r="575" s="78" customFormat="1" ht="15" customHeight="1"/>
    <row r="576" s="78" customFormat="1" ht="15" customHeight="1"/>
    <row r="577" s="78" customFormat="1" ht="15" customHeight="1"/>
    <row r="578" s="78" customFormat="1" ht="15" customHeight="1"/>
    <row r="579" s="78" customFormat="1" ht="15" customHeight="1"/>
    <row r="580" s="78" customFormat="1" ht="15" customHeight="1"/>
    <row r="581" s="78" customFormat="1" ht="15" customHeight="1"/>
    <row r="582" s="78" customFormat="1" ht="15" customHeight="1"/>
    <row r="583" s="78" customFormat="1" ht="15" customHeight="1"/>
    <row r="584" s="78" customFormat="1" ht="15" customHeight="1"/>
    <row r="585" s="78" customFormat="1" ht="15" customHeight="1"/>
    <row r="586" s="78" customFormat="1" ht="15" customHeight="1"/>
    <row r="587" s="78" customFormat="1" ht="15" customHeight="1"/>
    <row r="588" s="78" customFormat="1" ht="15" customHeight="1"/>
    <row r="589" s="78" customFormat="1" ht="15" customHeight="1"/>
    <row r="590" s="78" customFormat="1" ht="15" customHeight="1"/>
    <row r="591" s="78" customFormat="1" ht="15" customHeight="1"/>
    <row r="592" s="78" customFormat="1" ht="15" customHeight="1"/>
    <row r="593" s="78" customFormat="1" ht="15" customHeight="1"/>
    <row r="594" s="78" customFormat="1" ht="15" customHeight="1"/>
    <row r="595" s="78" customFormat="1" ht="15" customHeight="1"/>
    <row r="596" s="78" customFormat="1" ht="15" customHeight="1"/>
    <row r="597" s="78" customFormat="1" ht="15" customHeight="1"/>
    <row r="598" s="78" customFormat="1" ht="15" customHeight="1"/>
    <row r="599" s="78" customFormat="1" ht="15" customHeight="1"/>
    <row r="600" s="78" customFormat="1" ht="15" customHeight="1"/>
    <row r="601" s="78" customFormat="1" ht="15" customHeight="1"/>
    <row r="602" s="78" customFormat="1" ht="15" customHeight="1"/>
    <row r="603" s="78" customFormat="1" ht="15" customHeight="1"/>
    <row r="604" s="78" customFormat="1" ht="15" customHeight="1"/>
    <row r="605" s="78" customFormat="1" ht="15" customHeight="1"/>
    <row r="606" s="78" customFormat="1" ht="15" customHeight="1"/>
    <row r="607" s="78" customFormat="1" ht="15" customHeight="1"/>
    <row r="608" s="78" customFormat="1" ht="15" customHeight="1"/>
    <row r="609" s="78" customFormat="1" ht="15" customHeight="1"/>
    <row r="610" s="78" customFormat="1" ht="15" customHeight="1"/>
    <row r="611" s="78" customFormat="1" ht="15" customHeight="1"/>
    <row r="612" s="78" customFormat="1" ht="15" customHeight="1"/>
    <row r="613" s="78" customFormat="1" ht="15" customHeight="1"/>
    <row r="614" s="78" customFormat="1" ht="15" customHeight="1"/>
    <row r="615" s="78" customFormat="1" ht="15" customHeight="1"/>
    <row r="616" s="78" customFormat="1" ht="15" customHeight="1"/>
    <row r="617" s="78" customFormat="1" ht="15" customHeight="1"/>
    <row r="618" s="78" customFormat="1" ht="15" customHeight="1"/>
    <row r="619" s="78" customFormat="1" ht="15" customHeight="1"/>
    <row r="620" s="78" customFormat="1" ht="15" customHeight="1"/>
    <row r="621" s="78" customFormat="1" ht="15" customHeight="1"/>
    <row r="622" s="78" customFormat="1" ht="15" customHeight="1"/>
    <row r="623" s="78" customFormat="1" ht="15" customHeight="1"/>
    <row r="624" s="78" customFormat="1" ht="15" customHeight="1"/>
    <row r="625" s="78" customFormat="1" ht="15" customHeight="1"/>
    <row r="626" s="78" customFormat="1" ht="15" customHeight="1"/>
    <row r="627" s="78" customFormat="1" ht="15" customHeight="1"/>
    <row r="628" s="78" customFormat="1" ht="15" customHeight="1"/>
    <row r="629" s="78" customFormat="1" ht="15" customHeight="1"/>
    <row r="630" s="78" customFormat="1" ht="15" customHeight="1"/>
    <row r="631" s="78" customFormat="1" ht="15" customHeight="1"/>
    <row r="632" s="78" customFormat="1" ht="15" customHeight="1"/>
    <row r="633" s="78" customFormat="1" ht="15" customHeight="1"/>
    <row r="634" s="78" customFormat="1" ht="15" customHeight="1"/>
    <row r="635" s="78" customFormat="1" ht="15" customHeight="1"/>
    <row r="636" s="78" customFormat="1" ht="15" customHeight="1"/>
    <row r="637" s="78" customFormat="1" ht="15" customHeight="1"/>
    <row r="638" s="78" customFormat="1" ht="15" customHeight="1"/>
    <row r="639" s="78" customFormat="1" ht="15" customHeight="1"/>
    <row r="640" s="78" customFormat="1" ht="15" customHeight="1"/>
    <row r="641" s="78" customFormat="1" ht="15" customHeight="1"/>
    <row r="642" s="78" customFormat="1" ht="15" customHeight="1"/>
    <row r="643" s="78" customFormat="1" ht="15" customHeight="1"/>
    <row r="644" s="78" customFormat="1" ht="15" customHeight="1"/>
    <row r="645" s="78" customFormat="1" ht="15" customHeight="1"/>
    <row r="646" s="78" customFormat="1" ht="15" customHeight="1"/>
    <row r="647" s="78" customFormat="1" ht="15" customHeight="1"/>
    <row r="648" s="78" customFormat="1" ht="15" customHeight="1"/>
    <row r="649" s="78" customFormat="1" ht="15" customHeight="1"/>
    <row r="650" s="78" customFormat="1" ht="15" customHeight="1"/>
    <row r="651" s="78" customFormat="1" ht="15" customHeight="1"/>
    <row r="652" s="78" customFormat="1" ht="15" customHeight="1"/>
    <row r="653" s="78" customFormat="1" ht="15" customHeight="1"/>
    <row r="654" s="78" customFormat="1" ht="15" customHeight="1"/>
    <row r="655" s="78" customFormat="1" ht="15" customHeight="1"/>
    <row r="656" s="78" customFormat="1" ht="15" customHeight="1"/>
    <row r="657" s="78" customFormat="1" ht="15" customHeight="1"/>
    <row r="658" s="78" customFormat="1" ht="15" customHeight="1"/>
    <row r="659" s="78" customFormat="1" ht="15" customHeight="1"/>
    <row r="660" s="78" customFormat="1" ht="15" customHeight="1"/>
    <row r="661" s="78" customFormat="1" ht="15" customHeight="1"/>
    <row r="662" s="78" customFormat="1" ht="15" customHeight="1"/>
    <row r="663" s="78" customFormat="1" ht="15" customHeight="1"/>
    <row r="664" s="78" customFormat="1" ht="15" customHeight="1"/>
    <row r="665" s="78" customFormat="1" ht="15" customHeight="1"/>
    <row r="666" s="78" customFormat="1" ht="15" customHeight="1"/>
    <row r="667" s="78" customFormat="1" ht="15" customHeight="1"/>
    <row r="668" s="78" customFormat="1" ht="15" customHeight="1"/>
    <row r="669" s="78" customFormat="1" ht="15" customHeight="1"/>
    <row r="670" s="78" customFormat="1" ht="15" customHeight="1"/>
    <row r="671" s="78" customFormat="1" ht="15" customHeight="1"/>
    <row r="672" s="78" customFormat="1" ht="15" customHeight="1"/>
    <row r="673" s="78" customFormat="1" ht="15" customHeight="1"/>
    <row r="674" s="78" customFormat="1" ht="15" customHeight="1"/>
    <row r="675" s="78" customFormat="1" ht="15" customHeight="1"/>
    <row r="676" s="78" customFormat="1" ht="15" customHeight="1"/>
    <row r="677" s="78" customFormat="1" ht="15" customHeight="1"/>
    <row r="678" s="78" customFormat="1" ht="15" customHeight="1"/>
    <row r="679" s="78" customFormat="1" ht="15" customHeight="1"/>
    <row r="680" s="78" customFormat="1" ht="15" customHeight="1"/>
    <row r="681" s="78" customFormat="1" ht="15" customHeight="1"/>
    <row r="682" s="78" customFormat="1" ht="15" customHeight="1"/>
    <row r="683" s="78" customFormat="1" ht="15" customHeight="1"/>
    <row r="684" s="78" customFormat="1" ht="15" customHeight="1"/>
    <row r="685" s="78" customFormat="1" ht="15" customHeight="1"/>
    <row r="686" s="78" customFormat="1" ht="15" customHeight="1"/>
    <row r="687" s="78" customFormat="1" ht="15" customHeight="1"/>
    <row r="688" s="78" customFormat="1" ht="15" customHeight="1"/>
    <row r="689" s="78" customFormat="1" ht="15" customHeight="1"/>
    <row r="690" s="78" customFormat="1" ht="15" customHeight="1"/>
    <row r="691" s="78" customFormat="1" ht="15" customHeight="1"/>
    <row r="692" s="78" customFormat="1" ht="15" customHeight="1"/>
    <row r="693" s="78" customFormat="1" ht="15" customHeight="1"/>
    <row r="694" s="78" customFormat="1" ht="15" customHeight="1"/>
    <row r="695" s="78" customFormat="1" ht="15" customHeight="1"/>
    <row r="696" s="78" customFormat="1" ht="15" customHeight="1"/>
    <row r="697" s="78" customFormat="1" ht="15" customHeight="1"/>
    <row r="698" s="78" customFormat="1" ht="15" customHeight="1"/>
    <row r="699" s="78" customFormat="1" ht="15" customHeight="1"/>
    <row r="700" s="78" customFormat="1" ht="15" customHeight="1"/>
    <row r="701" s="78" customFormat="1" ht="15" customHeight="1"/>
    <row r="702" s="78" customFormat="1" ht="15" customHeight="1"/>
    <row r="703" s="78" customFormat="1" ht="15" customHeight="1"/>
    <row r="704" s="78" customFormat="1" ht="15" customHeight="1"/>
    <row r="705" s="78" customFormat="1" ht="15" customHeight="1"/>
    <row r="706" s="78" customFormat="1" ht="15" customHeight="1"/>
    <row r="707" s="78" customFormat="1" ht="15" customHeight="1"/>
    <row r="708" s="78" customFormat="1" ht="15" customHeight="1"/>
    <row r="709" s="78" customFormat="1" ht="15" customHeight="1"/>
    <row r="710" s="78" customFormat="1" ht="15" customHeight="1"/>
    <row r="711" s="78" customFormat="1" ht="15" customHeight="1"/>
    <row r="712" s="78" customFormat="1" ht="15" customHeight="1"/>
    <row r="713" s="78" customFormat="1" ht="15" customHeight="1"/>
    <row r="714" s="78" customFormat="1" ht="15" customHeight="1"/>
    <row r="715" s="78" customFormat="1" ht="15" customHeight="1"/>
    <row r="716" s="78" customFormat="1" ht="15" customHeight="1"/>
    <row r="717" s="78" customFormat="1" ht="15" customHeight="1"/>
    <row r="718" s="78" customFormat="1" ht="15" customHeight="1"/>
    <row r="719" s="78" customFormat="1" ht="15" customHeight="1"/>
    <row r="720" s="78" customFormat="1" ht="15" customHeight="1"/>
    <row r="721" s="78" customFormat="1" ht="15" customHeight="1"/>
    <row r="722" s="78" customFormat="1" ht="15" customHeight="1"/>
    <row r="723" s="78" customFormat="1" ht="15" customHeight="1"/>
    <row r="724" s="78" customFormat="1" ht="15" customHeight="1"/>
    <row r="725" s="78" customFormat="1" ht="15" customHeight="1"/>
    <row r="726" s="78" customFormat="1" ht="15" customHeight="1"/>
    <row r="727" s="78" customFormat="1" ht="15" customHeight="1"/>
    <row r="728" s="78" customFormat="1" ht="15" customHeight="1"/>
    <row r="729" s="78" customFormat="1" ht="15" customHeight="1"/>
    <row r="730" s="78" customFormat="1" ht="15" customHeight="1"/>
    <row r="731" s="78" customFormat="1" ht="15" customHeight="1"/>
    <row r="732" s="78" customFormat="1" ht="15" customHeight="1"/>
    <row r="733" s="78" customFormat="1" ht="15" customHeight="1"/>
    <row r="734" s="78" customFormat="1" ht="15" customHeight="1"/>
    <row r="735" s="78" customFormat="1" ht="15" customHeight="1"/>
    <row r="736" s="78" customFormat="1" ht="15" customHeight="1"/>
    <row r="737" s="78" customFormat="1" ht="15" customHeight="1"/>
    <row r="738" s="78" customFormat="1" ht="15" customHeight="1"/>
    <row r="739" s="78" customFormat="1" ht="15" customHeight="1"/>
    <row r="740" s="78" customFormat="1" ht="15" customHeight="1"/>
    <row r="741" s="78" customFormat="1" ht="15" customHeight="1"/>
    <row r="742" s="78" customFormat="1" ht="15" customHeight="1"/>
    <row r="743" s="78" customFormat="1" ht="15" customHeight="1"/>
    <row r="744" s="78" customFormat="1" ht="15" customHeight="1"/>
    <row r="745" s="78" customFormat="1" ht="15" customHeight="1"/>
    <row r="746" s="78" customFormat="1" ht="15" customHeight="1"/>
    <row r="747" s="78" customFormat="1" ht="15" customHeight="1"/>
    <row r="748" s="78" customFormat="1" ht="15" customHeight="1"/>
    <row r="749" s="78" customFormat="1" ht="15" customHeight="1"/>
    <row r="750" s="78" customFormat="1" ht="15" customHeight="1"/>
    <row r="751" s="78" customFormat="1" ht="15" customHeight="1"/>
    <row r="752" s="78" customFormat="1" ht="15" customHeight="1"/>
    <row r="753" s="78" customFormat="1" ht="15" customHeight="1"/>
    <row r="754" s="78" customFormat="1" ht="15" customHeight="1"/>
    <row r="755" s="78" customFormat="1" ht="15" customHeight="1"/>
    <row r="756" s="78" customFormat="1" ht="15" customHeight="1"/>
    <row r="757" s="78" customFormat="1" ht="15" customHeight="1"/>
    <row r="758" s="78" customFormat="1" ht="15" customHeight="1"/>
    <row r="759" s="78" customFormat="1" ht="15" customHeight="1"/>
    <row r="760" s="78" customFormat="1" ht="15" customHeight="1"/>
    <row r="761" s="78" customFormat="1" ht="15" customHeight="1"/>
    <row r="762" s="78" customFormat="1" ht="15" customHeight="1"/>
    <row r="763" s="78" customFormat="1" ht="15" customHeight="1"/>
    <row r="764" s="78" customFormat="1" ht="15" customHeight="1"/>
    <row r="765" s="78" customFormat="1" ht="15" customHeight="1"/>
    <row r="766" s="78" customFormat="1" ht="15" customHeight="1"/>
    <row r="767" s="78" customFormat="1" ht="15" customHeight="1"/>
    <row r="768" s="78" customFormat="1" ht="15" customHeight="1"/>
    <row r="769" s="78" customFormat="1" ht="15" customHeight="1"/>
    <row r="770" s="78" customFormat="1" ht="15" customHeight="1"/>
    <row r="771" s="78" customFormat="1" ht="15" customHeight="1"/>
    <row r="772" s="78" customFormat="1" ht="15" customHeight="1"/>
    <row r="773" s="78" customFormat="1" ht="15" customHeight="1"/>
    <row r="774" s="78" customFormat="1" ht="15" customHeight="1"/>
    <row r="775" s="78" customFormat="1" ht="15" customHeight="1"/>
    <row r="776" s="78" customFormat="1" ht="15" customHeight="1"/>
    <row r="777" s="78" customFormat="1" ht="15" customHeight="1"/>
    <row r="778" s="78" customFormat="1" ht="15" customHeight="1"/>
    <row r="779" s="78" customFormat="1" ht="15" customHeight="1"/>
    <row r="780" s="78" customFormat="1" ht="15" customHeight="1"/>
    <row r="781" s="78" customFormat="1" ht="15" customHeight="1"/>
    <row r="782" s="78" customFormat="1" ht="15" customHeight="1"/>
    <row r="783" s="78" customFormat="1" ht="15" customHeight="1"/>
    <row r="784" s="78" customFormat="1" ht="15" customHeight="1"/>
    <row r="785" s="78" customFormat="1" ht="15" customHeight="1"/>
    <row r="786" s="78" customFormat="1" ht="15" customHeight="1"/>
    <row r="787" s="78" customFormat="1" ht="15" customHeight="1"/>
    <row r="788" s="78" customFormat="1" ht="15" customHeight="1"/>
    <row r="789" s="78" customFormat="1" ht="15" customHeight="1"/>
    <row r="790" s="78" customFormat="1" ht="15" customHeight="1"/>
    <row r="791" s="78" customFormat="1" ht="15" customHeight="1"/>
    <row r="792" s="78" customFormat="1" ht="15" customHeight="1"/>
    <row r="793" s="78" customFormat="1" ht="15" customHeight="1"/>
    <row r="794" s="78" customFormat="1" ht="15" customHeight="1"/>
    <row r="795" s="78" customFormat="1" ht="15" customHeight="1"/>
    <row r="796" s="78" customFormat="1" ht="15" customHeight="1"/>
    <row r="797" s="78" customFormat="1" ht="15" customHeight="1"/>
    <row r="798" s="78" customFormat="1" ht="15" customHeight="1"/>
    <row r="799" s="78" customFormat="1" ht="15" customHeight="1"/>
    <row r="800" s="78" customFormat="1" ht="15" customHeight="1"/>
    <row r="801" s="78" customFormat="1" ht="15" customHeight="1"/>
    <row r="802" s="78" customFormat="1" ht="15" customHeight="1"/>
    <row r="803" s="78" customFormat="1" ht="15" customHeight="1"/>
    <row r="804" s="78" customFormat="1" ht="15" customHeight="1"/>
    <row r="805" s="78" customFormat="1" ht="15" customHeight="1"/>
    <row r="806" s="78" customFormat="1" ht="15" customHeight="1"/>
    <row r="807" s="78" customFormat="1" ht="15" customHeight="1"/>
    <row r="808" s="78" customFormat="1" ht="15" customHeight="1"/>
    <row r="809" s="78" customFormat="1" ht="15" customHeight="1"/>
    <row r="810" s="78" customFormat="1" ht="15" customHeight="1"/>
    <row r="811" s="78" customFormat="1" ht="15" customHeight="1"/>
    <row r="812" s="78" customFormat="1" ht="15" customHeight="1"/>
    <row r="813" s="78" customFormat="1" ht="15" customHeight="1"/>
    <row r="814" s="78" customFormat="1" ht="15" customHeight="1"/>
    <row r="815" s="78" customFormat="1" ht="15" customHeight="1"/>
    <row r="816" s="78" customFormat="1" ht="15" customHeight="1"/>
    <row r="817" s="78" customFormat="1" ht="15" customHeight="1"/>
    <row r="818" s="78" customFormat="1" ht="15" customHeight="1"/>
    <row r="819" s="78" customFormat="1" ht="15" customHeight="1"/>
    <row r="820" s="78" customFormat="1" ht="15" customHeight="1"/>
    <row r="821" s="78" customFormat="1" ht="15" customHeight="1"/>
    <row r="822" s="78" customFormat="1" ht="15" customHeight="1"/>
    <row r="823" s="78" customFormat="1" ht="15" customHeight="1"/>
    <row r="824" s="78" customFormat="1" ht="15" customHeight="1"/>
    <row r="825" s="78" customFormat="1" ht="15" customHeight="1"/>
    <row r="826" s="78" customFormat="1" ht="15" customHeight="1"/>
    <row r="827" s="78" customFormat="1" ht="15" customHeight="1"/>
    <row r="828" s="78" customFormat="1" ht="15" customHeight="1"/>
    <row r="829" s="78" customFormat="1" ht="15" customHeight="1"/>
    <row r="830" s="78" customFormat="1" ht="15" customHeight="1"/>
    <row r="831" s="78" customFormat="1" ht="15" customHeight="1"/>
    <row r="832" s="78" customFormat="1" ht="15" customHeight="1"/>
    <row r="833" s="78" customFormat="1" ht="15" customHeight="1"/>
    <row r="834" s="78" customFormat="1" ht="15" customHeight="1"/>
    <row r="835" s="78" customFormat="1" ht="15" customHeight="1"/>
    <row r="836" s="78" customFormat="1" ht="15" customHeight="1"/>
    <row r="837" s="78" customFormat="1" ht="15" customHeight="1"/>
    <row r="838" s="78" customFormat="1" ht="15" customHeight="1"/>
    <row r="839" s="78" customFormat="1" ht="15" customHeight="1"/>
    <row r="840" s="78" customFormat="1" ht="15" customHeight="1"/>
    <row r="841" s="78" customFormat="1" ht="15" customHeight="1"/>
    <row r="842" s="78" customFormat="1" ht="15" customHeight="1"/>
    <row r="843" s="78" customFormat="1" ht="15" customHeight="1"/>
    <row r="844" s="78" customFormat="1" ht="15" customHeight="1"/>
    <row r="845" s="78" customFormat="1" ht="15" customHeight="1"/>
    <row r="846" s="78" customFormat="1" ht="15" customHeight="1"/>
    <row r="847" s="78" customFormat="1" ht="15" customHeight="1"/>
    <row r="848" s="78" customFormat="1" ht="15" customHeight="1"/>
    <row r="849" s="78" customFormat="1" ht="15" customHeight="1"/>
    <row r="850" s="78" customFormat="1" ht="15" customHeight="1"/>
    <row r="851" s="78" customFormat="1" ht="15" customHeight="1"/>
    <row r="852" s="78" customFormat="1" ht="15" customHeight="1"/>
    <row r="853" s="78" customFormat="1" ht="15" customHeight="1"/>
    <row r="854" s="78" customFormat="1" ht="15" customHeight="1"/>
    <row r="855" s="78" customFormat="1" ht="15" customHeight="1"/>
    <row r="856" s="78" customFormat="1" ht="15" customHeight="1"/>
    <row r="857" s="78" customFormat="1" ht="15" customHeight="1"/>
    <row r="858" s="78" customFormat="1" ht="15" customHeight="1"/>
    <row r="859" s="78" customFormat="1" ht="15" customHeight="1"/>
    <row r="860" s="78" customFormat="1" ht="15" customHeight="1"/>
    <row r="861" s="78" customFormat="1" ht="15" customHeight="1"/>
    <row r="862" s="78" customFormat="1" ht="15" customHeight="1"/>
    <row r="863" s="78" customFormat="1" ht="15" customHeight="1"/>
    <row r="864" s="78" customFormat="1" ht="15" customHeight="1"/>
    <row r="865" s="78" customFormat="1" ht="15" customHeight="1"/>
    <row r="866" s="78" customFormat="1" ht="15" customHeight="1"/>
    <row r="867" s="78" customFormat="1" ht="15" customHeight="1"/>
    <row r="868" s="78" customFormat="1" ht="15" customHeight="1"/>
    <row r="869" s="78" customFormat="1" ht="15" customHeight="1"/>
    <row r="870" s="78" customFormat="1" ht="15" customHeight="1"/>
    <row r="871" s="78" customFormat="1" ht="15" customHeight="1"/>
    <row r="872" s="78" customFormat="1" ht="15" customHeight="1"/>
    <row r="873" s="78" customFormat="1" ht="15" customHeight="1"/>
    <row r="874" s="78" customFormat="1" ht="15" customHeight="1"/>
    <row r="875" s="78" customFormat="1" ht="15" customHeight="1"/>
    <row r="876" s="78" customFormat="1" ht="15" customHeight="1"/>
    <row r="877" s="78" customFormat="1" ht="15" customHeight="1"/>
    <row r="878" s="78" customFormat="1" ht="15" customHeight="1"/>
    <row r="879" s="78" customFormat="1" ht="15" customHeight="1"/>
    <row r="880" s="78" customFormat="1" ht="15" customHeight="1"/>
    <row r="881" s="78" customFormat="1" ht="15" customHeight="1"/>
    <row r="882" s="78" customFormat="1" ht="15" customHeight="1"/>
    <row r="883" s="78" customFormat="1" ht="15" customHeight="1"/>
    <row r="884" s="78" customFormat="1" ht="15" customHeight="1"/>
    <row r="885" s="78" customFormat="1" ht="15" customHeight="1"/>
    <row r="886" s="78" customFormat="1" ht="15" customHeight="1"/>
    <row r="887" s="78" customFormat="1" ht="15" customHeight="1"/>
    <row r="888" s="78" customFormat="1" ht="15" customHeight="1"/>
    <row r="889" s="78" customFormat="1" ht="15" customHeight="1"/>
    <row r="890" s="78" customFormat="1" ht="15" customHeight="1"/>
    <row r="891" s="78" customFormat="1" ht="15" customHeight="1"/>
    <row r="892" s="78" customFormat="1" ht="15" customHeight="1"/>
    <row r="893" s="78" customFormat="1" ht="15" customHeight="1"/>
    <row r="894" s="78" customFormat="1" ht="15" customHeight="1"/>
    <row r="895" s="78" customFormat="1" ht="15" customHeight="1"/>
    <row r="896" s="78" customFormat="1" ht="15" customHeight="1"/>
    <row r="897" s="78" customFormat="1" ht="15" customHeight="1"/>
    <row r="898" s="78" customFormat="1" ht="15" customHeight="1"/>
    <row r="899" s="78" customFormat="1" ht="15" customHeight="1"/>
    <row r="900" s="78" customFormat="1" ht="15" customHeight="1"/>
    <row r="901" s="78" customFormat="1" ht="15" customHeight="1"/>
    <row r="902" s="78" customFormat="1" ht="15" customHeight="1"/>
    <row r="903" s="78" customFormat="1" ht="15" customHeight="1"/>
    <row r="904" s="78" customFormat="1" ht="15" customHeight="1"/>
    <row r="905" s="78" customFormat="1" ht="15" customHeight="1"/>
    <row r="906" s="78" customFormat="1" ht="15" customHeight="1"/>
    <row r="907" s="78" customFormat="1" ht="15" customHeight="1"/>
    <row r="908" s="78" customFormat="1" ht="15" customHeight="1"/>
    <row r="909" s="78" customFormat="1" ht="15" customHeight="1"/>
    <row r="910" s="78" customFormat="1" ht="15" customHeight="1"/>
    <row r="911" s="78" customFormat="1" ht="15" customHeight="1"/>
    <row r="912" s="78" customFormat="1" ht="15" customHeight="1"/>
    <row r="913" s="78" customFormat="1" ht="15" customHeight="1"/>
    <row r="914" s="78" customFormat="1" ht="15" customHeight="1"/>
    <row r="915" s="78" customFormat="1" ht="15" customHeight="1"/>
    <row r="916" s="78" customFormat="1" ht="15" customHeight="1"/>
    <row r="917" s="78" customFormat="1" ht="15" customHeight="1"/>
    <row r="918" s="78" customFormat="1" ht="15" customHeight="1"/>
    <row r="919" s="78" customFormat="1" ht="15" customHeight="1"/>
    <row r="920" s="78" customFormat="1" ht="15" customHeight="1"/>
    <row r="921" s="78" customFormat="1" ht="15" customHeight="1"/>
    <row r="922" s="78" customFormat="1" ht="15" customHeight="1"/>
    <row r="923" s="78" customFormat="1" ht="15" customHeight="1"/>
    <row r="924" s="78" customFormat="1" ht="15" customHeight="1"/>
    <row r="925" s="78" customFormat="1" ht="15" customHeight="1"/>
    <row r="926" s="78" customFormat="1" ht="15" customHeight="1"/>
    <row r="927" s="78" customFormat="1" ht="15" customHeight="1"/>
    <row r="928" s="78" customFormat="1" ht="15" customHeight="1"/>
    <row r="929" s="78" customFormat="1" ht="15" customHeight="1"/>
    <row r="930" s="78" customFormat="1" ht="15" customHeight="1"/>
    <row r="931" s="78" customFormat="1" ht="15" customHeight="1"/>
    <row r="932" s="78" customFormat="1" ht="15" customHeight="1"/>
    <row r="933" s="78" customFormat="1" ht="15" customHeight="1"/>
    <row r="934" s="78" customFormat="1" ht="15" customHeight="1"/>
    <row r="935" s="78" customFormat="1" ht="15" customHeight="1"/>
    <row r="936" s="78" customFormat="1" ht="15" customHeight="1"/>
    <row r="937" s="78" customFormat="1" ht="15" customHeight="1"/>
    <row r="938" s="78" customFormat="1" ht="15" customHeight="1"/>
    <row r="939" s="78" customFormat="1" ht="15" customHeight="1"/>
    <row r="940" s="78" customFormat="1" ht="15" customHeight="1"/>
    <row r="941" s="78" customFormat="1" ht="15" customHeight="1"/>
    <row r="942" s="78" customFormat="1" ht="15" customHeight="1"/>
    <row r="943" s="78" customFormat="1" ht="15" customHeight="1"/>
    <row r="944" s="78" customFormat="1" ht="15" customHeight="1"/>
    <row r="945" s="78" customFormat="1" ht="15" customHeight="1"/>
    <row r="946" s="78" customFormat="1" ht="15" customHeight="1"/>
    <row r="947" s="78" customFormat="1" ht="15" customHeight="1"/>
    <row r="948" s="78" customFormat="1" ht="15" customHeight="1"/>
    <row r="949" s="78" customFormat="1" ht="15" customHeight="1"/>
    <row r="950" s="78" customFormat="1" ht="15" customHeight="1"/>
    <row r="951" s="78" customFormat="1" ht="15" customHeight="1"/>
    <row r="952" s="78" customFormat="1" ht="15" customHeight="1"/>
    <row r="953" s="78" customFormat="1" ht="15" customHeight="1"/>
    <row r="954" s="78" customFormat="1" ht="15" customHeight="1"/>
    <row r="955" s="78" customFormat="1" ht="15" customHeight="1"/>
    <row r="956" s="78" customFormat="1" ht="15" customHeight="1"/>
    <row r="957" s="78" customFormat="1" ht="15" customHeight="1"/>
    <row r="958" s="78" customFormat="1" ht="15" customHeight="1"/>
    <row r="959" s="78" customFormat="1" ht="15" customHeight="1"/>
    <row r="960" s="78" customFormat="1" ht="15" customHeight="1"/>
    <row r="961" s="78" customFormat="1" ht="15" customHeight="1"/>
    <row r="962" s="78" customFormat="1" ht="15" customHeight="1"/>
    <row r="963" s="78" customFormat="1" ht="15" customHeight="1"/>
    <row r="964" s="78" customFormat="1" ht="15" customHeight="1"/>
    <row r="965" s="78" customFormat="1" ht="15" customHeight="1"/>
    <row r="966" s="78" customFormat="1" ht="15" customHeight="1"/>
    <row r="967" s="78" customFormat="1" ht="15" customHeight="1"/>
    <row r="968" s="78" customFormat="1" ht="15" customHeight="1"/>
    <row r="969" s="78" customFormat="1" ht="15" customHeight="1"/>
    <row r="970" s="78" customFormat="1" ht="15" customHeight="1"/>
    <row r="971" s="78" customFormat="1" ht="15" customHeight="1"/>
    <row r="972" s="78" customFormat="1" ht="15" customHeight="1"/>
    <row r="973" s="78" customFormat="1" ht="15" customHeight="1"/>
    <row r="974" s="78" customFormat="1" ht="15" customHeight="1"/>
    <row r="975" s="78" customFormat="1" ht="15" customHeight="1"/>
    <row r="976" s="78" customFormat="1" ht="15" customHeight="1"/>
    <row r="977" s="78" customFormat="1" ht="15" customHeight="1"/>
    <row r="978" s="78" customFormat="1" ht="15" customHeight="1"/>
    <row r="979" s="78" customFormat="1" ht="15" customHeight="1"/>
    <row r="980" s="78" customFormat="1" ht="15" customHeight="1"/>
    <row r="981" s="78" customFormat="1" ht="15" customHeight="1"/>
    <row r="982" s="78" customFormat="1" ht="15" customHeight="1"/>
    <row r="983" s="78" customFormat="1" ht="15" customHeight="1"/>
    <row r="984" s="78" customFormat="1" ht="15" customHeight="1"/>
    <row r="985" s="78" customFormat="1" ht="15" customHeight="1"/>
    <row r="986" s="78" customFormat="1" ht="15" customHeight="1"/>
    <row r="987" s="78" customFormat="1" ht="15" customHeight="1"/>
    <row r="988" s="78" customFormat="1" ht="15" customHeight="1"/>
    <row r="989" s="78" customFormat="1" ht="15" customHeight="1"/>
    <row r="990" s="78" customFormat="1" ht="15" customHeight="1"/>
    <row r="991" s="78" customFormat="1" ht="15" customHeight="1"/>
    <row r="992" s="78" customFormat="1" ht="15" customHeight="1"/>
    <row r="993" s="78" customFormat="1" ht="15" customHeight="1"/>
    <row r="994" s="78" customFormat="1" ht="15" customHeight="1"/>
    <row r="995" s="78" customFormat="1" ht="15" customHeight="1"/>
    <row r="996" s="78" customFormat="1" ht="15" customHeight="1"/>
    <row r="997" s="78" customFormat="1" ht="15" customHeight="1"/>
    <row r="998" s="78" customFormat="1" ht="15" customHeight="1"/>
    <row r="999" s="78" customFormat="1" ht="15" customHeight="1"/>
    <row r="1000" s="78" customFormat="1" ht="15" customHeight="1"/>
  </sheetData>
  <mergeCells count="47">
    <mergeCell ref="B19:C19"/>
    <mergeCell ref="B20:C20"/>
    <mergeCell ref="B21:C21"/>
    <mergeCell ref="B22:C22"/>
    <mergeCell ref="B13:C13"/>
    <mergeCell ref="B14:C14"/>
    <mergeCell ref="B15:C15"/>
    <mergeCell ref="B16:C16"/>
    <mergeCell ref="B17:C17"/>
    <mergeCell ref="B18:C18"/>
    <mergeCell ref="S8:S9"/>
    <mergeCell ref="T8:T9"/>
    <mergeCell ref="B9:C9"/>
    <mergeCell ref="B10:C10"/>
    <mergeCell ref="B11:C11"/>
    <mergeCell ref="B12:C12"/>
    <mergeCell ref="M8:M9"/>
    <mergeCell ref="N8:N9"/>
    <mergeCell ref="O8:O9"/>
    <mergeCell ref="P8:P9"/>
    <mergeCell ref="Q8:Q9"/>
    <mergeCell ref="R8:R9"/>
    <mergeCell ref="G8:G9"/>
    <mergeCell ref="H8:H9"/>
    <mergeCell ref="I8:I9"/>
    <mergeCell ref="J8:J9"/>
    <mergeCell ref="K8:K9"/>
    <mergeCell ref="L8:L9"/>
    <mergeCell ref="K6:M6"/>
    <mergeCell ref="N6:P6"/>
    <mergeCell ref="Q6:S6"/>
    <mergeCell ref="B7:C7"/>
    <mergeCell ref="D7:G7"/>
    <mergeCell ref="H7:J7"/>
    <mergeCell ref="K7:M7"/>
    <mergeCell ref="N7:P7"/>
    <mergeCell ref="Q7:S7"/>
    <mergeCell ref="A2:A3"/>
    <mergeCell ref="A5:A8"/>
    <mergeCell ref="B5:C5"/>
    <mergeCell ref="B6:C6"/>
    <mergeCell ref="D6:G6"/>
    <mergeCell ref="H6:J6"/>
    <mergeCell ref="B8:C8"/>
    <mergeCell ref="D8:D9"/>
    <mergeCell ref="E8:E9"/>
    <mergeCell ref="F8:F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DA042-7741-49E7-87CC-5C31F06365F8}">
  <sheetPr>
    <tabColor theme="9" tint="-0.499984740745262"/>
  </sheetPr>
  <dimension ref="A1:V998"/>
  <sheetViews>
    <sheetView workbookViewId="0">
      <selection activeCell="D36" sqref="D36:D45"/>
    </sheetView>
  </sheetViews>
  <sheetFormatPr defaultColWidth="12.5703125" defaultRowHeight="15"/>
  <cols>
    <col min="1" max="1" width="57.7109375" style="78" customWidth="1"/>
    <col min="2" max="2" width="17" style="78" customWidth="1"/>
    <col min="3" max="3" width="30.7109375" style="78" customWidth="1"/>
    <col min="4" max="14" width="19.140625" style="78" customWidth="1"/>
    <col min="15" max="15" width="21" style="78" customWidth="1"/>
    <col min="16" max="16" width="22.7109375" style="78" customWidth="1"/>
    <col min="17" max="19" width="19.140625" style="78" customWidth="1"/>
    <col min="20" max="20" width="11.140625" style="78" customWidth="1"/>
    <col min="21" max="21" width="12.7109375" style="78" customWidth="1"/>
    <col min="22" max="25" width="9.140625" style="78" customWidth="1"/>
    <col min="26" max="16384" width="12.5703125" style="78"/>
  </cols>
  <sheetData>
    <row r="1" spans="1:22" ht="15.75" customHeight="1">
      <c r="A1" s="76"/>
      <c r="B1" s="77"/>
      <c r="C1" s="77"/>
      <c r="D1" s="77"/>
    </row>
    <row r="2" spans="1:22" ht="15.75" customHeight="1">
      <c r="A2" s="77"/>
      <c r="B2" s="77"/>
      <c r="C2" s="77"/>
      <c r="D2" s="77"/>
    </row>
    <row r="3" spans="1:22" ht="15.75" customHeight="1">
      <c r="A3" s="77"/>
      <c r="B3" s="77"/>
      <c r="C3" s="77"/>
      <c r="D3" s="77"/>
    </row>
    <row r="4" spans="1:22" ht="15.75" customHeight="1">
      <c r="A4" s="77"/>
      <c r="B4" s="77"/>
      <c r="C4" s="77"/>
      <c r="D4" s="77"/>
    </row>
    <row r="5" spans="1:22" ht="15.75" customHeight="1">
      <c r="A5" s="80" t="s">
        <v>203</v>
      </c>
      <c r="B5" s="81" t="s">
        <v>204</v>
      </c>
      <c r="C5" s="227"/>
      <c r="D5" s="82"/>
      <c r="E5" s="83">
        <v>0.25</v>
      </c>
      <c r="F5" s="84"/>
      <c r="G5" s="85"/>
      <c r="H5" s="82"/>
      <c r="I5" s="86">
        <v>0.15</v>
      </c>
      <c r="J5" s="85"/>
      <c r="K5" s="82"/>
      <c r="L5" s="86">
        <v>0.25</v>
      </c>
      <c r="M5" s="85"/>
      <c r="N5" s="82"/>
      <c r="O5" s="86">
        <v>0.2</v>
      </c>
      <c r="P5" s="85"/>
      <c r="Q5" s="82"/>
      <c r="R5" s="86">
        <v>0.15</v>
      </c>
      <c r="S5" s="85"/>
    </row>
    <row r="6" spans="1:22" ht="15.75" customHeight="1">
      <c r="A6" s="228"/>
      <c r="B6" s="87" t="s">
        <v>205</v>
      </c>
      <c r="C6" s="229"/>
      <c r="D6" s="88" t="s">
        <v>206</v>
      </c>
      <c r="E6" s="230"/>
      <c r="F6" s="230"/>
      <c r="G6" s="229"/>
      <c r="H6" s="89" t="s">
        <v>207</v>
      </c>
      <c r="I6" s="230"/>
      <c r="J6" s="229"/>
      <c r="K6" s="89" t="s">
        <v>208</v>
      </c>
      <c r="L6" s="230"/>
      <c r="M6" s="229"/>
      <c r="N6" s="89" t="s">
        <v>209</v>
      </c>
      <c r="O6" s="230"/>
      <c r="P6" s="229"/>
      <c r="Q6" s="89" t="s">
        <v>210</v>
      </c>
      <c r="R6" s="230"/>
      <c r="S6" s="229"/>
    </row>
    <row r="7" spans="1:22" ht="15.75" customHeight="1">
      <c r="A7" s="228"/>
      <c r="B7" s="90" t="s">
        <v>211</v>
      </c>
      <c r="C7" s="227"/>
      <c r="D7" s="91" t="s">
        <v>212</v>
      </c>
      <c r="E7" s="231"/>
      <c r="F7" s="231"/>
      <c r="G7" s="227"/>
      <c r="H7" s="92" t="s">
        <v>213</v>
      </c>
      <c r="I7" s="231"/>
      <c r="J7" s="227"/>
      <c r="K7" s="93" t="s">
        <v>214</v>
      </c>
      <c r="L7" s="231"/>
      <c r="M7" s="227"/>
      <c r="N7" s="91" t="s">
        <v>215</v>
      </c>
      <c r="O7" s="231"/>
      <c r="P7" s="227"/>
      <c r="Q7" s="91" t="s">
        <v>216</v>
      </c>
      <c r="R7" s="231"/>
      <c r="S7" s="227"/>
    </row>
    <row r="8" spans="1:22" ht="15.75" customHeight="1">
      <c r="A8" s="232"/>
      <c r="B8" s="94" t="s">
        <v>162</v>
      </c>
      <c r="C8" s="233"/>
      <c r="D8" s="95" t="s">
        <v>217</v>
      </c>
      <c r="E8" s="95" t="s">
        <v>218</v>
      </c>
      <c r="F8" s="95" t="s">
        <v>219</v>
      </c>
      <c r="G8" s="95" t="s">
        <v>220</v>
      </c>
      <c r="H8" s="95" t="s">
        <v>221</v>
      </c>
      <c r="I8" s="95" t="s">
        <v>222</v>
      </c>
      <c r="J8" s="95" t="s">
        <v>223</v>
      </c>
      <c r="K8" s="95" t="s">
        <v>224</v>
      </c>
      <c r="L8" s="95" t="s">
        <v>225</v>
      </c>
      <c r="M8" s="95" t="s">
        <v>226</v>
      </c>
      <c r="N8" s="95" t="s">
        <v>227</v>
      </c>
      <c r="O8" s="95" t="s">
        <v>228</v>
      </c>
      <c r="P8" s="95" t="s">
        <v>229</v>
      </c>
      <c r="Q8" s="95" t="s">
        <v>230</v>
      </c>
      <c r="R8" s="95" t="s">
        <v>231</v>
      </c>
      <c r="S8" s="114" t="s">
        <v>232</v>
      </c>
      <c r="T8" s="95" t="s">
        <v>233</v>
      </c>
      <c r="U8" s="95" t="s">
        <v>262</v>
      </c>
      <c r="V8" s="113"/>
    </row>
    <row r="9" spans="1:22" ht="15.75" customHeight="1">
      <c r="A9" s="97" t="s">
        <v>234</v>
      </c>
      <c r="B9" s="98" t="s">
        <v>211</v>
      </c>
      <c r="C9" s="227"/>
      <c r="D9" s="232"/>
      <c r="E9" s="232"/>
      <c r="F9" s="232"/>
      <c r="G9" s="232"/>
      <c r="H9" s="232"/>
      <c r="I9" s="232"/>
      <c r="J9" s="232"/>
      <c r="K9" s="232"/>
      <c r="L9" s="232"/>
      <c r="M9" s="232"/>
      <c r="N9" s="232"/>
      <c r="O9" s="232"/>
      <c r="P9" s="232"/>
      <c r="Q9" s="232"/>
      <c r="R9" s="232"/>
      <c r="S9" s="235"/>
      <c r="T9" s="232"/>
      <c r="U9" s="232"/>
      <c r="V9" s="236"/>
    </row>
    <row r="10" spans="1:22" ht="15.75" customHeight="1">
      <c r="A10" s="99" t="s">
        <v>168</v>
      </c>
      <c r="B10" s="100" t="s">
        <v>235</v>
      </c>
      <c r="C10" s="227"/>
      <c r="D10" s="101">
        <f>('[2]Andrés Ardila'!D10+'[2]Catalina Góez'!D10+'[2]Daniel Díaz'!D10+'[2]Ismael Meza'!D10+'[2]Ivan Ocampo'!D10+'[2]José Jaramillo'!D10+'[2]Laura Muñoz'!D10+'[2]María Castro'!D10+'[2]Marqueza Mestra'!D10+'[2]Paula Flórez'!D10)/10</f>
        <v>9.1999999999999993</v>
      </c>
      <c r="E10" s="101">
        <f>('[2]Andrés Ardila'!E10+'[2]Catalina Góez'!E10+'[2]Daniel Díaz'!E10+'[2]Ismael Meza'!E10+'[2]Ivan Ocampo'!E10+'[2]José Jaramillo'!E10+'[2]Laura Muñoz'!E10+'[2]María Castro'!E10+'[2]Marqueza Mestra'!E10+'[2]Paula Flórez'!E10)/10</f>
        <v>8.6999999999999993</v>
      </c>
      <c r="F10" s="101">
        <f>('[2]Andrés Ardila'!F10+'[2]Catalina Góez'!F10+'[2]Daniel Díaz'!F10+'[2]Ismael Meza'!F10+'[2]Ivan Ocampo'!F10+'[2]José Jaramillo'!F10+'[2]Laura Muñoz'!F10+'[2]María Castro'!F10+'[2]Marqueza Mestra'!F10+'[2]Paula Flórez'!F10)/10</f>
        <v>7.8</v>
      </c>
      <c r="G10" s="101">
        <f>('[2]Andrés Ardila'!G10+'[2]Catalina Góez'!G10+'[2]Daniel Díaz'!G10+'[2]Ismael Meza'!G10+'[2]Ivan Ocampo'!G10+'[2]José Jaramillo'!G10+'[2]Laura Muñoz'!G10+'[2]María Castro'!G10+'[2]Marqueza Mestra'!G10+'[2]Paula Flórez'!G10)/10</f>
        <v>8.5</v>
      </c>
      <c r="H10" s="101">
        <f>('[2]Andrés Ardila'!H10+'[2]Catalina Góez'!H10+'[2]Daniel Díaz'!H10+'[2]Ismael Meza'!H10+'[2]Ivan Ocampo'!H10+'[2]José Jaramillo'!H10+'[2]Laura Muñoz'!H10+'[2]María Castro'!H10+'[2]Marqueza Mestra'!H10+'[2]Paula Flórez'!H10)/10</f>
        <v>9.1</v>
      </c>
      <c r="I10" s="101">
        <f>('[2]Andrés Ardila'!I10+'[2]Catalina Góez'!I10+'[2]Daniel Díaz'!I10+'[2]Ismael Meza'!I10+'[2]Ivan Ocampo'!I10+'[2]José Jaramillo'!I10+'[2]Laura Muñoz'!I10+'[2]María Castro'!I10+'[2]Marqueza Mestra'!I10+'[2]Paula Flórez'!I10)/10</f>
        <v>8.8000000000000007</v>
      </c>
      <c r="J10" s="101">
        <f>('[2]Andrés Ardila'!J10+'[2]Catalina Góez'!J10+'[2]Daniel Díaz'!J10+'[2]Ismael Meza'!J10+'[2]Ivan Ocampo'!J10+'[2]José Jaramillo'!J10+'[2]Laura Muñoz'!J10+'[2]María Castro'!J10+'[2]Marqueza Mestra'!J10+'[2]Paula Flórez'!J10)/10</f>
        <v>7.9</v>
      </c>
      <c r="K10" s="101">
        <f>('[2]Andrés Ardila'!K10+'[2]Catalina Góez'!K10+'[2]Daniel Díaz'!K10+'[2]Ismael Meza'!K10+'[2]Ivan Ocampo'!K10+'[2]José Jaramillo'!K10+'[2]Laura Muñoz'!K10+'[2]María Castro'!K10+'[2]Marqueza Mestra'!K10+'[2]Paula Flórez'!K10)/10</f>
        <v>9.1999999999999993</v>
      </c>
      <c r="L10" s="101">
        <f>('[2]Andrés Ardila'!L10+'[2]Catalina Góez'!L10+'[2]Daniel Díaz'!L10+'[2]Ismael Meza'!L10+'[2]Ivan Ocampo'!L10+'[2]José Jaramillo'!L10+'[2]Laura Muñoz'!L10+'[2]María Castro'!L10+'[2]Marqueza Mestra'!L10+'[2]Paula Flórez'!L10)/10</f>
        <v>8.6999999999999993</v>
      </c>
      <c r="M10" s="101">
        <f>('[2]Andrés Ardila'!M10+'[2]Catalina Góez'!M10+'[2]Daniel Díaz'!M10+'[2]Ismael Meza'!M10+'[2]Ivan Ocampo'!M10+'[2]José Jaramillo'!M10+'[2]Laura Muñoz'!M10+'[2]María Castro'!M10+'[2]Marqueza Mestra'!M10+'[2]Paula Flórez'!M10)/10</f>
        <v>8.4</v>
      </c>
      <c r="N10" s="101">
        <f>('[2]Andrés Ardila'!N10+'[2]Catalina Góez'!N10+'[2]Daniel Díaz'!N10+'[2]Ismael Meza'!N10+'[2]Ivan Ocampo'!N10+'[2]José Jaramillo'!N10+'[2]Laura Muñoz'!N10+'[2]María Castro'!N10+'[2]Marqueza Mestra'!N10+'[2]Paula Flórez'!N10)/10</f>
        <v>9.1</v>
      </c>
      <c r="O10" s="101">
        <f>('[2]Andrés Ardila'!O10+'[2]Catalina Góez'!O10+'[2]Daniel Díaz'!O10+'[2]Ismael Meza'!O10+'[2]Ivan Ocampo'!O10+'[2]José Jaramillo'!O10+'[2]Laura Muñoz'!O10+'[2]María Castro'!O10+'[2]Marqueza Mestra'!O10+'[2]Paula Flórez'!O10)/10</f>
        <v>7.9</v>
      </c>
      <c r="P10" s="101">
        <f>('[2]Andrés Ardila'!P10+'[2]Catalina Góez'!P10+'[2]Daniel Díaz'!P10+'[2]Ismael Meza'!P10+'[2]Ivan Ocampo'!P10+'[2]José Jaramillo'!P10+'[2]Laura Muñoz'!P10+'[2]María Castro'!P10+'[2]Marqueza Mestra'!P10+'[2]Paula Flórez'!P10)/10</f>
        <v>8</v>
      </c>
      <c r="Q10" s="101">
        <f>('[2]Andrés Ardila'!Q10+'[2]Catalina Góez'!Q10+'[2]Daniel Díaz'!Q10+'[2]Ismael Meza'!Q10+'[2]Ivan Ocampo'!Q10+'[2]José Jaramillo'!Q10+'[2]Laura Muñoz'!Q10+'[2]María Castro'!Q10+'[2]Marqueza Mestra'!Q10+'[2]Paula Flórez'!Q10)/10</f>
        <v>6.2</v>
      </c>
      <c r="R10" s="101">
        <f>('[2]Andrés Ardila'!R10+'[2]Catalina Góez'!R10+'[2]Daniel Díaz'!R10+'[2]Ismael Meza'!R10+'[2]Ivan Ocampo'!R10+'[2]José Jaramillo'!R10+'[2]Laura Muñoz'!R10+'[2]María Castro'!R10+'[2]Marqueza Mestra'!R10+'[2]Paula Flórez'!R10)/10</f>
        <v>6.1</v>
      </c>
      <c r="S10" s="101">
        <f>('[2]Andrés Ardila'!S10+'[2]Catalina Góez'!S10+'[2]Daniel Díaz'!S10+'[2]Ismael Meza'!S10+'[2]Ivan Ocampo'!S10+'[2]José Jaramillo'!S10+'[2]Laura Muñoz'!S10+'[2]María Castro'!S10+'[2]Marqueza Mestra'!S10+'[2]Paula Flórez'!S10)/10</f>
        <v>6</v>
      </c>
      <c r="T10" s="115">
        <f t="shared" ref="T10:T19" si="0">(AVERAGE(D10:G10)*$E$5)+(AVERAGE(H10:J10)*$I$5)+(AVERAGE(K10:M10)*$L$5)+(AVERAGE(N10:P10)*$O$5)+(AVERAGE(Q10:S10)*$R$5)</f>
        <v>8.2008333333333336</v>
      </c>
      <c r="U10" s="101">
        <f t="shared" ref="U10:U19" si="1">STDEV(D10:S10)</f>
        <v>1.0978767386793851</v>
      </c>
    </row>
    <row r="11" spans="1:22" ht="15.75" customHeight="1">
      <c r="A11" s="99" t="s">
        <v>236</v>
      </c>
      <c r="B11" s="100" t="s">
        <v>237</v>
      </c>
      <c r="C11" s="227"/>
      <c r="D11" s="101">
        <f>('[2]Andrés Ardila'!D11+'[2]Catalina Góez'!D11+'[2]Daniel Díaz'!D11+'[2]Ismael Meza'!D11+'[2]Ivan Ocampo'!D11+'[2]José Jaramillo'!D11+'[2]Laura Muñoz'!D11+'[2]María Castro'!D11+'[2]Marqueza Mestra'!D11+'[2]Paula Flórez'!D11)/10</f>
        <v>9.1</v>
      </c>
      <c r="E11" s="101">
        <f>('[2]Andrés Ardila'!E11+'[2]Catalina Góez'!E11+'[2]Daniel Díaz'!E11+'[2]Ismael Meza'!E11+'[2]Ivan Ocampo'!E11+'[2]José Jaramillo'!E11+'[2]Laura Muñoz'!E11+'[2]María Castro'!E11+'[2]Marqueza Mestra'!E11+'[2]Paula Flórez'!E11)/10</f>
        <v>8.8000000000000007</v>
      </c>
      <c r="F11" s="101">
        <f>('[2]Andrés Ardila'!F11+'[2]Catalina Góez'!F11+'[2]Daniel Díaz'!F11+'[2]Ismael Meza'!F11+'[2]Ivan Ocampo'!F11+'[2]José Jaramillo'!F11+'[2]Laura Muñoz'!F11+'[2]María Castro'!F11+'[2]Marqueza Mestra'!F11+'[2]Paula Flórez'!F11)/10</f>
        <v>8.6999999999999993</v>
      </c>
      <c r="G11" s="101">
        <f>('[2]Andrés Ardila'!G11+'[2]Catalina Góez'!G11+'[2]Daniel Díaz'!G11+'[2]Ismael Meza'!G11+'[2]Ivan Ocampo'!G11+'[2]José Jaramillo'!G11+'[2]Laura Muñoz'!G11+'[2]María Castro'!G11+'[2]Marqueza Mestra'!G11+'[2]Paula Flórez'!G11)/10</f>
        <v>9</v>
      </c>
      <c r="H11" s="101">
        <f>('[2]Andrés Ardila'!H11+'[2]Catalina Góez'!H11+'[2]Daniel Díaz'!H11+'[2]Ismael Meza'!H11+'[2]Ivan Ocampo'!H11+'[2]José Jaramillo'!H11+'[2]Laura Muñoz'!H11+'[2]María Castro'!H11+'[2]Marqueza Mestra'!H11+'[2]Paula Flórez'!H11)/10</f>
        <v>8.5</v>
      </c>
      <c r="I11" s="101">
        <f>('[2]Andrés Ardila'!I11+'[2]Catalina Góez'!I11+'[2]Daniel Díaz'!I11+'[2]Ismael Meza'!I11+'[2]Ivan Ocampo'!I11+'[2]José Jaramillo'!I11+'[2]Laura Muñoz'!I11+'[2]María Castro'!I11+'[2]Marqueza Mestra'!I11+'[2]Paula Flórez'!I11)/10</f>
        <v>7.3</v>
      </c>
      <c r="J11" s="101">
        <f>('[2]Andrés Ardila'!J11+'[2]Catalina Góez'!J11+'[2]Daniel Díaz'!J11+'[2]Ismael Meza'!J11+'[2]Ivan Ocampo'!J11+'[2]José Jaramillo'!J11+'[2]Laura Muñoz'!J11+'[2]María Castro'!J11+'[2]Marqueza Mestra'!J11+'[2]Paula Flórez'!J11)/10</f>
        <v>7.4</v>
      </c>
      <c r="K11" s="101">
        <f>('[2]Andrés Ardila'!K11+'[2]Catalina Góez'!K11+'[2]Daniel Díaz'!K11+'[2]Ismael Meza'!K11+'[2]Ivan Ocampo'!K11+'[2]José Jaramillo'!K11+'[2]Laura Muñoz'!K11+'[2]María Castro'!K11+'[2]Marqueza Mestra'!K11+'[2]Paula Flórez'!K11)/10</f>
        <v>8.9</v>
      </c>
      <c r="L11" s="101">
        <f>('[2]Andrés Ardila'!L11+'[2]Catalina Góez'!L11+'[2]Daniel Díaz'!L11+'[2]Ismael Meza'!L11+'[2]Ivan Ocampo'!L11+'[2]José Jaramillo'!L11+'[2]Laura Muñoz'!L11+'[2]María Castro'!L11+'[2]Marqueza Mestra'!L11+'[2]Paula Flórez'!L11)/10</f>
        <v>7.6</v>
      </c>
      <c r="M11" s="101">
        <f>('[2]Andrés Ardila'!M11+'[2]Catalina Góez'!M11+'[2]Daniel Díaz'!M11+'[2]Ismael Meza'!M11+'[2]Ivan Ocampo'!M11+'[2]José Jaramillo'!M11+'[2]Laura Muñoz'!M11+'[2]María Castro'!M11+'[2]Marqueza Mestra'!M11+'[2]Paula Flórez'!M11)/10</f>
        <v>7.4</v>
      </c>
      <c r="N11" s="101">
        <f>('[2]Andrés Ardila'!N11+'[2]Catalina Góez'!N11+'[2]Daniel Díaz'!N11+'[2]Ismael Meza'!N11+'[2]Ivan Ocampo'!N11+'[2]José Jaramillo'!N11+'[2]Laura Muñoz'!N11+'[2]María Castro'!N11+'[2]Marqueza Mestra'!N11+'[2]Paula Flórez'!N11)/10</f>
        <v>7.9</v>
      </c>
      <c r="O11" s="101">
        <f>('[2]Andrés Ardila'!O11+'[2]Catalina Góez'!O11+'[2]Daniel Díaz'!O11+'[2]Ismael Meza'!O11+'[2]Ivan Ocampo'!O11+'[2]José Jaramillo'!O11+'[2]Laura Muñoz'!O11+'[2]María Castro'!O11+'[2]Marqueza Mestra'!O11+'[2]Paula Flórez'!O11)/10</f>
        <v>8.1</v>
      </c>
      <c r="P11" s="101">
        <f>('[2]Andrés Ardila'!P11+'[2]Catalina Góez'!P11+'[2]Daniel Díaz'!P11+'[2]Ismael Meza'!P11+'[2]Ivan Ocampo'!P11+'[2]José Jaramillo'!P11+'[2]Laura Muñoz'!P11+'[2]María Castro'!P11+'[2]Marqueza Mestra'!P11+'[2]Paula Flórez'!P11)/10</f>
        <v>7.5</v>
      </c>
      <c r="Q11" s="101">
        <f>('[2]Andrés Ardila'!Q11+'[2]Catalina Góez'!Q11+'[2]Daniel Díaz'!Q11+'[2]Ismael Meza'!Q11+'[2]Ivan Ocampo'!Q11+'[2]José Jaramillo'!Q11+'[2]Laura Muñoz'!Q11+'[2]María Castro'!Q11+'[2]Marqueza Mestra'!Q11+'[2]Paula Flórez'!Q11)/10</f>
        <v>7.3</v>
      </c>
      <c r="R11" s="101">
        <f>('[2]Andrés Ardila'!R11+'[2]Catalina Góez'!R11+'[2]Daniel Díaz'!R11+'[2]Ismael Meza'!R11+'[2]Ivan Ocampo'!R11+'[2]José Jaramillo'!R11+'[2]Laura Muñoz'!R11+'[2]María Castro'!R11+'[2]Marqueza Mestra'!R11+'[2]Paula Flórez'!R11)/10</f>
        <v>7.3</v>
      </c>
      <c r="S11" s="101">
        <f>('[2]Andrés Ardila'!S11+'[2]Catalina Góez'!S11+'[2]Daniel Díaz'!S11+'[2]Ismael Meza'!S11+'[2]Ivan Ocampo'!S11+'[2]José Jaramillo'!S11+'[2]Laura Muñoz'!S11+'[2]María Castro'!S11+'[2]Marqueza Mestra'!S11+'[2]Paula Flórez'!S11)/10</f>
        <v>7.3</v>
      </c>
      <c r="T11" s="101">
        <f t="shared" si="0"/>
        <v>8.0383333333333322</v>
      </c>
      <c r="U11" s="101">
        <f t="shared" si="1"/>
        <v>0.70754858490424533</v>
      </c>
    </row>
    <row r="12" spans="1:22" ht="15.75" customHeight="1">
      <c r="A12" s="99" t="s">
        <v>179</v>
      </c>
      <c r="B12" s="100" t="s">
        <v>238</v>
      </c>
      <c r="C12" s="227"/>
      <c r="D12" s="101">
        <f>('[2]Andrés Ardila'!D12+'[2]Catalina Góez'!D12+'[2]Daniel Díaz'!D12+'[2]Ismael Meza'!D12+'[2]Ivan Ocampo'!D12+'[2]José Jaramillo'!D12+'[2]Laura Muñoz'!D12+'[2]María Castro'!D12+'[2]Marqueza Mestra'!D12+'[2]Paula Flórez'!D12)/10</f>
        <v>7.5</v>
      </c>
      <c r="E12" s="101">
        <f>('[2]Andrés Ardila'!E12+'[2]Catalina Góez'!E12+'[2]Daniel Díaz'!E12+'[2]Ismael Meza'!E12+'[2]Ivan Ocampo'!E12+'[2]José Jaramillo'!E12+'[2]Laura Muñoz'!E12+'[2]María Castro'!E12+'[2]Marqueza Mestra'!E12+'[2]Paula Flórez'!E12)/10</f>
        <v>7.5</v>
      </c>
      <c r="F12" s="101">
        <f>('[2]Andrés Ardila'!F12+'[2]Catalina Góez'!F12+'[2]Daniel Díaz'!F12+'[2]Ismael Meza'!F12+'[2]Ivan Ocampo'!F12+'[2]José Jaramillo'!F12+'[2]Laura Muñoz'!F12+'[2]María Castro'!F12+'[2]Marqueza Mestra'!F12+'[2]Paula Flórez'!F12)/10</f>
        <v>7.2</v>
      </c>
      <c r="G12" s="101">
        <f>('[2]Andrés Ardila'!G12+'[2]Catalina Góez'!G12+'[2]Daniel Díaz'!G12+'[2]Ismael Meza'!G12+'[2]Ivan Ocampo'!G12+'[2]José Jaramillo'!G12+'[2]Laura Muñoz'!G12+'[2]María Castro'!G12+'[2]Marqueza Mestra'!G12+'[2]Paula Flórez'!G12)/10</f>
        <v>7.3</v>
      </c>
      <c r="H12" s="101">
        <f>('[2]Andrés Ardila'!H12+'[2]Catalina Góez'!H12+'[2]Daniel Díaz'!H12+'[2]Ismael Meza'!H12+'[2]Ivan Ocampo'!H12+'[2]José Jaramillo'!H12+'[2]Laura Muñoz'!H12+'[2]María Castro'!H12+'[2]Marqueza Mestra'!H12+'[2]Paula Flórez'!H12)/10</f>
        <v>7.6</v>
      </c>
      <c r="I12" s="101">
        <f>('[2]Andrés Ardila'!I12+'[2]Catalina Góez'!I12+'[2]Daniel Díaz'!I12+'[2]Ismael Meza'!I12+'[2]Ivan Ocampo'!I12+'[2]José Jaramillo'!I12+'[2]Laura Muñoz'!I12+'[2]María Castro'!I12+'[2]Marqueza Mestra'!I12+'[2]Paula Flórez'!I12)/10</f>
        <v>7.7</v>
      </c>
      <c r="J12" s="101">
        <f>('[2]Andrés Ardila'!J12+'[2]Catalina Góez'!J12+'[2]Daniel Díaz'!J12+'[2]Ismael Meza'!J12+'[2]Ivan Ocampo'!J12+'[2]José Jaramillo'!J12+'[2]Laura Muñoz'!J12+'[2]María Castro'!J12+'[2]Marqueza Mestra'!J12+'[2]Paula Flórez'!J12)/10</f>
        <v>7.1</v>
      </c>
      <c r="K12" s="101">
        <f>('[2]Andrés Ardila'!K12+'[2]Catalina Góez'!K12+'[2]Daniel Díaz'!K12+'[2]Ismael Meza'!K12+'[2]Ivan Ocampo'!K12+'[2]José Jaramillo'!K12+'[2]Laura Muñoz'!K12+'[2]María Castro'!K12+'[2]Marqueza Mestra'!K12+'[2]Paula Flórez'!K12)/10</f>
        <v>7.5</v>
      </c>
      <c r="L12" s="101">
        <f>('[2]Andrés Ardila'!L12+'[2]Catalina Góez'!L12+'[2]Daniel Díaz'!L12+'[2]Ismael Meza'!L12+'[2]Ivan Ocampo'!L12+'[2]José Jaramillo'!L12+'[2]Laura Muñoz'!L12+'[2]María Castro'!L12+'[2]Marqueza Mestra'!L12+'[2]Paula Flórez'!L12)/10</f>
        <v>7.7</v>
      </c>
      <c r="M12" s="101">
        <f>('[2]Andrés Ardila'!M12+'[2]Catalina Góez'!M12+'[2]Daniel Díaz'!M12+'[2]Ismael Meza'!M12+'[2]Ivan Ocampo'!M12+'[2]José Jaramillo'!M12+'[2]Laura Muñoz'!M12+'[2]María Castro'!M12+'[2]Marqueza Mestra'!M12+'[2]Paula Flórez'!M12)/10</f>
        <v>7.7</v>
      </c>
      <c r="N12" s="101">
        <f>('[2]Andrés Ardila'!N12+'[2]Catalina Góez'!N12+'[2]Daniel Díaz'!N12+'[2]Ismael Meza'!N12+'[2]Ivan Ocampo'!N12+'[2]José Jaramillo'!N12+'[2]Laura Muñoz'!N12+'[2]María Castro'!N12+'[2]Marqueza Mestra'!N12+'[2]Paula Flórez'!N12)/10</f>
        <v>7.7</v>
      </c>
      <c r="O12" s="101">
        <f>('[2]Andrés Ardila'!O12+'[2]Catalina Góez'!O12+'[2]Daniel Díaz'!O12+'[2]Ismael Meza'!O12+'[2]Ivan Ocampo'!O12+'[2]José Jaramillo'!O12+'[2]Laura Muñoz'!O12+'[2]María Castro'!O12+'[2]Marqueza Mestra'!O12+'[2]Paula Flórez'!O12)/10</f>
        <v>7.9</v>
      </c>
      <c r="P12" s="101">
        <f>('[2]Andrés Ardila'!P12+'[2]Catalina Góez'!P12+'[2]Daniel Díaz'!P12+'[2]Ismael Meza'!P12+'[2]Ivan Ocampo'!P12+'[2]José Jaramillo'!P12+'[2]Laura Muñoz'!P12+'[2]María Castro'!P12+'[2]Marqueza Mestra'!P12+'[2]Paula Flórez'!P12)/10</f>
        <v>7.8</v>
      </c>
      <c r="Q12" s="101">
        <f>('[2]Andrés Ardila'!Q12+'[2]Catalina Góez'!Q12+'[2]Daniel Díaz'!Q12+'[2]Ismael Meza'!Q12+'[2]Ivan Ocampo'!Q12+'[2]José Jaramillo'!Q12+'[2]Laura Muñoz'!Q12+'[2]María Castro'!Q12+'[2]Marqueza Mestra'!Q12+'[2]Paula Flórez'!Q12)/10</f>
        <v>7.4</v>
      </c>
      <c r="R12" s="101">
        <f>('[2]Andrés Ardila'!R12+'[2]Catalina Góez'!R12+'[2]Daniel Díaz'!R12+'[2]Ismael Meza'!R12+'[2]Ivan Ocampo'!R12+'[2]José Jaramillo'!R12+'[2]Laura Muñoz'!R12+'[2]María Castro'!R12+'[2]Marqueza Mestra'!R12+'[2]Paula Flórez'!R12)/10</f>
        <v>7</v>
      </c>
      <c r="S12" s="101">
        <f>('[2]Andrés Ardila'!S12+'[2]Catalina Góez'!S12+'[2]Daniel Díaz'!S12+'[2]Ismael Meza'!S12+'[2]Ivan Ocampo'!S12+'[2]José Jaramillo'!S12+'[2]Laura Muñoz'!S12+'[2]María Castro'!S12+'[2]Marqueza Mestra'!S12+'[2]Paula Flórez'!S12)/10</f>
        <v>6.5</v>
      </c>
      <c r="T12" s="101">
        <f t="shared" si="0"/>
        <v>7.4770833333333337</v>
      </c>
      <c r="U12" s="101">
        <f t="shared" si="1"/>
        <v>0.35771264072343512</v>
      </c>
    </row>
    <row r="13" spans="1:22" ht="15.75" customHeight="1">
      <c r="A13" s="99" t="s">
        <v>171</v>
      </c>
      <c r="B13" s="100" t="s">
        <v>239</v>
      </c>
      <c r="C13" s="227"/>
      <c r="D13" s="101">
        <f>('[2]Andrés Ardila'!D13+'[2]Catalina Góez'!D13+'[2]Daniel Díaz'!D13+'[2]Ismael Meza'!D13+'[2]Ivan Ocampo'!D13+'[2]José Jaramillo'!D13+'[2]Laura Muñoz'!D13+'[2]María Castro'!D13+'[2]Marqueza Mestra'!D13+'[2]Paula Flórez'!D13)/10</f>
        <v>8.4</v>
      </c>
      <c r="E13" s="101">
        <f>('[2]Andrés Ardila'!E13+'[2]Catalina Góez'!E13+'[2]Daniel Díaz'!E13+'[2]Ismael Meza'!E13+'[2]Ivan Ocampo'!E13+'[2]José Jaramillo'!E13+'[2]Laura Muñoz'!E13+'[2]María Castro'!E13+'[2]Marqueza Mestra'!E13+'[2]Paula Flórez'!E13)/10</f>
        <v>8.1999999999999993</v>
      </c>
      <c r="F13" s="101">
        <f>('[2]Andrés Ardila'!F13+'[2]Catalina Góez'!F13+'[2]Daniel Díaz'!F13+'[2]Ismael Meza'!F13+'[2]Ivan Ocampo'!F13+'[2]José Jaramillo'!F13+'[2]Laura Muñoz'!F13+'[2]María Castro'!F13+'[2]Marqueza Mestra'!F13+'[2]Paula Flórez'!F13)/10</f>
        <v>8.1</v>
      </c>
      <c r="G13" s="101">
        <f>('[2]Andrés Ardila'!G13+'[2]Catalina Góez'!G13+'[2]Daniel Díaz'!G13+'[2]Ismael Meza'!G13+'[2]Ivan Ocampo'!G13+'[2]José Jaramillo'!G13+'[2]Laura Muñoz'!G13+'[2]María Castro'!G13+'[2]Marqueza Mestra'!G13+'[2]Paula Flórez'!G13)/10</f>
        <v>8.3000000000000007</v>
      </c>
      <c r="H13" s="101">
        <f>('[2]Andrés Ardila'!H13+'[2]Catalina Góez'!H13+'[2]Daniel Díaz'!H13+'[2]Ismael Meza'!H13+'[2]Ivan Ocampo'!H13+'[2]José Jaramillo'!H13+'[2]Laura Muñoz'!H13+'[2]María Castro'!H13+'[2]Marqueza Mestra'!H13+'[2]Paula Flórez'!H13)/10</f>
        <v>8</v>
      </c>
      <c r="I13" s="101">
        <f>('[2]Andrés Ardila'!I13+'[2]Catalina Góez'!I13+'[2]Daniel Díaz'!I13+'[2]Ismael Meza'!I13+'[2]Ivan Ocampo'!I13+'[2]José Jaramillo'!I13+'[2]Laura Muñoz'!I13+'[2]María Castro'!I13+'[2]Marqueza Mestra'!I13+'[2]Paula Flórez'!I13)/10</f>
        <v>7.4</v>
      </c>
      <c r="J13" s="101">
        <f>('[2]Andrés Ardila'!J13+'[2]Catalina Góez'!J13+'[2]Daniel Díaz'!J13+'[2]Ismael Meza'!J13+'[2]Ivan Ocampo'!J13+'[2]José Jaramillo'!J13+'[2]Laura Muñoz'!J13+'[2]María Castro'!J13+'[2]Marqueza Mestra'!J13+'[2]Paula Flórez'!J13)/10</f>
        <v>7.6</v>
      </c>
      <c r="K13" s="101">
        <f>('[2]Andrés Ardila'!K13+'[2]Catalina Góez'!K13+'[2]Daniel Díaz'!K13+'[2]Ismael Meza'!K13+'[2]Ivan Ocampo'!K13+'[2]José Jaramillo'!K13+'[2]Laura Muñoz'!K13+'[2]María Castro'!K13+'[2]Marqueza Mestra'!K13+'[2]Paula Flórez'!K13)/10</f>
        <v>8</v>
      </c>
      <c r="L13" s="101">
        <f>('[2]Andrés Ardila'!L13+'[2]Catalina Góez'!L13+'[2]Daniel Díaz'!L13+'[2]Ismael Meza'!L13+'[2]Ivan Ocampo'!L13+'[2]José Jaramillo'!L13+'[2]Laura Muñoz'!L13+'[2]María Castro'!L13+'[2]Marqueza Mestra'!L13+'[2]Paula Flórez'!L13)/10</f>
        <v>7.8</v>
      </c>
      <c r="M13" s="101">
        <f>('[2]Andrés Ardila'!M13+'[2]Catalina Góez'!M13+'[2]Daniel Díaz'!M13+'[2]Ismael Meza'!M13+'[2]Ivan Ocampo'!M13+'[2]José Jaramillo'!M13+'[2]Laura Muñoz'!M13+'[2]María Castro'!M13+'[2]Marqueza Mestra'!M13+'[2]Paula Flórez'!M13)/10</f>
        <v>7.7</v>
      </c>
      <c r="N13" s="101">
        <f>('[2]Andrés Ardila'!N13+'[2]Catalina Góez'!N13+'[2]Daniel Díaz'!N13+'[2]Ismael Meza'!N13+'[2]Ivan Ocampo'!N13+'[2]José Jaramillo'!N13+'[2]Laura Muñoz'!N13+'[2]María Castro'!N13+'[2]Marqueza Mestra'!N13+'[2]Paula Flórez'!N13)/10</f>
        <v>7.8</v>
      </c>
      <c r="O13" s="101">
        <f>('[2]Andrés Ardila'!O13+'[2]Catalina Góez'!O13+'[2]Daniel Díaz'!O13+'[2]Ismael Meza'!O13+'[2]Ivan Ocampo'!O13+'[2]José Jaramillo'!O13+'[2]Laura Muñoz'!O13+'[2]María Castro'!O13+'[2]Marqueza Mestra'!O13+'[2]Paula Flórez'!O13)/10</f>
        <v>8</v>
      </c>
      <c r="P13" s="101">
        <f>('[2]Andrés Ardila'!P13+'[2]Catalina Góez'!P13+'[2]Daniel Díaz'!P13+'[2]Ismael Meza'!P13+'[2]Ivan Ocampo'!P13+'[2]José Jaramillo'!P13+'[2]Laura Muñoz'!P13+'[2]María Castro'!P13+'[2]Marqueza Mestra'!P13+'[2]Paula Flórez'!P13)/10</f>
        <v>7.5</v>
      </c>
      <c r="Q13" s="101">
        <f>('[2]Andrés Ardila'!Q13+'[2]Catalina Góez'!Q13+'[2]Daniel Díaz'!Q13+'[2]Ismael Meza'!Q13+'[2]Ivan Ocampo'!Q13+'[2]José Jaramillo'!Q13+'[2]Laura Muñoz'!Q13+'[2]María Castro'!Q13+'[2]Marqueza Mestra'!Q13+'[2]Paula Flórez'!Q13)/10</f>
        <v>7.4</v>
      </c>
      <c r="R13" s="101">
        <f>('[2]Andrés Ardila'!R13+'[2]Catalina Góez'!R13+'[2]Daniel Díaz'!R13+'[2]Ismael Meza'!R13+'[2]Ivan Ocampo'!R13+'[2]José Jaramillo'!R13+'[2]Laura Muñoz'!R13+'[2]María Castro'!R13+'[2]Marqueza Mestra'!R13+'[2]Paula Flórez'!R13)/10</f>
        <v>7.3</v>
      </c>
      <c r="S13" s="101">
        <f>('[2]Andrés Ardila'!S13+'[2]Catalina Góez'!S13+'[2]Daniel Díaz'!S13+'[2]Ismael Meza'!S13+'[2]Ivan Ocampo'!S13+'[2]José Jaramillo'!S13+'[2]Laura Muñoz'!S13+'[2]María Castro'!S13+'[2]Marqueza Mestra'!S13+'[2]Paula Flórez'!S13)/10</f>
        <v>7.4</v>
      </c>
      <c r="T13" s="101">
        <f t="shared" si="0"/>
        <v>7.8291666666666675</v>
      </c>
      <c r="U13" s="101">
        <f t="shared" si="1"/>
        <v>0.35112913104250781</v>
      </c>
    </row>
    <row r="14" spans="1:22" ht="15.75" customHeight="1">
      <c r="A14" s="99" t="s">
        <v>240</v>
      </c>
      <c r="B14" s="100" t="s">
        <v>241</v>
      </c>
      <c r="C14" s="227"/>
      <c r="D14" s="101">
        <f>('[2]Andrés Ardila'!D14+'[2]Catalina Góez'!D14+'[2]Daniel Díaz'!D14+'[2]Ismael Meza'!D14+'[2]Ivan Ocampo'!D14+'[2]José Jaramillo'!D14+'[2]Laura Muñoz'!D14+'[2]María Castro'!D14+'[2]Marqueza Mestra'!D14+'[2]Paula Flórez'!D14)/10</f>
        <v>8</v>
      </c>
      <c r="E14" s="101">
        <f>('[2]Andrés Ardila'!E14+'[2]Catalina Góez'!E14+'[2]Daniel Díaz'!E14+'[2]Ismael Meza'!E14+'[2]Ivan Ocampo'!E14+'[2]José Jaramillo'!E14+'[2]Laura Muñoz'!E14+'[2]María Castro'!E14+'[2]Marqueza Mestra'!E14+'[2]Paula Flórez'!E14)/10</f>
        <v>8.1</v>
      </c>
      <c r="F14" s="101">
        <f>('[2]Andrés Ardila'!F14+'[2]Catalina Góez'!F14+'[2]Daniel Díaz'!F14+'[2]Ismael Meza'!F14+'[2]Ivan Ocampo'!F14+'[2]José Jaramillo'!F14+'[2]Laura Muñoz'!F14+'[2]María Castro'!F14+'[2]Marqueza Mestra'!F14+'[2]Paula Flórez'!F14)/10</f>
        <v>8.1</v>
      </c>
      <c r="G14" s="101">
        <f>('[2]Andrés Ardila'!G14+'[2]Catalina Góez'!G14+'[2]Daniel Díaz'!G14+'[2]Ismael Meza'!G14+'[2]Ivan Ocampo'!G14+'[2]José Jaramillo'!G14+'[2]Laura Muñoz'!G14+'[2]María Castro'!G14+'[2]Marqueza Mestra'!G14+'[2]Paula Flórez'!G14)/10</f>
        <v>8.3000000000000007</v>
      </c>
      <c r="H14" s="101">
        <f>('[2]Andrés Ardila'!H14+'[2]Catalina Góez'!H14+'[2]Daniel Díaz'!H14+'[2]Ismael Meza'!H14+'[2]Ivan Ocampo'!H14+'[2]José Jaramillo'!H14+'[2]Laura Muñoz'!H14+'[2]María Castro'!H14+'[2]Marqueza Mestra'!H14+'[2]Paula Flórez'!H14)/10</f>
        <v>8.1</v>
      </c>
      <c r="I14" s="101">
        <f>('[2]Andrés Ardila'!I14+'[2]Catalina Góez'!I14+'[2]Daniel Díaz'!I14+'[2]Ismael Meza'!I14+'[2]Ivan Ocampo'!I14+'[2]José Jaramillo'!I14+'[2]Laura Muñoz'!I14+'[2]María Castro'!I14+'[2]Marqueza Mestra'!I14+'[2]Paula Flórez'!I14)/10</f>
        <v>7.8</v>
      </c>
      <c r="J14" s="101">
        <f>('[2]Andrés Ardila'!J14+'[2]Catalina Góez'!J14+'[2]Daniel Díaz'!J14+'[2]Ismael Meza'!J14+'[2]Ivan Ocampo'!J14+'[2]José Jaramillo'!J14+'[2]Laura Muñoz'!J14+'[2]María Castro'!J14+'[2]Marqueza Mestra'!J14+'[2]Paula Flórez'!J14)/10</f>
        <v>7.9</v>
      </c>
      <c r="K14" s="101">
        <f>('[2]Andrés Ardila'!K14+'[2]Catalina Góez'!K14+'[2]Daniel Díaz'!K14+'[2]Ismael Meza'!K14+'[2]Ivan Ocampo'!K14+'[2]José Jaramillo'!K14+'[2]Laura Muñoz'!K14+'[2]María Castro'!K14+'[2]Marqueza Mestra'!K14+'[2]Paula Flórez'!K14)/10</f>
        <v>7.7</v>
      </c>
      <c r="L14" s="101">
        <f>('[2]Andrés Ardila'!L14+'[2]Catalina Góez'!L14+'[2]Daniel Díaz'!L14+'[2]Ismael Meza'!L14+'[2]Ivan Ocampo'!L14+'[2]José Jaramillo'!L14+'[2]Laura Muñoz'!L14+'[2]María Castro'!L14+'[2]Marqueza Mestra'!L14+'[2]Paula Flórez'!L14)/10</f>
        <v>8.1</v>
      </c>
      <c r="M14" s="101">
        <f>('[2]Andrés Ardila'!M14+'[2]Catalina Góez'!M14+'[2]Daniel Díaz'!M14+'[2]Ismael Meza'!M14+'[2]Ivan Ocampo'!M14+'[2]José Jaramillo'!M14+'[2]Laura Muñoz'!M14+'[2]María Castro'!M14+'[2]Marqueza Mestra'!M14+'[2]Paula Flórez'!M14)/10</f>
        <v>8.1999999999999993</v>
      </c>
      <c r="N14" s="101">
        <f>('[2]Andrés Ardila'!N14+'[2]Catalina Góez'!N14+'[2]Daniel Díaz'!N14+'[2]Ismael Meza'!N14+'[2]Ivan Ocampo'!N14+'[2]José Jaramillo'!N14+'[2]Laura Muñoz'!N14+'[2]María Castro'!N14+'[2]Marqueza Mestra'!N14+'[2]Paula Flórez'!N14)/10</f>
        <v>7.6</v>
      </c>
      <c r="O14" s="101">
        <f>('[2]Andrés Ardila'!O14+'[2]Catalina Góez'!O14+'[2]Daniel Díaz'!O14+'[2]Ismael Meza'!O14+'[2]Ivan Ocampo'!O14+'[2]José Jaramillo'!O14+'[2]Laura Muñoz'!O14+'[2]María Castro'!O14+'[2]Marqueza Mestra'!O14+'[2]Paula Flórez'!O14)/10</f>
        <v>7.6</v>
      </c>
      <c r="P14" s="101">
        <f>('[2]Andrés Ardila'!P14+'[2]Catalina Góez'!P14+'[2]Daniel Díaz'!P14+'[2]Ismael Meza'!P14+'[2]Ivan Ocampo'!P14+'[2]José Jaramillo'!P14+'[2]Laura Muñoz'!P14+'[2]María Castro'!P14+'[2]Marqueza Mestra'!P14+'[2]Paula Flórez'!P14)/10</f>
        <v>7.5</v>
      </c>
      <c r="Q14" s="101">
        <f>('[2]Andrés Ardila'!Q14+'[2]Catalina Góez'!Q14+'[2]Daniel Díaz'!Q14+'[2]Ismael Meza'!Q14+'[2]Ivan Ocampo'!Q14+'[2]José Jaramillo'!Q14+'[2]Laura Muñoz'!Q14+'[2]María Castro'!Q14+'[2]Marqueza Mestra'!Q14+'[2]Paula Flórez'!Q14)/10</f>
        <v>7.3</v>
      </c>
      <c r="R14" s="101">
        <f>('[2]Andrés Ardila'!R14+'[2]Catalina Góez'!R14+'[2]Daniel Díaz'!R14+'[2]Ismael Meza'!R14+'[2]Ivan Ocampo'!R14+'[2]José Jaramillo'!R14+'[2]Laura Muñoz'!R14+'[2]María Castro'!R14+'[2]Marqueza Mestra'!R14+'[2]Paula Flórez'!R14)/10</f>
        <v>7.2</v>
      </c>
      <c r="S14" s="101">
        <f>('[2]Andrés Ardila'!S14+'[2]Catalina Góez'!S14+'[2]Daniel Díaz'!S14+'[2]Ismael Meza'!S14+'[2]Ivan Ocampo'!S14+'[2]José Jaramillo'!S14+'[2]Laura Muñoz'!S14+'[2]María Castro'!S14+'[2]Marqueza Mestra'!S14+'[2]Paula Flórez'!S14)/10</f>
        <v>7</v>
      </c>
      <c r="T14" s="101">
        <f t="shared" si="0"/>
        <v>7.8095833333333333</v>
      </c>
      <c r="U14" s="101">
        <f t="shared" si="1"/>
        <v>0.38681390874682875</v>
      </c>
    </row>
    <row r="15" spans="1:22" ht="15.75" customHeight="1">
      <c r="A15" s="99" t="s">
        <v>242</v>
      </c>
      <c r="B15" s="100" t="s">
        <v>243</v>
      </c>
      <c r="C15" s="227"/>
      <c r="D15" s="101">
        <f>('[2]Andrés Ardila'!D15+'[2]Catalina Góez'!D15+'[2]Daniel Díaz'!D15+'[2]Ismael Meza'!D15+'[2]Ivan Ocampo'!D15+'[2]José Jaramillo'!D15+'[2]Laura Muñoz'!D15+'[2]María Castro'!D15+'[2]Marqueza Mestra'!D15+'[2]Paula Flórez'!D15)/10</f>
        <v>6.5</v>
      </c>
      <c r="E15" s="101">
        <f>('[2]Andrés Ardila'!E15+'[2]Catalina Góez'!E15+'[2]Daniel Díaz'!E15+'[2]Ismael Meza'!E15+'[2]Ivan Ocampo'!E15+'[2]José Jaramillo'!E15+'[2]Laura Muñoz'!E15+'[2]María Castro'!E15+'[2]Marqueza Mestra'!E15+'[2]Paula Flórez'!E15)/10</f>
        <v>6.4</v>
      </c>
      <c r="F15" s="101">
        <f>('[2]Andrés Ardila'!F15+'[2]Catalina Góez'!F15+'[2]Daniel Díaz'!F15+'[2]Ismael Meza'!F15+'[2]Ivan Ocampo'!F15+'[2]José Jaramillo'!F15+'[2]Laura Muñoz'!F15+'[2]María Castro'!F15+'[2]Marqueza Mestra'!F15+'[2]Paula Flórez'!F15)/10</f>
        <v>6</v>
      </c>
      <c r="G15" s="101">
        <f>('[2]Andrés Ardila'!G15+'[2]Catalina Góez'!G15+'[2]Daniel Díaz'!G15+'[2]Ismael Meza'!G15+'[2]Ivan Ocampo'!G15+'[2]José Jaramillo'!G15+'[2]Laura Muñoz'!G15+'[2]María Castro'!G15+'[2]Marqueza Mestra'!G15+'[2]Paula Flórez'!G15)/10</f>
        <v>6.6</v>
      </c>
      <c r="H15" s="101">
        <f>('[2]Andrés Ardila'!H15+'[2]Catalina Góez'!H15+'[2]Daniel Díaz'!H15+'[2]Ismael Meza'!H15+'[2]Ivan Ocampo'!H15+'[2]José Jaramillo'!H15+'[2]Laura Muñoz'!H15+'[2]María Castro'!H15+'[2]Marqueza Mestra'!H15+'[2]Paula Flórez'!H15)/10</f>
        <v>6.7</v>
      </c>
      <c r="I15" s="101">
        <f>('[2]Andrés Ardila'!I15+'[2]Catalina Góez'!I15+'[2]Daniel Díaz'!I15+'[2]Ismael Meza'!I15+'[2]Ivan Ocampo'!I15+'[2]José Jaramillo'!I15+'[2]Laura Muñoz'!I15+'[2]María Castro'!I15+'[2]Marqueza Mestra'!I15+'[2]Paula Flórez'!I15)/10</f>
        <v>6.8</v>
      </c>
      <c r="J15" s="101">
        <f>('[2]Andrés Ardila'!J15+'[2]Catalina Góez'!J15+'[2]Daniel Díaz'!J15+'[2]Ismael Meza'!J15+'[2]Ivan Ocampo'!J15+'[2]José Jaramillo'!J15+'[2]Laura Muñoz'!J15+'[2]María Castro'!J15+'[2]Marqueza Mestra'!J15+'[2]Paula Flórez'!J15)/10</f>
        <v>6.5</v>
      </c>
      <c r="K15" s="101">
        <f>('[2]Andrés Ardila'!K15+'[2]Catalina Góez'!K15+'[2]Daniel Díaz'!K15+'[2]Ismael Meza'!K15+'[2]Ivan Ocampo'!K15+'[2]José Jaramillo'!K15+'[2]Laura Muñoz'!K15+'[2]María Castro'!K15+'[2]Marqueza Mestra'!K15+'[2]Paula Flórez'!K15)/10</f>
        <v>6.9</v>
      </c>
      <c r="L15" s="101">
        <f>('[2]Andrés Ardila'!L15+'[2]Catalina Góez'!L15+'[2]Daniel Díaz'!L15+'[2]Ismael Meza'!L15+'[2]Ivan Ocampo'!L15+'[2]José Jaramillo'!L15+'[2]Laura Muñoz'!L15+'[2]María Castro'!L15+'[2]Marqueza Mestra'!L15+'[2]Paula Flórez'!L15)/10</f>
        <v>6.9</v>
      </c>
      <c r="M15" s="101">
        <f>('[2]Andrés Ardila'!M15+'[2]Catalina Góez'!M15+'[2]Daniel Díaz'!M15+'[2]Ismael Meza'!M15+'[2]Ivan Ocampo'!M15+'[2]José Jaramillo'!M15+'[2]Laura Muñoz'!M15+'[2]María Castro'!M15+'[2]Marqueza Mestra'!M15+'[2]Paula Flórez'!M15)/10</f>
        <v>6.8</v>
      </c>
      <c r="N15" s="101">
        <f>('[2]Andrés Ardila'!N15+'[2]Catalina Góez'!N15+'[2]Daniel Díaz'!N15+'[2]Ismael Meza'!N15+'[2]Ivan Ocampo'!N15+'[2]José Jaramillo'!N15+'[2]Laura Muñoz'!N15+'[2]María Castro'!N15+'[2]Marqueza Mestra'!N15+'[2]Paula Flórez'!N15)/10</f>
        <v>7</v>
      </c>
      <c r="O15" s="101">
        <f>('[2]Andrés Ardila'!O15+'[2]Catalina Góez'!O15+'[2]Daniel Díaz'!O15+'[2]Ismael Meza'!O15+'[2]Ivan Ocampo'!O15+'[2]José Jaramillo'!O15+'[2]Laura Muñoz'!O15+'[2]María Castro'!O15+'[2]Marqueza Mestra'!O15+'[2]Paula Flórez'!O15)/10</f>
        <v>7</v>
      </c>
      <c r="P15" s="101">
        <f>('[2]Andrés Ardila'!P15+'[2]Catalina Góez'!P15+'[2]Daniel Díaz'!P15+'[2]Ismael Meza'!P15+'[2]Ivan Ocampo'!P15+'[2]José Jaramillo'!P15+'[2]Laura Muñoz'!P15+'[2]María Castro'!P15+'[2]Marqueza Mestra'!P15+'[2]Paula Flórez'!P15)/10</f>
        <v>7</v>
      </c>
      <c r="Q15" s="101">
        <f>('[2]Andrés Ardila'!Q15+'[2]Catalina Góez'!Q15+'[2]Daniel Díaz'!Q15+'[2]Ismael Meza'!Q15+'[2]Ivan Ocampo'!Q15+'[2]José Jaramillo'!Q15+'[2]Laura Muñoz'!Q15+'[2]María Castro'!Q15+'[2]Marqueza Mestra'!Q15+'[2]Paula Flórez'!Q15)/10</f>
        <v>5.9</v>
      </c>
      <c r="R15" s="101">
        <f>('[2]Andrés Ardila'!R15+'[2]Catalina Góez'!R15+'[2]Daniel Díaz'!R15+'[2]Ismael Meza'!R15+'[2]Ivan Ocampo'!R15+'[2]José Jaramillo'!R15+'[2]Laura Muñoz'!R15+'[2]María Castro'!R15+'[2]Marqueza Mestra'!R15+'[2]Paula Flórez'!R15)/10</f>
        <v>5.8</v>
      </c>
      <c r="S15" s="101">
        <f>('[2]Andrés Ardila'!S15+'[2]Catalina Góez'!S15+'[2]Daniel Díaz'!S15+'[2]Ismael Meza'!S15+'[2]Ivan Ocampo'!S15+'[2]José Jaramillo'!S15+'[2]Laura Muñoz'!S15+'[2]María Castro'!S15+'[2]Marqueza Mestra'!S15+'[2]Paula Flórez'!S15)/10</f>
        <v>5.8</v>
      </c>
      <c r="T15" s="101">
        <f t="shared" si="0"/>
        <v>6.5854166666666671</v>
      </c>
      <c r="U15" s="101">
        <f t="shared" si="1"/>
        <v>0.43798782327061714</v>
      </c>
    </row>
    <row r="16" spans="1:22" ht="15.75" customHeight="1">
      <c r="A16" s="99" t="s">
        <v>244</v>
      </c>
      <c r="B16" s="100" t="s">
        <v>245</v>
      </c>
      <c r="C16" s="227"/>
      <c r="D16" s="101">
        <f>('[2]Andrés Ardila'!D16+'[2]Catalina Góez'!D16+'[2]Daniel Díaz'!D16+'[2]Ismael Meza'!D16+'[2]Ivan Ocampo'!D16+'[2]José Jaramillo'!D16+'[2]Laura Muñoz'!D16+'[2]María Castro'!D16+'[2]Marqueza Mestra'!D16+'[2]Paula Flórez'!D16)/10</f>
        <v>7.8</v>
      </c>
      <c r="E16" s="101">
        <f>('[2]Andrés Ardila'!E16+'[2]Catalina Góez'!E16+'[2]Daniel Díaz'!E16+'[2]Ismael Meza'!E16+'[2]Ivan Ocampo'!E16+'[2]José Jaramillo'!E16+'[2]Laura Muñoz'!E16+'[2]María Castro'!E16+'[2]Marqueza Mestra'!E16+'[2]Paula Flórez'!E16)/10</f>
        <v>7.7</v>
      </c>
      <c r="F16" s="101">
        <f>('[2]Andrés Ardila'!F16+'[2]Catalina Góez'!F16+'[2]Daniel Díaz'!F16+'[2]Ismael Meza'!F16+'[2]Ivan Ocampo'!F16+'[2]José Jaramillo'!F16+'[2]Laura Muñoz'!F16+'[2]María Castro'!F16+'[2]Marqueza Mestra'!F16+'[2]Paula Flórez'!F16)/10</f>
        <v>7.9</v>
      </c>
      <c r="G16" s="101">
        <f>('[2]Andrés Ardila'!G16+'[2]Catalina Góez'!G16+'[2]Daniel Díaz'!G16+'[2]Ismael Meza'!G16+'[2]Ivan Ocampo'!G16+'[2]José Jaramillo'!G16+'[2]Laura Muñoz'!G16+'[2]María Castro'!G16+'[2]Marqueza Mestra'!G16+'[2]Paula Flórez'!G16)/10</f>
        <v>7.8</v>
      </c>
      <c r="H16" s="101">
        <f>('[2]Andrés Ardila'!H16+'[2]Catalina Góez'!H16+'[2]Daniel Díaz'!H16+'[2]Ismael Meza'!H16+'[2]Ivan Ocampo'!H16+'[2]José Jaramillo'!H16+'[2]Laura Muñoz'!H16+'[2]María Castro'!H16+'[2]Marqueza Mestra'!H16+'[2]Paula Flórez'!H16)/10</f>
        <v>7.5</v>
      </c>
      <c r="I16" s="101">
        <f>('[2]Andrés Ardila'!I16+'[2]Catalina Góez'!I16+'[2]Daniel Díaz'!I16+'[2]Ismael Meza'!I16+'[2]Ivan Ocampo'!I16+'[2]José Jaramillo'!I16+'[2]Laura Muñoz'!I16+'[2]María Castro'!I16+'[2]Marqueza Mestra'!I16+'[2]Paula Flórez'!I16)/10</f>
        <v>7.6</v>
      </c>
      <c r="J16" s="101">
        <f>('[2]Andrés Ardila'!J16+'[2]Catalina Góez'!J16+'[2]Daniel Díaz'!J16+'[2]Ismael Meza'!J16+'[2]Ivan Ocampo'!J16+'[2]José Jaramillo'!J16+'[2]Laura Muñoz'!J16+'[2]María Castro'!J16+'[2]Marqueza Mestra'!J16+'[2]Paula Flórez'!J16)/10</f>
        <v>7.5</v>
      </c>
      <c r="K16" s="101">
        <f>('[2]Andrés Ardila'!K16+'[2]Catalina Góez'!K16+'[2]Daniel Díaz'!K16+'[2]Ismael Meza'!K16+'[2]Ivan Ocampo'!K16+'[2]José Jaramillo'!K16+'[2]Laura Muñoz'!K16+'[2]María Castro'!K16+'[2]Marqueza Mestra'!K16+'[2]Paula Flórez'!K16)/10</f>
        <v>7.4</v>
      </c>
      <c r="L16" s="101">
        <f>('[2]Andrés Ardila'!L16+'[2]Catalina Góez'!L16+'[2]Daniel Díaz'!L16+'[2]Ismael Meza'!L16+'[2]Ivan Ocampo'!L16+'[2]José Jaramillo'!L16+'[2]Laura Muñoz'!L16+'[2]María Castro'!L16+'[2]Marqueza Mestra'!L16+'[2]Paula Flórez'!L16)/10</f>
        <v>7.6</v>
      </c>
      <c r="M16" s="101">
        <f>('[2]Andrés Ardila'!M16+'[2]Catalina Góez'!M16+'[2]Daniel Díaz'!M16+'[2]Ismael Meza'!M16+'[2]Ivan Ocampo'!M16+'[2]José Jaramillo'!M16+'[2]Laura Muñoz'!M16+'[2]María Castro'!M16+'[2]Marqueza Mestra'!M16+'[2]Paula Flórez'!M16)/10</f>
        <v>7.6</v>
      </c>
      <c r="N16" s="101">
        <f>('[2]Andrés Ardila'!N16+'[2]Catalina Góez'!N16+'[2]Daniel Díaz'!N16+'[2]Ismael Meza'!N16+'[2]Ivan Ocampo'!N16+'[2]José Jaramillo'!N16+'[2]Laura Muñoz'!N16+'[2]María Castro'!N16+'[2]Marqueza Mestra'!N16+'[2]Paula Flórez'!N16)/10</f>
        <v>7.6</v>
      </c>
      <c r="O16" s="101">
        <f>('[2]Andrés Ardila'!O16+'[2]Catalina Góez'!O16+'[2]Daniel Díaz'!O16+'[2]Ismael Meza'!O16+'[2]Ivan Ocampo'!O16+'[2]José Jaramillo'!O16+'[2]Laura Muñoz'!O16+'[2]María Castro'!O16+'[2]Marqueza Mestra'!O16+'[2]Paula Flórez'!O16)/10</f>
        <v>7.8</v>
      </c>
      <c r="P16" s="101">
        <f>('[2]Andrés Ardila'!P16+'[2]Catalina Góez'!P16+'[2]Daniel Díaz'!P16+'[2]Ismael Meza'!P16+'[2]Ivan Ocampo'!P16+'[2]José Jaramillo'!P16+'[2]Laura Muñoz'!P16+'[2]María Castro'!P16+'[2]Marqueza Mestra'!P16+'[2]Paula Flórez'!P16)/10</f>
        <v>7.5</v>
      </c>
      <c r="Q16" s="101">
        <f>('[2]Andrés Ardila'!Q16+'[2]Catalina Góez'!Q16+'[2]Daniel Díaz'!Q16+'[2]Ismael Meza'!Q16+'[2]Ivan Ocampo'!Q16+'[2]José Jaramillo'!Q16+'[2]Laura Muñoz'!Q16+'[2]María Castro'!Q16+'[2]Marqueza Mestra'!Q16+'[2]Paula Flórez'!Q16)/10</f>
        <v>7.4</v>
      </c>
      <c r="R16" s="101">
        <f>('[2]Andrés Ardila'!R16+'[2]Catalina Góez'!R16+'[2]Daniel Díaz'!R16+'[2]Ismael Meza'!R16+'[2]Ivan Ocampo'!R16+'[2]José Jaramillo'!R16+'[2]Laura Muñoz'!R16+'[2]María Castro'!R16+'[2]Marqueza Mestra'!R16+'[2]Paula Flórez'!R16)/10</f>
        <v>7.1</v>
      </c>
      <c r="S16" s="101">
        <f>('[2]Andrés Ardila'!S16+'[2]Catalina Góez'!S16+'[2]Daniel Díaz'!S16+'[2]Ismael Meza'!S16+'[2]Ivan Ocampo'!S16+'[2]José Jaramillo'!S16+'[2]Laura Muñoz'!S16+'[2]María Castro'!S16+'[2]Marqueza Mestra'!S16+'[2]Paula Flórez'!S16)/10</f>
        <v>6.2</v>
      </c>
      <c r="T16" s="101">
        <f t="shared" si="0"/>
        <v>7.5250000000000004</v>
      </c>
      <c r="U16" s="101">
        <f t="shared" si="1"/>
        <v>0.39832984656772408</v>
      </c>
    </row>
    <row r="17" spans="1:21" ht="15.75" customHeight="1">
      <c r="A17" s="99" t="s">
        <v>181</v>
      </c>
      <c r="B17" s="100" t="s">
        <v>246</v>
      </c>
      <c r="C17" s="227"/>
      <c r="D17" s="101">
        <f>('[2]Andrés Ardila'!D17+'[2]Catalina Góez'!D17+'[2]Daniel Díaz'!D17+'[2]Ismael Meza'!D17+'[2]Ivan Ocampo'!D17+'[2]José Jaramillo'!D17+'[2]Laura Muñoz'!D17+'[2]María Castro'!D17+'[2]Marqueza Mestra'!D17+'[2]Paula Flórez'!D17)/10</f>
        <v>7.3</v>
      </c>
      <c r="E17" s="101">
        <f>('[2]Andrés Ardila'!E17+'[2]Catalina Góez'!E17+'[2]Daniel Díaz'!E17+'[2]Ismael Meza'!E17+'[2]Ivan Ocampo'!E17+'[2]José Jaramillo'!E17+'[2]Laura Muñoz'!E17+'[2]María Castro'!E17+'[2]Marqueza Mestra'!E17+'[2]Paula Flórez'!E17)/10</f>
        <v>7.3</v>
      </c>
      <c r="F17" s="101">
        <f>('[2]Andrés Ardila'!F17+'[2]Catalina Góez'!F17+'[2]Daniel Díaz'!F17+'[2]Ismael Meza'!F17+'[2]Ivan Ocampo'!F17+'[2]José Jaramillo'!F17+'[2]Laura Muñoz'!F17+'[2]María Castro'!F17+'[2]Marqueza Mestra'!F17+'[2]Paula Flórez'!F17)/10</f>
        <v>7</v>
      </c>
      <c r="G17" s="101">
        <f>('[2]Andrés Ardila'!G17+'[2]Catalina Góez'!G17+'[2]Daniel Díaz'!G17+'[2]Ismael Meza'!G17+'[2]Ivan Ocampo'!G17+'[2]José Jaramillo'!G17+'[2]Laura Muñoz'!G17+'[2]María Castro'!G17+'[2]Marqueza Mestra'!G17+'[2]Paula Flórez'!G17)/10</f>
        <v>7.3</v>
      </c>
      <c r="H17" s="101">
        <f>('[2]Andrés Ardila'!H17+'[2]Catalina Góez'!H17+'[2]Daniel Díaz'!H17+'[2]Ismael Meza'!H17+'[2]Ivan Ocampo'!H17+'[2]José Jaramillo'!H17+'[2]Laura Muñoz'!H17+'[2]María Castro'!H17+'[2]Marqueza Mestra'!H17+'[2]Paula Flórez'!H17)/10</f>
        <v>7.3</v>
      </c>
      <c r="I17" s="101">
        <f>('[2]Andrés Ardila'!I17+'[2]Catalina Góez'!I17+'[2]Daniel Díaz'!I17+'[2]Ismael Meza'!I17+'[2]Ivan Ocampo'!I17+'[2]José Jaramillo'!I17+'[2]Laura Muñoz'!I17+'[2]María Castro'!I17+'[2]Marqueza Mestra'!I17+'[2]Paula Flórez'!I17)/10</f>
        <v>7.5</v>
      </c>
      <c r="J17" s="101">
        <f>('[2]Andrés Ardila'!J17+'[2]Catalina Góez'!J17+'[2]Daniel Díaz'!J17+'[2]Ismael Meza'!J17+'[2]Ivan Ocampo'!J17+'[2]José Jaramillo'!J17+'[2]Laura Muñoz'!J17+'[2]María Castro'!J17+'[2]Marqueza Mestra'!J17+'[2]Paula Flórez'!J17)/10</f>
        <v>7.1</v>
      </c>
      <c r="K17" s="101">
        <f>('[2]Andrés Ardila'!K17+'[2]Catalina Góez'!K17+'[2]Daniel Díaz'!K17+'[2]Ismael Meza'!K17+'[2]Ivan Ocampo'!K17+'[2]José Jaramillo'!K17+'[2]Laura Muñoz'!K17+'[2]María Castro'!K17+'[2]Marqueza Mestra'!K17+'[2]Paula Flórez'!K17)/10</f>
        <v>7.4</v>
      </c>
      <c r="L17" s="101">
        <f>('[2]Andrés Ardila'!L17+'[2]Catalina Góez'!L17+'[2]Daniel Díaz'!L17+'[2]Ismael Meza'!L17+'[2]Ivan Ocampo'!L17+'[2]José Jaramillo'!L17+'[2]Laura Muñoz'!L17+'[2]María Castro'!L17+'[2]Marqueza Mestra'!L17+'[2]Paula Flórez'!L17)/10</f>
        <v>7.4</v>
      </c>
      <c r="M17" s="101">
        <f>('[2]Andrés Ardila'!M17+'[2]Catalina Góez'!M17+'[2]Daniel Díaz'!M17+'[2]Ismael Meza'!M17+'[2]Ivan Ocampo'!M17+'[2]José Jaramillo'!M17+'[2]Laura Muñoz'!M17+'[2]María Castro'!M17+'[2]Marqueza Mestra'!M17+'[2]Paula Flórez'!M17)/10</f>
        <v>7.5</v>
      </c>
      <c r="N17" s="101">
        <f>('[2]Andrés Ardila'!N17+'[2]Catalina Góez'!N17+'[2]Daniel Díaz'!N17+'[2]Ismael Meza'!N17+'[2]Ivan Ocampo'!N17+'[2]José Jaramillo'!N17+'[2]Laura Muñoz'!N17+'[2]María Castro'!N17+'[2]Marqueza Mestra'!N17+'[2]Paula Flórez'!N17)/10</f>
        <v>7.5</v>
      </c>
      <c r="O17" s="101">
        <f>('[2]Andrés Ardila'!O17+'[2]Catalina Góez'!O17+'[2]Daniel Díaz'!O17+'[2]Ismael Meza'!O17+'[2]Ivan Ocampo'!O17+'[2]José Jaramillo'!O17+'[2]Laura Muñoz'!O17+'[2]María Castro'!O17+'[2]Marqueza Mestra'!O17+'[2]Paula Flórez'!O17)/10</f>
        <v>8</v>
      </c>
      <c r="P17" s="101">
        <f>('[2]Andrés Ardila'!P17+'[2]Catalina Góez'!P17+'[2]Daniel Díaz'!P17+'[2]Ismael Meza'!P17+'[2]Ivan Ocampo'!P17+'[2]José Jaramillo'!P17+'[2]Laura Muñoz'!P17+'[2]María Castro'!P17+'[2]Marqueza Mestra'!P17+'[2]Paula Flórez'!P17)/10</f>
        <v>7.5</v>
      </c>
      <c r="Q17" s="101">
        <f>('[2]Andrés Ardila'!Q17+'[2]Catalina Góez'!Q17+'[2]Daniel Díaz'!Q17+'[2]Ismael Meza'!Q17+'[2]Ivan Ocampo'!Q17+'[2]José Jaramillo'!Q17+'[2]Laura Muñoz'!Q17+'[2]María Castro'!Q17+'[2]Marqueza Mestra'!Q17+'[2]Paula Flórez'!Q17)/10</f>
        <v>6.1</v>
      </c>
      <c r="R17" s="101">
        <f>('[2]Andrés Ardila'!R17+'[2]Catalina Góez'!R17+'[2]Daniel Díaz'!R17+'[2]Ismael Meza'!R17+'[2]Ivan Ocampo'!R17+'[2]José Jaramillo'!R17+'[2]Laura Muñoz'!R17+'[2]María Castro'!R17+'[2]Marqueza Mestra'!R17+'[2]Paula Flórez'!R17)/10</f>
        <v>6.3</v>
      </c>
      <c r="S17" s="101">
        <f>('[2]Andrés Ardila'!S17+'[2]Catalina Góez'!S17+'[2]Daniel Díaz'!S17+'[2]Ismael Meza'!S17+'[2]Ivan Ocampo'!S17+'[2]José Jaramillo'!S17+'[2]Laura Muñoz'!S17+'[2]María Castro'!S17+'[2]Marqueza Mestra'!S17+'[2]Paula Flórez'!S17)/10</f>
        <v>6.1</v>
      </c>
      <c r="T17" s="101">
        <f t="shared" si="0"/>
        <v>7.2179166666666665</v>
      </c>
      <c r="U17" s="101">
        <f t="shared" si="1"/>
        <v>0.54021600618024412</v>
      </c>
    </row>
    <row r="18" spans="1:21" ht="15.75" customHeight="1">
      <c r="A18" s="99" t="s">
        <v>165</v>
      </c>
      <c r="B18" s="100" t="s">
        <v>247</v>
      </c>
      <c r="C18" s="227"/>
      <c r="D18" s="101">
        <f>('[2]Andrés Ardila'!D18+'[2]Catalina Góez'!D18+'[2]Daniel Díaz'!D18+'[2]Ismael Meza'!D18+'[2]Ivan Ocampo'!D18+'[2]José Jaramillo'!D18+'[2]Laura Muñoz'!D18+'[2]María Castro'!D18+'[2]Marqueza Mestra'!D18+'[2]Paula Flórez'!D18)/10</f>
        <v>7</v>
      </c>
      <c r="E18" s="101">
        <f>('[2]Andrés Ardila'!E18+'[2]Catalina Góez'!E18+'[2]Daniel Díaz'!E18+'[2]Ismael Meza'!E18+'[2]Ivan Ocampo'!E18+'[2]José Jaramillo'!E18+'[2]Laura Muñoz'!E18+'[2]María Castro'!E18+'[2]Marqueza Mestra'!E18+'[2]Paula Flórez'!E18)/10</f>
        <v>7.1</v>
      </c>
      <c r="F18" s="101">
        <f>('[2]Andrés Ardila'!F18+'[2]Catalina Góez'!F18+'[2]Daniel Díaz'!F18+'[2]Ismael Meza'!F18+'[2]Ivan Ocampo'!F18+'[2]José Jaramillo'!F18+'[2]Laura Muñoz'!F18+'[2]María Castro'!F18+'[2]Marqueza Mestra'!F18+'[2]Paula Flórez'!F18)/10</f>
        <v>7.2</v>
      </c>
      <c r="G18" s="101">
        <f>('[2]Andrés Ardila'!G18+'[2]Catalina Góez'!G18+'[2]Daniel Díaz'!G18+'[2]Ismael Meza'!G18+'[2]Ivan Ocampo'!G18+'[2]José Jaramillo'!G18+'[2]Laura Muñoz'!G18+'[2]María Castro'!G18+'[2]Marqueza Mestra'!G18+'[2]Paula Flórez'!G18)/10</f>
        <v>6.8</v>
      </c>
      <c r="H18" s="101">
        <f>('[2]Andrés Ardila'!H18+'[2]Catalina Góez'!H18+'[2]Daniel Díaz'!H18+'[2]Ismael Meza'!H18+'[2]Ivan Ocampo'!H18+'[2]José Jaramillo'!H18+'[2]Laura Muñoz'!H18+'[2]María Castro'!H18+'[2]Marqueza Mestra'!H18+'[2]Paula Flórez'!H18)/10</f>
        <v>7.2</v>
      </c>
      <c r="I18" s="101">
        <f>('[2]Andrés Ardila'!I18+'[2]Catalina Góez'!I18+'[2]Daniel Díaz'!I18+'[2]Ismael Meza'!I18+'[2]Ivan Ocampo'!I18+'[2]José Jaramillo'!I18+'[2]Laura Muñoz'!I18+'[2]María Castro'!I18+'[2]Marqueza Mestra'!I18+'[2]Paula Flórez'!I18)/10</f>
        <v>7.1</v>
      </c>
      <c r="J18" s="101">
        <f>('[2]Andrés Ardila'!J18+'[2]Catalina Góez'!J18+'[2]Daniel Díaz'!J18+'[2]Ismael Meza'!J18+'[2]Ivan Ocampo'!J18+'[2]José Jaramillo'!J18+'[2]Laura Muñoz'!J18+'[2]María Castro'!J18+'[2]Marqueza Mestra'!J18+'[2]Paula Flórez'!J18)/10</f>
        <v>7.2</v>
      </c>
      <c r="K18" s="101">
        <f>('[2]Andrés Ardila'!K18+'[2]Catalina Góez'!K18+'[2]Daniel Díaz'!K18+'[2]Ismael Meza'!K18+'[2]Ivan Ocampo'!K18+'[2]José Jaramillo'!K18+'[2]Laura Muñoz'!K18+'[2]María Castro'!K18+'[2]Marqueza Mestra'!K18+'[2]Paula Flórez'!K18)/10</f>
        <v>7.2</v>
      </c>
      <c r="L18" s="101">
        <f>('[2]Andrés Ardila'!L18+'[2]Catalina Góez'!L18+'[2]Daniel Díaz'!L18+'[2]Ismael Meza'!L18+'[2]Ivan Ocampo'!L18+'[2]José Jaramillo'!L18+'[2]Laura Muñoz'!L18+'[2]María Castro'!L18+'[2]Marqueza Mestra'!L18+'[2]Paula Flórez'!L18)/10</f>
        <v>7.2</v>
      </c>
      <c r="M18" s="101">
        <f>('[2]Andrés Ardila'!M18+'[2]Catalina Góez'!M18+'[2]Daniel Díaz'!M18+'[2]Ismael Meza'!M18+'[2]Ivan Ocampo'!M18+'[2]José Jaramillo'!M18+'[2]Laura Muñoz'!M18+'[2]María Castro'!M18+'[2]Marqueza Mestra'!M18+'[2]Paula Flórez'!M18)/10</f>
        <v>7.2</v>
      </c>
      <c r="N18" s="101">
        <f>('[2]Andrés Ardila'!N18+'[2]Catalina Góez'!N18+'[2]Daniel Díaz'!N18+'[2]Ismael Meza'!N18+'[2]Ivan Ocampo'!N18+'[2]José Jaramillo'!N18+'[2]Laura Muñoz'!N18+'[2]María Castro'!N18+'[2]Marqueza Mestra'!N18+'[2]Paula Flórez'!N18)/10</f>
        <v>7.5</v>
      </c>
      <c r="O18" s="101">
        <f>('[2]Andrés Ardila'!O18+'[2]Catalina Góez'!O18+'[2]Daniel Díaz'!O18+'[2]Ismael Meza'!O18+'[2]Ivan Ocampo'!O18+'[2]José Jaramillo'!O18+'[2]Laura Muñoz'!O18+'[2]María Castro'!O18+'[2]Marqueza Mestra'!O18+'[2]Paula Flórez'!O18)/10</f>
        <v>7.8</v>
      </c>
      <c r="P18" s="101">
        <f>('[2]Andrés Ardila'!P18+'[2]Catalina Góez'!P18+'[2]Daniel Díaz'!P18+'[2]Ismael Meza'!P18+'[2]Ivan Ocampo'!P18+'[2]José Jaramillo'!P18+'[2]Laura Muñoz'!P18+'[2]María Castro'!P18+'[2]Marqueza Mestra'!P18+'[2]Paula Flórez'!P18)/10</f>
        <v>7.2</v>
      </c>
      <c r="Q18" s="101">
        <f>('[2]Andrés Ardila'!Q18+'[2]Catalina Góez'!Q18+'[2]Daniel Díaz'!Q18+'[2]Ismael Meza'!Q18+'[2]Ivan Ocampo'!Q18+'[2]José Jaramillo'!Q18+'[2]Laura Muñoz'!Q18+'[2]María Castro'!Q18+'[2]Marqueza Mestra'!Q18+'[2]Paula Flórez'!Q18)/10</f>
        <v>7.2</v>
      </c>
      <c r="R18" s="101">
        <f>('[2]Andrés Ardila'!R18+'[2]Catalina Góez'!R18+'[2]Daniel Díaz'!R18+'[2]Ismael Meza'!R18+'[2]Ivan Ocampo'!R18+'[2]José Jaramillo'!R18+'[2]Laura Muñoz'!R18+'[2]María Castro'!R18+'[2]Marqueza Mestra'!R18+'[2]Paula Flórez'!R18)/10</f>
        <v>7.2</v>
      </c>
      <c r="S18" s="101">
        <f>('[2]Andrés Ardila'!S18+'[2]Catalina Góez'!S18+'[2]Daniel Díaz'!S18+'[2]Ismael Meza'!S18+'[2]Ivan Ocampo'!S18+'[2]José Jaramillo'!S18+'[2]Laura Muñoz'!S18+'[2]María Castro'!S18+'[2]Marqueza Mestra'!S18+'[2]Paula Flórez'!S18)/10</f>
        <v>7</v>
      </c>
      <c r="T18" s="101">
        <f t="shared" si="0"/>
        <v>7.2012499999999999</v>
      </c>
      <c r="U18" s="101">
        <f t="shared" si="1"/>
        <v>0.21746647251166482</v>
      </c>
    </row>
    <row r="19" spans="1:21" ht="15.75" customHeight="1">
      <c r="A19" s="99" t="s">
        <v>248</v>
      </c>
      <c r="B19" s="61" t="s">
        <v>249</v>
      </c>
      <c r="C19" s="233"/>
      <c r="D19" s="101">
        <f>('[2]Andrés Ardila'!D19+'[2]Catalina Góez'!D19+'[2]Daniel Díaz'!D19+'[2]Ismael Meza'!D19+'[2]Ivan Ocampo'!D19+'[2]José Jaramillo'!D19+'[2]Laura Muñoz'!D19+'[2]María Castro'!D19+'[2]Marqueza Mestra'!D19+'[2]Paula Flórez'!D19)/10</f>
        <v>6.9</v>
      </c>
      <c r="E19" s="101">
        <f>('[2]Andrés Ardila'!E19+'[2]Catalina Góez'!E19+'[2]Daniel Díaz'!E19+'[2]Ismael Meza'!E19+'[2]Ivan Ocampo'!E19+'[2]José Jaramillo'!E19+'[2]Laura Muñoz'!E19+'[2]María Castro'!E19+'[2]Marqueza Mestra'!E19+'[2]Paula Flórez'!E19)/10</f>
        <v>7.5</v>
      </c>
      <c r="F19" s="101">
        <f>('[2]Andrés Ardila'!F19+'[2]Catalina Góez'!F19+'[2]Daniel Díaz'!F19+'[2]Ismael Meza'!F19+'[2]Ivan Ocampo'!F19+'[2]José Jaramillo'!F19+'[2]Laura Muñoz'!F19+'[2]María Castro'!F19+'[2]Marqueza Mestra'!F19+'[2]Paula Flórez'!F19)/10</f>
        <v>7.6</v>
      </c>
      <c r="G19" s="101">
        <f>('[2]Andrés Ardila'!G19+'[2]Catalina Góez'!G19+'[2]Daniel Díaz'!G19+'[2]Ismael Meza'!G19+'[2]Ivan Ocampo'!G19+'[2]José Jaramillo'!G19+'[2]Laura Muñoz'!G19+'[2]María Castro'!G19+'[2]Marqueza Mestra'!G19+'[2]Paula Flórez'!G19)/10</f>
        <v>7.6</v>
      </c>
      <c r="H19" s="101">
        <f>('[2]Andrés Ardila'!H19+'[2]Catalina Góez'!H19+'[2]Daniel Díaz'!H19+'[2]Ismael Meza'!H19+'[2]Ivan Ocampo'!H19+'[2]José Jaramillo'!H19+'[2]Laura Muñoz'!H19+'[2]María Castro'!H19+'[2]Marqueza Mestra'!H19+'[2]Paula Flórez'!H19)/10</f>
        <v>7.2</v>
      </c>
      <c r="I19" s="101">
        <f>('[2]Andrés Ardila'!I19+'[2]Catalina Góez'!I19+'[2]Daniel Díaz'!I19+'[2]Ismael Meza'!I19+'[2]Ivan Ocampo'!I19+'[2]José Jaramillo'!I19+'[2]Laura Muñoz'!I19+'[2]María Castro'!I19+'[2]Marqueza Mestra'!I19+'[2]Paula Flórez'!I19)/10</f>
        <v>7.1</v>
      </c>
      <c r="J19" s="101">
        <f>('[2]Andrés Ardila'!J19+'[2]Catalina Góez'!J19+'[2]Daniel Díaz'!J19+'[2]Ismael Meza'!J19+'[2]Ivan Ocampo'!J19+'[2]José Jaramillo'!J19+'[2]Laura Muñoz'!J19+'[2]María Castro'!J19+'[2]Marqueza Mestra'!J19+'[2]Paula Flórez'!J19)/10</f>
        <v>7.2</v>
      </c>
      <c r="K19" s="101">
        <f>('[2]Andrés Ardila'!K19+'[2]Catalina Góez'!K19+'[2]Daniel Díaz'!K19+'[2]Ismael Meza'!K19+'[2]Ivan Ocampo'!K19+'[2]José Jaramillo'!K19+'[2]Laura Muñoz'!K19+'[2]María Castro'!K19+'[2]Marqueza Mestra'!K19+'[2]Paula Flórez'!K19)/10</f>
        <v>7.3</v>
      </c>
      <c r="L19" s="101">
        <f>('[2]Andrés Ardila'!L19+'[2]Catalina Góez'!L19+'[2]Daniel Díaz'!L19+'[2]Ismael Meza'!L19+'[2]Ivan Ocampo'!L19+'[2]José Jaramillo'!L19+'[2]Laura Muñoz'!L19+'[2]María Castro'!L19+'[2]Marqueza Mestra'!L19+'[2]Paula Flórez'!L19)/10</f>
        <v>7.5</v>
      </c>
      <c r="M19" s="101">
        <f>('[2]Andrés Ardila'!M19+'[2]Catalina Góez'!M19+'[2]Daniel Díaz'!M19+'[2]Ismael Meza'!M19+'[2]Ivan Ocampo'!M19+'[2]José Jaramillo'!M19+'[2]Laura Muñoz'!M19+'[2]María Castro'!M19+'[2]Marqueza Mestra'!M19+'[2]Paula Flórez'!M19)/10</f>
        <v>7.5</v>
      </c>
      <c r="N19" s="101">
        <f>('[2]Andrés Ardila'!N19+'[2]Catalina Góez'!N19+'[2]Daniel Díaz'!N19+'[2]Ismael Meza'!N19+'[2]Ivan Ocampo'!N19+'[2]José Jaramillo'!N19+'[2]Laura Muñoz'!N19+'[2]María Castro'!N19+'[2]Marqueza Mestra'!N19+'[2]Paula Flórez'!N19)/10</f>
        <v>7.1</v>
      </c>
      <c r="O19" s="101">
        <f>('[2]Andrés Ardila'!O19+'[2]Catalina Góez'!O19+'[2]Daniel Díaz'!O19+'[2]Ismael Meza'!O19+'[2]Ivan Ocampo'!O19+'[2]José Jaramillo'!O19+'[2]Laura Muñoz'!O19+'[2]María Castro'!O19+'[2]Marqueza Mestra'!O19+'[2]Paula Flórez'!O19)/10</f>
        <v>7</v>
      </c>
      <c r="P19" s="101">
        <f>('[2]Andrés Ardila'!P19+'[2]Catalina Góez'!P19+'[2]Daniel Díaz'!P19+'[2]Ismael Meza'!P19+'[2]Ivan Ocampo'!P19+'[2]José Jaramillo'!P19+'[2]Laura Muñoz'!P19+'[2]María Castro'!P19+'[2]Marqueza Mestra'!P19+'[2]Paula Flórez'!P19)/10</f>
        <v>6.8</v>
      </c>
      <c r="Q19" s="101">
        <f>('[2]Andrés Ardila'!Q19+'[2]Catalina Góez'!Q19+'[2]Daniel Díaz'!Q19+'[2]Ismael Meza'!Q19+'[2]Ivan Ocampo'!Q19+'[2]José Jaramillo'!Q19+'[2]Laura Muñoz'!Q19+'[2]María Castro'!Q19+'[2]Marqueza Mestra'!Q19+'[2]Paula Flórez'!Q19)/10</f>
        <v>6.4</v>
      </c>
      <c r="R19" s="101">
        <f>('[2]Andrés Ardila'!R19+'[2]Catalina Góez'!R19+'[2]Daniel Díaz'!R19+'[2]Ismael Meza'!R19+'[2]Ivan Ocampo'!R19+'[2]José Jaramillo'!R19+'[2]Laura Muñoz'!R19+'[2]María Castro'!R19+'[2]Marqueza Mestra'!R19+'[2]Paula Flórez'!R19)/10</f>
        <v>6.6</v>
      </c>
      <c r="S19" s="101">
        <f>('[2]Andrés Ardila'!S19+'[2]Catalina Góez'!S19+'[2]Daniel Díaz'!S19+'[2]Ismael Meza'!S19+'[2]Ivan Ocampo'!S19+'[2]José Jaramillo'!S19+'[2]Laura Muñoz'!S19+'[2]María Castro'!S19+'[2]Marqueza Mestra'!S19+'[2]Paula Flórez'!S19)/10</f>
        <v>6.5</v>
      </c>
      <c r="T19" s="101">
        <f t="shared" si="0"/>
        <v>7.1516666666666664</v>
      </c>
      <c r="U19" s="101">
        <f t="shared" si="1"/>
        <v>0.3896579696776819</v>
      </c>
    </row>
    <row r="20" spans="1:21" ht="15.75">
      <c r="B20" s="107" t="s">
        <v>250</v>
      </c>
      <c r="C20" s="227"/>
      <c r="D20" s="108">
        <f t="shared" ref="D20:S20" si="2">AVERAGE(D10:D19)</f>
        <v>7.7699999999999987</v>
      </c>
      <c r="E20" s="108">
        <f t="shared" si="2"/>
        <v>7.7299999999999995</v>
      </c>
      <c r="F20" s="108">
        <f t="shared" si="2"/>
        <v>7.56</v>
      </c>
      <c r="G20" s="108">
        <f t="shared" si="2"/>
        <v>7.75</v>
      </c>
      <c r="H20" s="108">
        <f t="shared" si="2"/>
        <v>7.7200000000000006</v>
      </c>
      <c r="I20" s="108">
        <f t="shared" si="2"/>
        <v>7.51</v>
      </c>
      <c r="J20" s="108">
        <f t="shared" si="2"/>
        <v>7.3400000000000007</v>
      </c>
      <c r="K20" s="108">
        <f t="shared" si="2"/>
        <v>7.75</v>
      </c>
      <c r="L20" s="108">
        <f t="shared" si="2"/>
        <v>7.65</v>
      </c>
      <c r="M20" s="108">
        <f t="shared" si="2"/>
        <v>7.6</v>
      </c>
      <c r="N20" s="108">
        <f t="shared" si="2"/>
        <v>7.68</v>
      </c>
      <c r="O20" s="108">
        <f t="shared" si="2"/>
        <v>7.7099999999999991</v>
      </c>
      <c r="P20" s="108">
        <f t="shared" si="2"/>
        <v>7.43</v>
      </c>
      <c r="Q20" s="108">
        <f t="shared" si="2"/>
        <v>6.8599999999999994</v>
      </c>
      <c r="R20" s="108">
        <f t="shared" si="2"/>
        <v>6.7899999999999991</v>
      </c>
      <c r="S20" s="108">
        <f t="shared" si="2"/>
        <v>6.580000000000001</v>
      </c>
    </row>
    <row r="21" spans="1:21" ht="15" customHeight="1">
      <c r="B21" s="109" t="s">
        <v>251</v>
      </c>
      <c r="C21" s="227"/>
      <c r="D21" s="116">
        <f>AVERAGE(D20:G20)</f>
        <v>7.7024999999999997</v>
      </c>
      <c r="E21" s="116"/>
      <c r="F21" s="116"/>
      <c r="G21" s="116"/>
      <c r="H21" s="116">
        <f>AVERAGE(H20:J20)</f>
        <v>7.5233333333333334</v>
      </c>
      <c r="I21" s="116"/>
      <c r="J21" s="116"/>
      <c r="K21" s="116">
        <f>AVERAGE(K20:M20)</f>
        <v>7.666666666666667</v>
      </c>
      <c r="L21" s="117"/>
      <c r="M21" s="116"/>
      <c r="N21" s="116">
        <f>AVERAGE(N20:P20)</f>
        <v>7.6066666666666665</v>
      </c>
      <c r="O21" s="116"/>
      <c r="P21" s="116"/>
      <c r="Q21" s="116">
        <f>AVERAGE(Q20:S20)</f>
        <v>6.7433333333333332</v>
      </c>
      <c r="R21" s="116"/>
      <c r="S21" s="116"/>
    </row>
    <row r="22" spans="1:21" ht="15" customHeight="1">
      <c r="B22" s="118" t="s">
        <v>263</v>
      </c>
      <c r="C22" s="233"/>
      <c r="D22" s="112">
        <f>D21/10*100%</f>
        <v>0.77024999999999999</v>
      </c>
      <c r="E22" s="112"/>
      <c r="F22" s="112"/>
      <c r="G22" s="112"/>
      <c r="H22" s="112">
        <f>H21/10*100%</f>
        <v>0.7523333333333333</v>
      </c>
      <c r="I22" s="112"/>
      <c r="J22" s="112"/>
      <c r="K22" s="112">
        <f>K21/10*100%</f>
        <v>0.76666666666666672</v>
      </c>
      <c r="L22" s="112"/>
      <c r="M22" s="112"/>
      <c r="N22" s="112">
        <f>N21/10*100%</f>
        <v>0.7606666666666666</v>
      </c>
      <c r="O22" s="112"/>
      <c r="P22" s="112"/>
      <c r="Q22" s="112">
        <f>Q21/10*100%</f>
        <v>0.67433333333333334</v>
      </c>
      <c r="R22" s="112"/>
      <c r="S22" s="112"/>
    </row>
    <row r="23" spans="1:21" ht="15" customHeight="1">
      <c r="B23" s="109" t="s">
        <v>262</v>
      </c>
      <c r="C23" s="227"/>
      <c r="D23" s="110">
        <f>STDEV(D10:G19)</f>
        <v>0.77044359516666316</v>
      </c>
      <c r="E23" s="110"/>
      <c r="F23" s="110"/>
      <c r="G23" s="110"/>
      <c r="H23" s="110">
        <f>STDEV(H10:J19)</f>
        <v>0.57396583662200273</v>
      </c>
      <c r="I23" s="110"/>
      <c r="J23" s="110"/>
      <c r="K23" s="110">
        <f>STDEV(K10:M19)</f>
        <v>0.56344588415198849</v>
      </c>
      <c r="L23" s="110"/>
      <c r="M23" s="110"/>
      <c r="N23" s="110">
        <f>STDEV(N10:P19)</f>
        <v>0.45404946816424069</v>
      </c>
      <c r="O23" s="110"/>
      <c r="P23" s="110"/>
      <c r="Q23" s="110">
        <f>STDEV(Q10:S19)</f>
        <v>0.57396583662200262</v>
      </c>
      <c r="R23" s="110"/>
      <c r="S23" s="110"/>
    </row>
    <row r="24" spans="1:21" ht="15" customHeight="1"/>
    <row r="25" spans="1:21" ht="15" customHeight="1"/>
    <row r="26" spans="1:21" ht="15" customHeight="1"/>
    <row r="27" spans="1:21" ht="15" customHeight="1"/>
    <row r="28" spans="1:21" ht="15" customHeight="1"/>
    <row r="29" spans="1:21" ht="15" customHeight="1"/>
    <row r="30" spans="1:21" ht="15" customHeight="1"/>
    <row r="31" spans="1:21" ht="15" customHeight="1"/>
    <row r="32" spans="1:2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sheetData>
  <mergeCells count="49">
    <mergeCell ref="B21:C21"/>
    <mergeCell ref="B22:C22"/>
    <mergeCell ref="B23:C23"/>
    <mergeCell ref="B15:C15"/>
    <mergeCell ref="B16:C16"/>
    <mergeCell ref="B17:C17"/>
    <mergeCell ref="B18:C18"/>
    <mergeCell ref="B19:C19"/>
    <mergeCell ref="B20:C20"/>
    <mergeCell ref="B9:C9"/>
    <mergeCell ref="B10:C10"/>
    <mergeCell ref="B11:C11"/>
    <mergeCell ref="B12:C12"/>
    <mergeCell ref="B13:C13"/>
    <mergeCell ref="B14:C14"/>
    <mergeCell ref="S8:S9"/>
    <mergeCell ref="T8:T9"/>
    <mergeCell ref="U8:U9"/>
    <mergeCell ref="V8:V9"/>
    <mergeCell ref="M8:M9"/>
    <mergeCell ref="N8:N9"/>
    <mergeCell ref="O8:O9"/>
    <mergeCell ref="P8:P9"/>
    <mergeCell ref="Q8:Q9"/>
    <mergeCell ref="R8:R9"/>
    <mergeCell ref="G8:G9"/>
    <mergeCell ref="H8:H9"/>
    <mergeCell ref="I8:I9"/>
    <mergeCell ref="J8:J9"/>
    <mergeCell ref="K8:K9"/>
    <mergeCell ref="L8:L9"/>
    <mergeCell ref="N6:P6"/>
    <mergeCell ref="Q6:S6"/>
    <mergeCell ref="B7:C7"/>
    <mergeCell ref="D7:G7"/>
    <mergeCell ref="H7:J7"/>
    <mergeCell ref="K7:M7"/>
    <mergeCell ref="N7:P7"/>
    <mergeCell ref="Q7:S7"/>
    <mergeCell ref="A5:A8"/>
    <mergeCell ref="B5:C5"/>
    <mergeCell ref="B6:C6"/>
    <mergeCell ref="D6:G6"/>
    <mergeCell ref="H6:J6"/>
    <mergeCell ref="K6:M6"/>
    <mergeCell ref="B8:C8"/>
    <mergeCell ref="D8:D9"/>
    <mergeCell ref="E8:E9"/>
    <mergeCell ref="F8:F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1D280-FB8E-491D-88F3-6894FB8A132F}">
  <sheetPr>
    <tabColor theme="9" tint="-0.499984740745262"/>
  </sheetPr>
  <dimension ref="A1:AD993"/>
  <sheetViews>
    <sheetView workbookViewId="0">
      <selection activeCell="E15" sqref="E15"/>
    </sheetView>
  </sheetViews>
  <sheetFormatPr defaultColWidth="12.5703125" defaultRowHeight="15"/>
  <cols>
    <col min="1" max="1" width="43" style="78" customWidth="1"/>
    <col min="2" max="2" width="21.28515625" style="78" customWidth="1"/>
    <col min="3" max="6" width="10.5703125" style="78" customWidth="1"/>
    <col min="7" max="7" width="18" style="78" customWidth="1"/>
    <col min="8" max="8" width="13.85546875" style="78" customWidth="1"/>
    <col min="9" max="9" width="12.7109375" style="78" customWidth="1"/>
    <col min="10" max="10" width="14.140625" style="78" customWidth="1"/>
    <col min="11" max="11" width="17.85546875" style="78" customWidth="1"/>
    <col min="12" max="14" width="10.5703125" style="78" customWidth="1"/>
    <col min="15" max="15" width="14.42578125" style="78" customWidth="1"/>
    <col min="16" max="16" width="10.5703125" style="78" customWidth="1"/>
    <col min="17" max="17" width="2.5703125" style="120" customWidth="1"/>
    <col min="18" max="25" width="10.5703125" style="78" customWidth="1"/>
    <col min="26" max="26" width="37" style="78" customWidth="1"/>
    <col min="27" max="28" width="10.5703125" style="78" customWidth="1"/>
    <col min="29" max="16384" width="12.5703125" style="78"/>
  </cols>
  <sheetData>
    <row r="1" spans="1:30">
      <c r="A1" s="110" t="s">
        <v>205</v>
      </c>
      <c r="B1" s="119" t="s">
        <v>159</v>
      </c>
      <c r="C1" s="64" t="s">
        <v>264</v>
      </c>
    </row>
    <row r="2" spans="1:30" ht="28.5">
      <c r="A2" s="121" t="s">
        <v>206</v>
      </c>
      <c r="B2" s="122">
        <f>[2]Consolidado!D22</f>
        <v>0.77024999999999999</v>
      </c>
      <c r="C2" s="64">
        <f>[2]Consolidado!D23</f>
        <v>0.77044359516666316</v>
      </c>
      <c r="G2" s="123" t="s">
        <v>161</v>
      </c>
      <c r="H2" s="124" t="s">
        <v>233</v>
      </c>
      <c r="I2" s="125" t="s">
        <v>262</v>
      </c>
      <c r="K2" s="123" t="s">
        <v>161</v>
      </c>
      <c r="L2" s="125" t="s">
        <v>262</v>
      </c>
      <c r="N2" s="126" t="s">
        <v>161</v>
      </c>
      <c r="O2" s="125" t="s">
        <v>265</v>
      </c>
      <c r="S2" s="127" t="s">
        <v>266</v>
      </c>
      <c r="T2" s="127"/>
      <c r="U2" s="127"/>
      <c r="V2" s="127"/>
      <c r="X2" s="127" t="s">
        <v>267</v>
      </c>
      <c r="Y2" s="127"/>
      <c r="Z2" s="127"/>
      <c r="AB2" s="127" t="s">
        <v>268</v>
      </c>
      <c r="AC2" s="127"/>
      <c r="AD2" s="127"/>
    </row>
    <row r="3" spans="1:30" ht="28.5">
      <c r="A3" s="121" t="s">
        <v>207</v>
      </c>
      <c r="B3" s="122">
        <f>[2]Consolidado!H22</f>
        <v>0.7523333333333333</v>
      </c>
      <c r="C3" s="64">
        <f>[2]Consolidado!H23</f>
        <v>0.57396583662200273</v>
      </c>
      <c r="G3" s="121" t="s">
        <v>269</v>
      </c>
      <c r="H3" s="128">
        <f>[2]Consolidado!T10</f>
        <v>8.2008333333333336</v>
      </c>
      <c r="I3" s="129">
        <f>L3</f>
        <v>1.0978767386793851</v>
      </c>
      <c r="K3" s="121" t="s">
        <v>269</v>
      </c>
      <c r="L3" s="129">
        <f>[2]Consolidado!U10</f>
        <v>1.0978767386793851</v>
      </c>
      <c r="N3" s="64" t="s">
        <v>269</v>
      </c>
      <c r="O3" s="63">
        <f>[2]Consolidado!V10</f>
        <v>0.13387380209483407</v>
      </c>
      <c r="S3" s="65" t="s">
        <v>270</v>
      </c>
      <c r="T3" s="130" t="s">
        <v>161</v>
      </c>
      <c r="U3" s="131" t="s">
        <v>271</v>
      </c>
      <c r="V3" s="131" t="s">
        <v>272</v>
      </c>
      <c r="X3" s="65" t="s">
        <v>270</v>
      </c>
      <c r="Y3" s="65" t="s">
        <v>161</v>
      </c>
      <c r="Z3" s="65" t="s">
        <v>273</v>
      </c>
      <c r="AB3" s="65" t="s">
        <v>270</v>
      </c>
      <c r="AC3" s="65" t="s">
        <v>161</v>
      </c>
      <c r="AD3" s="65" t="s">
        <v>273</v>
      </c>
    </row>
    <row r="4" spans="1:30">
      <c r="A4" s="121" t="s">
        <v>208</v>
      </c>
      <c r="B4" s="122">
        <f>[2]Consolidado!K22</f>
        <v>0.76666666666666672</v>
      </c>
      <c r="C4" s="64">
        <f>[2]Consolidado!K23</f>
        <v>0.56344588415198849</v>
      </c>
      <c r="G4" s="121" t="s">
        <v>274</v>
      </c>
      <c r="H4" s="128">
        <f>[2]Consolidado!T11</f>
        <v>8.0383333333333322</v>
      </c>
      <c r="I4" s="129">
        <f>L4</f>
        <v>0.70754858490424533</v>
      </c>
      <c r="K4" s="121" t="s">
        <v>274</v>
      </c>
      <c r="L4" s="129">
        <f>[2]Consolidado!U11</f>
        <v>0.70754858490424533</v>
      </c>
      <c r="N4" s="64" t="s">
        <v>274</v>
      </c>
      <c r="O4" s="63">
        <f>[2]Consolidado!V11</f>
        <v>8.8021801978550127E-2</v>
      </c>
      <c r="S4" s="132">
        <v>1</v>
      </c>
      <c r="T4" s="64" t="s">
        <v>275</v>
      </c>
      <c r="U4" s="129">
        <f>N17</f>
        <v>7.8291666666666675</v>
      </c>
      <c r="V4" s="129">
        <f>O17</f>
        <v>0.43798782327061714</v>
      </c>
      <c r="X4" s="68">
        <v>1</v>
      </c>
      <c r="Y4" s="133">
        <v>16</v>
      </c>
      <c r="Z4" s="134">
        <v>4.0999999999999996</v>
      </c>
      <c r="AB4" s="135">
        <v>1</v>
      </c>
      <c r="AC4" s="133">
        <v>6</v>
      </c>
      <c r="AD4" s="64">
        <v>5</v>
      </c>
    </row>
    <row r="5" spans="1:30">
      <c r="A5" s="121" t="s">
        <v>209</v>
      </c>
      <c r="B5" s="122">
        <f>[2]Consolidado!N22</f>
        <v>0.7606666666666666</v>
      </c>
      <c r="C5" s="64">
        <f>[2]Consolidado!N23</f>
        <v>0.45404946816424069</v>
      </c>
      <c r="G5" s="121" t="s">
        <v>275</v>
      </c>
      <c r="H5" s="128">
        <f>[2]Consolidado!T13</f>
        <v>7.8291666666666675</v>
      </c>
      <c r="I5" s="129">
        <f>L6</f>
        <v>0.43798782327061714</v>
      </c>
      <c r="K5" s="121" t="s">
        <v>276</v>
      </c>
      <c r="L5" s="129">
        <f>[2]Consolidado!U17</f>
        <v>0.54021600618024412</v>
      </c>
      <c r="N5" s="64" t="s">
        <v>276</v>
      </c>
      <c r="O5" s="63">
        <f>[2]Consolidado!V17</f>
        <v>7.4843757711284764E-2</v>
      </c>
      <c r="S5" s="132">
        <v>2</v>
      </c>
      <c r="T5" s="64" t="s">
        <v>277</v>
      </c>
      <c r="U5" s="129">
        <f t="shared" ref="U5:V13" si="0">N18</f>
        <v>7.8095833333333333</v>
      </c>
      <c r="V5" s="129">
        <f t="shared" si="0"/>
        <v>0.39832984656772408</v>
      </c>
      <c r="X5" s="136">
        <v>2</v>
      </c>
      <c r="Y5" s="133">
        <v>5</v>
      </c>
      <c r="Z5" s="134">
        <v>3.85</v>
      </c>
      <c r="AB5" s="137"/>
      <c r="AC5" s="133">
        <v>13</v>
      </c>
      <c r="AD5" s="64">
        <v>5</v>
      </c>
    </row>
    <row r="6" spans="1:30">
      <c r="A6" s="121" t="s">
        <v>210</v>
      </c>
      <c r="B6" s="122">
        <f>[2]Consolidado!Q22</f>
        <v>0.67433333333333334</v>
      </c>
      <c r="C6" s="64">
        <f>[2]Consolidado!Q23</f>
        <v>0.57396583662200262</v>
      </c>
      <c r="G6" s="121" t="s">
        <v>277</v>
      </c>
      <c r="H6" s="128">
        <f>[2]Consolidado!T14</f>
        <v>7.8095833333333333</v>
      </c>
      <c r="I6" s="129">
        <f>L7</f>
        <v>0.39832984656772408</v>
      </c>
      <c r="K6" s="121" t="s">
        <v>278</v>
      </c>
      <c r="L6" s="129">
        <f>[2]Consolidado!U15</f>
        <v>0.43798782327061714</v>
      </c>
      <c r="N6" s="64" t="s">
        <v>278</v>
      </c>
      <c r="O6" s="63">
        <f>[2]Consolidado!V15</f>
        <v>6.6508748867414175E-2</v>
      </c>
      <c r="S6" s="132">
        <v>3</v>
      </c>
      <c r="T6" s="64" t="s">
        <v>279</v>
      </c>
      <c r="U6" s="129">
        <f t="shared" si="0"/>
        <v>7.5250000000000004</v>
      </c>
      <c r="V6" s="129">
        <f t="shared" si="0"/>
        <v>0.38681390874682875</v>
      </c>
      <c r="X6" s="136"/>
      <c r="Y6" s="133">
        <v>8</v>
      </c>
      <c r="Z6" s="134">
        <v>3.85</v>
      </c>
      <c r="AB6" s="137"/>
      <c r="AC6" s="133">
        <v>16</v>
      </c>
      <c r="AD6" s="64">
        <v>5</v>
      </c>
    </row>
    <row r="7" spans="1:30">
      <c r="G7" s="121" t="s">
        <v>279</v>
      </c>
      <c r="H7" s="128">
        <f>[2]Consolidado!T16</f>
        <v>7.5250000000000004</v>
      </c>
      <c r="I7" s="129">
        <f>L9</f>
        <v>0.38681390874682875</v>
      </c>
      <c r="K7" s="121" t="s">
        <v>279</v>
      </c>
      <c r="L7" s="129">
        <f>[2]Consolidado!U16</f>
        <v>0.39832984656772408</v>
      </c>
      <c r="N7" s="64" t="s">
        <v>280</v>
      </c>
      <c r="O7" s="63">
        <f>[2]Consolidado!V19</f>
        <v>5.4484917689724806E-2</v>
      </c>
      <c r="S7" s="132">
        <v>4</v>
      </c>
      <c r="T7" s="64" t="s">
        <v>276</v>
      </c>
      <c r="U7" s="129">
        <f t="shared" si="0"/>
        <v>7.2179166666666665</v>
      </c>
      <c r="V7" s="129">
        <f t="shared" si="0"/>
        <v>0.35771264072343512</v>
      </c>
      <c r="X7" s="68">
        <v>3</v>
      </c>
      <c r="Y7" s="138">
        <v>7</v>
      </c>
      <c r="Z7" s="139">
        <v>3.5</v>
      </c>
      <c r="AB7" s="137"/>
      <c r="AC7" s="133">
        <v>12</v>
      </c>
      <c r="AD7" s="64">
        <v>5</v>
      </c>
    </row>
    <row r="8" spans="1:30">
      <c r="G8" s="121" t="s">
        <v>281</v>
      </c>
      <c r="H8" s="128">
        <f>[2]Consolidado!T12</f>
        <v>7.4770833333333337</v>
      </c>
      <c r="I8" s="129">
        <f>L5</f>
        <v>0.54021600618024412</v>
      </c>
      <c r="K8" s="121" t="s">
        <v>280</v>
      </c>
      <c r="L8" s="129">
        <f>[2]Consolidado!U19</f>
        <v>0.3896579696776819</v>
      </c>
      <c r="N8" s="64" t="s">
        <v>279</v>
      </c>
      <c r="O8" s="63">
        <f>[2]Consolidado!V16</f>
        <v>5.2934198879431765E-2</v>
      </c>
      <c r="S8" s="132">
        <v>5</v>
      </c>
      <c r="T8" s="64" t="s">
        <v>269</v>
      </c>
      <c r="U8" s="129">
        <f t="shared" si="0"/>
        <v>8.2008333333333336</v>
      </c>
      <c r="V8" s="129">
        <f t="shared" si="0"/>
        <v>1.0978767386793851</v>
      </c>
      <c r="X8" s="68">
        <v>4</v>
      </c>
      <c r="Y8" s="133">
        <v>12</v>
      </c>
      <c r="Z8" s="134">
        <v>3.2</v>
      </c>
      <c r="AB8" s="137"/>
      <c r="AC8" s="133">
        <v>8</v>
      </c>
      <c r="AD8" s="64">
        <v>5</v>
      </c>
    </row>
    <row r="9" spans="1:30">
      <c r="G9" s="121" t="s">
        <v>276</v>
      </c>
      <c r="H9" s="128">
        <f>[2]Consolidado!T17</f>
        <v>7.2179166666666665</v>
      </c>
      <c r="I9" s="129">
        <f>L10</f>
        <v>0.35771264072343512</v>
      </c>
      <c r="K9" s="121" t="s">
        <v>277</v>
      </c>
      <c r="L9" s="129">
        <f>[2]Consolidado!U14</f>
        <v>0.38681390874682875</v>
      </c>
      <c r="N9" s="64" t="s">
        <v>277</v>
      </c>
      <c r="O9" s="63">
        <f>[2]Consolidado!V14</f>
        <v>4.9530671770388356E-2</v>
      </c>
      <c r="S9" s="132">
        <v>6</v>
      </c>
      <c r="T9" s="64" t="s">
        <v>274</v>
      </c>
      <c r="U9" s="129">
        <f t="shared" si="0"/>
        <v>8.0383333333333322</v>
      </c>
      <c r="V9" s="129">
        <f t="shared" si="0"/>
        <v>0.70754858490424533</v>
      </c>
      <c r="X9" s="68">
        <v>5</v>
      </c>
      <c r="Y9" s="64">
        <v>10</v>
      </c>
      <c r="Z9" s="140">
        <v>3</v>
      </c>
      <c r="AB9" s="141"/>
      <c r="AC9" s="133">
        <v>11</v>
      </c>
      <c r="AD9" s="64">
        <v>5</v>
      </c>
    </row>
    <row r="10" spans="1:30">
      <c r="G10" s="121" t="s">
        <v>282</v>
      </c>
      <c r="H10" s="128">
        <f>[2]Consolidado!T18</f>
        <v>7.2012499999999999</v>
      </c>
      <c r="I10" s="129">
        <f>L11</f>
        <v>0.35112913104250781</v>
      </c>
      <c r="K10" s="121" t="s">
        <v>281</v>
      </c>
      <c r="L10" s="129">
        <f>[2]Consolidado!U12</f>
        <v>0.35771264072343512</v>
      </c>
      <c r="N10" s="64" t="s">
        <v>281</v>
      </c>
      <c r="O10" s="63">
        <f>[2]Consolidado!V12</f>
        <v>4.7841200208205308E-2</v>
      </c>
      <c r="S10" s="132">
        <v>7</v>
      </c>
      <c r="T10" s="64" t="s">
        <v>281</v>
      </c>
      <c r="U10" s="129">
        <f t="shared" si="0"/>
        <v>7.4770833333333337</v>
      </c>
      <c r="V10" s="129">
        <f t="shared" si="0"/>
        <v>0.54021600618024412</v>
      </c>
      <c r="X10" s="142">
        <v>6</v>
      </c>
      <c r="Y10" s="133">
        <v>9</v>
      </c>
      <c r="Z10" s="140">
        <v>3</v>
      </c>
      <c r="AB10" s="135">
        <v>2</v>
      </c>
      <c r="AC10" s="133">
        <v>3</v>
      </c>
      <c r="AD10" s="64">
        <v>4.5999999999999996</v>
      </c>
    </row>
    <row r="11" spans="1:30">
      <c r="G11" s="121" t="s">
        <v>280</v>
      </c>
      <c r="H11" s="128">
        <f>[2]Consolidado!T19</f>
        <v>7.1516666666666664</v>
      </c>
      <c r="I11" s="129">
        <f>L8</f>
        <v>0.3896579696776819</v>
      </c>
      <c r="K11" s="121" t="s">
        <v>275</v>
      </c>
      <c r="L11" s="129">
        <f>[2]Consolidado!U13</f>
        <v>0.35112913104250781</v>
      </c>
      <c r="N11" s="64" t="s">
        <v>275</v>
      </c>
      <c r="O11" s="63">
        <f>[2]Consolidado!V13</f>
        <v>4.4848851224162781E-2</v>
      </c>
      <c r="S11" s="132">
        <v>8</v>
      </c>
      <c r="T11" s="64" t="s">
        <v>282</v>
      </c>
      <c r="U11" s="129">
        <f t="shared" si="0"/>
        <v>7.2012499999999999</v>
      </c>
      <c r="V11" s="129">
        <f t="shared" si="0"/>
        <v>0.35112913104250781</v>
      </c>
      <c r="AB11" s="137"/>
      <c r="AC11" s="64">
        <v>4</v>
      </c>
      <c r="AD11" s="64">
        <v>4.5999999999999996</v>
      </c>
    </row>
    <row r="12" spans="1:30">
      <c r="G12" s="121" t="s">
        <v>278</v>
      </c>
      <c r="H12" s="128">
        <f>[2]Consolidado!T15</f>
        <v>6.5854166666666671</v>
      </c>
      <c r="I12" s="129">
        <f>L12</f>
        <v>0.21746647251166482</v>
      </c>
      <c r="K12" s="121" t="s">
        <v>282</v>
      </c>
      <c r="L12" s="129">
        <f>[2]Consolidado!U18</f>
        <v>0.21746647251166482</v>
      </c>
      <c r="N12" s="64" t="s">
        <v>282</v>
      </c>
      <c r="O12" s="63">
        <f>[2]Consolidado!V18</f>
        <v>3.0198433954058645E-2</v>
      </c>
      <c r="S12" s="132">
        <v>9</v>
      </c>
      <c r="T12" s="64" t="s">
        <v>280</v>
      </c>
      <c r="U12" s="129">
        <f t="shared" si="0"/>
        <v>7.1516666666666664</v>
      </c>
      <c r="V12" s="129">
        <f t="shared" si="0"/>
        <v>0.3896579696776819</v>
      </c>
      <c r="AB12" s="137"/>
      <c r="AC12" s="64">
        <v>10</v>
      </c>
      <c r="AD12" s="64">
        <v>4.5999999999999996</v>
      </c>
    </row>
    <row r="13" spans="1:30" ht="15" customHeight="1">
      <c r="S13" s="132">
        <v>10</v>
      </c>
      <c r="T13" s="64" t="s">
        <v>278</v>
      </c>
      <c r="U13" s="129">
        <f t="shared" si="0"/>
        <v>6.5854166666666671</v>
      </c>
      <c r="V13" s="129">
        <f t="shared" si="0"/>
        <v>0.21746647251166482</v>
      </c>
      <c r="AB13" s="137"/>
      <c r="AC13" s="133">
        <v>5</v>
      </c>
      <c r="AD13" s="64">
        <v>4.5999999999999996</v>
      </c>
    </row>
    <row r="14" spans="1:30" ht="15" customHeight="1">
      <c r="AB14" s="137"/>
      <c r="AC14" s="133">
        <v>9</v>
      </c>
      <c r="AD14" s="64">
        <v>4.5999999999999996</v>
      </c>
    </row>
    <row r="15" spans="1:30" ht="15" customHeight="1">
      <c r="H15" s="127" t="s">
        <v>283</v>
      </c>
      <c r="I15" s="127"/>
      <c r="J15" s="127"/>
      <c r="K15" s="127"/>
      <c r="L15" s="127"/>
      <c r="M15" s="127"/>
      <c r="N15" s="127"/>
      <c r="O15" s="127"/>
      <c r="AB15" s="141"/>
      <c r="AC15" s="64">
        <v>7</v>
      </c>
      <c r="AD15" s="64">
        <v>4.5999999999999996</v>
      </c>
    </row>
    <row r="16" spans="1:30" ht="15" customHeight="1">
      <c r="H16" s="130" t="s">
        <v>161</v>
      </c>
      <c r="I16" s="131" t="s">
        <v>271</v>
      </c>
      <c r="J16" s="131" t="s">
        <v>272</v>
      </c>
      <c r="K16" s="130" t="s">
        <v>284</v>
      </c>
      <c r="M16" s="130" t="s">
        <v>161</v>
      </c>
      <c r="N16" s="131" t="s">
        <v>271</v>
      </c>
      <c r="O16" s="131" t="s">
        <v>272</v>
      </c>
      <c r="Y16" s="143" t="s">
        <v>285</v>
      </c>
      <c r="Z16" s="143"/>
    </row>
    <row r="17" spans="1:26" ht="15" customHeight="1">
      <c r="H17" s="64" t="s">
        <v>269</v>
      </c>
      <c r="I17" s="64">
        <f>H3</f>
        <v>8.2008333333333336</v>
      </c>
      <c r="J17" s="129">
        <f>I3</f>
        <v>1.0978767386793851</v>
      </c>
      <c r="K17" s="64" t="b">
        <f>IF(AND(I17&gt;=7.4,J17&lt;=0.5),TRUE, FALSE)</f>
        <v>0</v>
      </c>
      <c r="L17" s="78">
        <v>1</v>
      </c>
      <c r="M17" s="64" t="s">
        <v>275</v>
      </c>
      <c r="N17" s="64">
        <f>I20</f>
        <v>7.8291666666666675</v>
      </c>
      <c r="O17" s="64">
        <f>J20</f>
        <v>0.43798782327061714</v>
      </c>
      <c r="Y17" s="144" t="s">
        <v>161</v>
      </c>
      <c r="Z17" s="145"/>
    </row>
    <row r="18" spans="1:26" ht="15" customHeight="1">
      <c r="H18" s="64" t="s">
        <v>274</v>
      </c>
      <c r="I18" s="64">
        <f>H4</f>
        <v>8.0383333333333322</v>
      </c>
      <c r="J18" s="129">
        <f>I4</f>
        <v>0.70754858490424533</v>
      </c>
      <c r="K18" s="64" t="b">
        <f t="shared" ref="K18:K26" si="1">IF(AND(I18&gt;=7.4,J18&lt;=0.5),TRUE, FALSE)</f>
        <v>0</v>
      </c>
      <c r="L18" s="78">
        <v>2</v>
      </c>
      <c r="M18" s="64" t="s">
        <v>277</v>
      </c>
      <c r="N18" s="64">
        <f>I21</f>
        <v>7.8095833333333333</v>
      </c>
      <c r="O18" s="64">
        <f>J21</f>
        <v>0.39832984656772408</v>
      </c>
      <c r="Y18" s="146" t="s">
        <v>171</v>
      </c>
      <c r="Z18" s="147"/>
    </row>
    <row r="19" spans="1:26" ht="15" customHeight="1">
      <c r="H19" s="64" t="s">
        <v>281</v>
      </c>
      <c r="I19" s="64">
        <f>H8</f>
        <v>7.4770833333333337</v>
      </c>
      <c r="J19" s="129">
        <f>I8</f>
        <v>0.54021600618024412</v>
      </c>
      <c r="K19" s="64" t="b">
        <f t="shared" si="1"/>
        <v>0</v>
      </c>
      <c r="L19" s="78">
        <v>3</v>
      </c>
      <c r="M19" s="64" t="s">
        <v>279</v>
      </c>
      <c r="N19" s="64">
        <f t="shared" ref="N19:O20" si="2">I23</f>
        <v>7.5250000000000004</v>
      </c>
      <c r="O19" s="64">
        <f t="shared" si="2"/>
        <v>0.38681390874682875</v>
      </c>
      <c r="Y19" s="146" t="s">
        <v>240</v>
      </c>
      <c r="Z19" s="147"/>
    </row>
    <row r="20" spans="1:26" ht="15" customHeight="1">
      <c r="H20" s="64" t="s">
        <v>275</v>
      </c>
      <c r="I20" s="64">
        <f>H5</f>
        <v>7.8291666666666675</v>
      </c>
      <c r="J20" s="129">
        <f>I5</f>
        <v>0.43798782327061714</v>
      </c>
      <c r="K20" s="64" t="b">
        <f t="shared" si="1"/>
        <v>1</v>
      </c>
      <c r="L20" s="78">
        <v>4</v>
      </c>
      <c r="M20" s="64" t="s">
        <v>276</v>
      </c>
      <c r="N20" s="64">
        <f t="shared" si="2"/>
        <v>7.2179166666666665</v>
      </c>
      <c r="O20" s="129">
        <f t="shared" si="2"/>
        <v>0.35771264072343512</v>
      </c>
      <c r="Y20" s="146" t="s">
        <v>244</v>
      </c>
      <c r="Z20" s="147"/>
    </row>
    <row r="21" spans="1:26" ht="15" customHeight="1">
      <c r="H21" s="64" t="s">
        <v>277</v>
      </c>
      <c r="I21" s="64">
        <f>H6</f>
        <v>7.8095833333333333</v>
      </c>
      <c r="J21" s="129">
        <f>I6</f>
        <v>0.39832984656772408</v>
      </c>
      <c r="K21" s="64" t="b">
        <f t="shared" si="1"/>
        <v>1</v>
      </c>
      <c r="L21" s="78">
        <v>5</v>
      </c>
      <c r="M21" s="64" t="s">
        <v>269</v>
      </c>
      <c r="N21" s="64">
        <f t="shared" ref="N21:O23" si="3">I17</f>
        <v>8.2008333333333336</v>
      </c>
      <c r="O21" s="64">
        <f t="shared" si="3"/>
        <v>1.0978767386793851</v>
      </c>
      <c r="Y21" s="146" t="s">
        <v>181</v>
      </c>
      <c r="Z21" s="147"/>
    </row>
    <row r="22" spans="1:26" ht="15" customHeight="1">
      <c r="H22" s="64" t="s">
        <v>278</v>
      </c>
      <c r="I22" s="64">
        <f>H12</f>
        <v>6.5854166666666671</v>
      </c>
      <c r="J22" s="129">
        <f>I12</f>
        <v>0.21746647251166482</v>
      </c>
      <c r="K22" s="64" t="b">
        <f t="shared" si="1"/>
        <v>0</v>
      </c>
      <c r="L22" s="78">
        <v>6</v>
      </c>
      <c r="M22" s="64" t="s">
        <v>274</v>
      </c>
      <c r="N22" s="64">
        <f t="shared" si="3"/>
        <v>8.0383333333333322</v>
      </c>
      <c r="O22" s="64">
        <f t="shared" si="3"/>
        <v>0.70754858490424533</v>
      </c>
      <c r="Y22" s="146" t="s">
        <v>248</v>
      </c>
      <c r="Z22" s="147"/>
    </row>
    <row r="23" spans="1:26" ht="15" customHeight="1">
      <c r="H23" s="64" t="s">
        <v>279</v>
      </c>
      <c r="I23" s="64">
        <f>H7</f>
        <v>7.5250000000000004</v>
      </c>
      <c r="J23" s="129">
        <f>I7</f>
        <v>0.38681390874682875</v>
      </c>
      <c r="K23" s="64" t="b">
        <f t="shared" si="1"/>
        <v>1</v>
      </c>
      <c r="L23" s="78">
        <v>7</v>
      </c>
      <c r="M23" s="64" t="s">
        <v>281</v>
      </c>
      <c r="N23" s="64">
        <f t="shared" si="3"/>
        <v>7.4770833333333337</v>
      </c>
      <c r="O23" s="64">
        <f t="shared" si="3"/>
        <v>0.54021600618024412</v>
      </c>
      <c r="Y23" s="148"/>
      <c r="Z23" s="148"/>
    </row>
    <row r="24" spans="1:26" ht="15" customHeight="1">
      <c r="H24" s="64" t="s">
        <v>276</v>
      </c>
      <c r="I24" s="64">
        <f t="shared" ref="I24:J26" si="4">H9</f>
        <v>7.2179166666666665</v>
      </c>
      <c r="J24" s="129">
        <f t="shared" si="4"/>
        <v>0.35771264072343512</v>
      </c>
      <c r="K24" s="64" t="b">
        <f t="shared" si="1"/>
        <v>0</v>
      </c>
      <c r="L24" s="78">
        <v>8</v>
      </c>
      <c r="M24" s="64" t="s">
        <v>282</v>
      </c>
      <c r="N24" s="64">
        <f>I25</f>
        <v>7.2012499999999999</v>
      </c>
      <c r="O24" s="64">
        <f>J25</f>
        <v>0.35112913104250781</v>
      </c>
    </row>
    <row r="25" spans="1:26" ht="15" customHeight="1">
      <c r="A25" s="149" t="s">
        <v>205</v>
      </c>
      <c r="B25" s="119" t="s">
        <v>286</v>
      </c>
      <c r="C25" s="64" t="s">
        <v>262</v>
      </c>
      <c r="E25" s="150"/>
      <c r="H25" s="64" t="s">
        <v>282</v>
      </c>
      <c r="I25" s="64">
        <f t="shared" si="4"/>
        <v>7.2012499999999999</v>
      </c>
      <c r="J25" s="129">
        <f t="shared" si="4"/>
        <v>0.35112913104250781</v>
      </c>
      <c r="K25" s="64" t="b">
        <f t="shared" si="1"/>
        <v>0</v>
      </c>
      <c r="L25" s="78">
        <v>9</v>
      </c>
      <c r="M25" s="64" t="s">
        <v>280</v>
      </c>
      <c r="N25" s="64">
        <f>I26</f>
        <v>7.1516666666666664</v>
      </c>
      <c r="O25" s="64">
        <f>J26</f>
        <v>0.3896579696776819</v>
      </c>
    </row>
    <row r="26" spans="1:26" ht="15" customHeight="1">
      <c r="A26" s="101" t="s">
        <v>287</v>
      </c>
      <c r="B26" s="103">
        <f>[2]Consolidado!D21</f>
        <v>7.7024999999999997</v>
      </c>
      <c r="C26" s="151">
        <f>B34</f>
        <v>0.77044359516666316</v>
      </c>
      <c r="D26" s="150"/>
      <c r="H26" s="64" t="s">
        <v>280</v>
      </c>
      <c r="I26" s="64">
        <f t="shared" si="4"/>
        <v>7.1516666666666664</v>
      </c>
      <c r="J26" s="129">
        <f t="shared" si="4"/>
        <v>0.3896579696776819</v>
      </c>
      <c r="K26" s="64" t="b">
        <f t="shared" si="1"/>
        <v>0</v>
      </c>
      <c r="L26" s="78">
        <v>10</v>
      </c>
      <c r="M26" s="64" t="s">
        <v>278</v>
      </c>
      <c r="N26" s="64">
        <f>I22</f>
        <v>6.5854166666666671</v>
      </c>
      <c r="O26" s="64">
        <f>J22</f>
        <v>0.21746647251166482</v>
      </c>
    </row>
    <row r="27" spans="1:26" ht="15" customHeight="1">
      <c r="A27" s="101" t="s">
        <v>288</v>
      </c>
      <c r="B27" s="103">
        <f>[2]Consolidado!K21</f>
        <v>7.666666666666667</v>
      </c>
      <c r="C27" s="151">
        <f>B36</f>
        <v>0.57396583662200262</v>
      </c>
      <c r="D27" s="150"/>
    </row>
    <row r="28" spans="1:26" ht="15" customHeight="1">
      <c r="A28" s="101" t="s">
        <v>289</v>
      </c>
      <c r="B28" s="103">
        <f>[2]Consolidado!N21</f>
        <v>7.6066666666666665</v>
      </c>
      <c r="C28" s="151">
        <f>B37</f>
        <v>0.56344588415198849</v>
      </c>
      <c r="D28" s="150"/>
    </row>
    <row r="29" spans="1:26" ht="15" customHeight="1">
      <c r="A29" s="101" t="s">
        <v>290</v>
      </c>
      <c r="B29" s="103">
        <f>[2]Consolidado!H21</f>
        <v>7.5233333333333334</v>
      </c>
      <c r="C29" s="151">
        <f>B35</f>
        <v>0.57396583662200273</v>
      </c>
      <c r="D29" s="150"/>
    </row>
    <row r="30" spans="1:26" ht="15" customHeight="1">
      <c r="A30" s="101" t="s">
        <v>291</v>
      </c>
      <c r="B30" s="103">
        <f>[2]Consolidado!Q21</f>
        <v>6.7433333333333332</v>
      </c>
      <c r="C30" s="151">
        <f>B38</f>
        <v>0.45404946816424069</v>
      </c>
      <c r="D30" s="150"/>
    </row>
    <row r="31" spans="1:26" ht="15" customHeight="1">
      <c r="A31" s="101" t="s">
        <v>292</v>
      </c>
      <c r="G31" s="150"/>
    </row>
    <row r="32" spans="1:26" ht="15" customHeight="1">
      <c r="G32" s="150"/>
    </row>
    <row r="33" spans="1:7" ht="15" customHeight="1">
      <c r="A33" s="152" t="s">
        <v>205</v>
      </c>
      <c r="B33" s="64" t="s">
        <v>262</v>
      </c>
      <c r="G33" s="150"/>
    </row>
    <row r="34" spans="1:7" ht="15" customHeight="1">
      <c r="A34" s="103" t="s">
        <v>287</v>
      </c>
      <c r="B34" s="64">
        <f>[2]Consolidado!D23</f>
        <v>0.77044359516666316</v>
      </c>
    </row>
    <row r="35" spans="1:7" ht="15" customHeight="1">
      <c r="A35" s="103" t="s">
        <v>290</v>
      </c>
      <c r="B35" s="64">
        <f>[2]Consolidado!H23</f>
        <v>0.57396583662200273</v>
      </c>
    </row>
    <row r="36" spans="1:7" ht="15" customHeight="1">
      <c r="A36" s="103" t="s">
        <v>291</v>
      </c>
      <c r="B36" s="64">
        <f>[2]Consolidado!Q23</f>
        <v>0.57396583662200262</v>
      </c>
    </row>
    <row r="37" spans="1:7" ht="15" customHeight="1">
      <c r="A37" s="103" t="s">
        <v>288</v>
      </c>
      <c r="B37" s="64">
        <f>[2]Consolidado!K23</f>
        <v>0.56344588415198849</v>
      </c>
    </row>
    <row r="38" spans="1:7" ht="15" customHeight="1">
      <c r="A38" s="103" t="s">
        <v>289</v>
      </c>
      <c r="B38" s="64">
        <f>[2]Consolidado!N23</f>
        <v>0.45404946816424069</v>
      </c>
    </row>
    <row r="39" spans="1:7" ht="15" customHeight="1"/>
    <row r="40" spans="1:7" ht="15" customHeight="1"/>
    <row r="41" spans="1:7" ht="15" customHeight="1"/>
    <row r="42" spans="1:7" ht="15" customHeight="1"/>
    <row r="43" spans="1:7" ht="15" customHeight="1"/>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sheetData>
  <mergeCells count="14">
    <mergeCell ref="Y21:Z21"/>
    <mergeCell ref="Y22:Z22"/>
    <mergeCell ref="H15:O15"/>
    <mergeCell ref="Y16:Z16"/>
    <mergeCell ref="Y17:Z17"/>
    <mergeCell ref="Y18:Z18"/>
    <mergeCell ref="Y19:Z19"/>
    <mergeCell ref="Y20:Z20"/>
    <mergeCell ref="S2:V2"/>
    <mergeCell ref="X2:Z2"/>
    <mergeCell ref="AB2:AD2"/>
    <mergeCell ref="AB4:AB9"/>
    <mergeCell ref="X5:X6"/>
    <mergeCell ref="AB10:AB15"/>
  </mergeCells>
  <conditionalFormatting sqref="I17:I26">
    <cfRule type="cellIs" dxfId="5" priority="5" operator="lessThan">
      <formula>7.4</formula>
    </cfRule>
    <cfRule type="cellIs" dxfId="4" priority="6" operator="greaterThan">
      <formula>7.4</formula>
    </cfRule>
  </conditionalFormatting>
  <conditionalFormatting sqref="J17:J26">
    <cfRule type="cellIs" dxfId="3" priority="3" operator="lessThan">
      <formula>0.5</formula>
    </cfRule>
    <cfRule type="cellIs" dxfId="2" priority="4" operator="greaterThan">
      <formula>0.5</formula>
    </cfRule>
  </conditionalFormatting>
  <conditionalFormatting sqref="K17:K26">
    <cfRule type="containsText" dxfId="1" priority="1" operator="containsText" text="VERDADERO">
      <formula>NOT(ISERROR(SEARCH("VERDADERO",K17)))</formula>
    </cfRule>
    <cfRule type="containsText" dxfId="0" priority="2" operator="containsText" text="FALSO">
      <formula>NOT(ISERROR(SEARCH("FALSO",K17)))</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FA8D6-0B8C-470D-A761-24F8D3AE54D3}">
  <sheetPr>
    <tabColor theme="7" tint="0.39997558519241921"/>
  </sheetPr>
  <dimension ref="A2:AH38"/>
  <sheetViews>
    <sheetView workbookViewId="0">
      <selection activeCell="I10" sqref="I10:J11"/>
    </sheetView>
  </sheetViews>
  <sheetFormatPr defaultColWidth="12.5703125" defaultRowHeight="15"/>
  <cols>
    <col min="2" max="3" width="21.140625" customWidth="1"/>
    <col min="4" max="5" width="16.7109375" customWidth="1"/>
    <col min="6" max="7" width="17.7109375" customWidth="1"/>
    <col min="8" max="8" width="43.42578125" customWidth="1"/>
    <col min="9" max="10" width="19.85546875" customWidth="1"/>
    <col min="11" max="13" width="11.7109375" customWidth="1"/>
    <col min="14" max="14" width="15.5703125" customWidth="1"/>
    <col min="15" max="15" width="32.42578125" customWidth="1"/>
    <col min="16" max="16" width="19.28515625" customWidth="1"/>
    <col min="17" max="17" width="27.85546875" customWidth="1"/>
    <col min="18" max="18" width="18.85546875" customWidth="1"/>
    <col min="19" max="19" width="6.28515625" customWidth="1"/>
    <col min="20" max="21" width="7.140625" customWidth="1"/>
    <col min="22" max="22" width="7.42578125" customWidth="1"/>
    <col min="23" max="26" width="5.7109375" customWidth="1"/>
    <col min="27" max="27" width="6.7109375" customWidth="1"/>
    <col min="28" max="33" width="5.7109375" customWidth="1"/>
    <col min="34" max="34" width="5.5703125" customWidth="1"/>
  </cols>
  <sheetData>
    <row r="2" spans="1:34" ht="16.5" customHeight="1">
      <c r="A2" s="162" t="s">
        <v>293</v>
      </c>
      <c r="B2" s="162" t="s">
        <v>294</v>
      </c>
      <c r="C2" s="162"/>
      <c r="D2" s="162" t="s">
        <v>295</v>
      </c>
      <c r="E2" s="162"/>
      <c r="F2" s="162" t="s">
        <v>296</v>
      </c>
      <c r="G2" s="162"/>
      <c r="H2" s="163" t="s">
        <v>297</v>
      </c>
      <c r="I2" s="164" t="s">
        <v>298</v>
      </c>
      <c r="J2" s="164"/>
      <c r="K2" s="165" t="s">
        <v>299</v>
      </c>
      <c r="L2" s="166"/>
      <c r="M2" s="166"/>
      <c r="N2" s="167"/>
      <c r="O2" s="168" t="s">
        <v>300</v>
      </c>
      <c r="P2" s="168" t="s">
        <v>301</v>
      </c>
      <c r="Q2" s="162" t="s">
        <v>302</v>
      </c>
      <c r="R2" s="162" t="s">
        <v>303</v>
      </c>
      <c r="S2" s="162" t="s">
        <v>304</v>
      </c>
      <c r="T2" s="162"/>
      <c r="U2" s="162"/>
      <c r="V2" s="162"/>
      <c r="W2" s="162"/>
      <c r="X2" s="162"/>
      <c r="Y2" s="162"/>
      <c r="Z2" s="162"/>
      <c r="AA2" s="162"/>
      <c r="AB2" s="162"/>
      <c r="AC2" s="162"/>
      <c r="AD2" s="162"/>
      <c r="AE2" s="162"/>
      <c r="AF2" s="162"/>
      <c r="AG2" s="162"/>
      <c r="AH2" s="162"/>
    </row>
    <row r="3" spans="1:34" ht="16.5" customHeight="1">
      <c r="A3" s="162"/>
      <c r="B3" s="162"/>
      <c r="C3" s="162"/>
      <c r="D3" s="162"/>
      <c r="E3" s="162"/>
      <c r="F3" s="162"/>
      <c r="G3" s="162"/>
      <c r="H3" s="169"/>
      <c r="I3" s="164"/>
      <c r="J3" s="164"/>
      <c r="K3" s="170" t="s">
        <v>305</v>
      </c>
      <c r="L3" s="170" t="s">
        <v>306</v>
      </c>
      <c r="M3" s="170" t="s">
        <v>307</v>
      </c>
      <c r="N3" s="170" t="s">
        <v>308</v>
      </c>
      <c r="O3" s="171"/>
      <c r="P3" s="171"/>
      <c r="Q3" s="162"/>
      <c r="R3" s="162"/>
      <c r="S3" s="172" t="s">
        <v>309</v>
      </c>
      <c r="T3" s="173" t="s">
        <v>310</v>
      </c>
      <c r="U3" s="173" t="s">
        <v>311</v>
      </c>
      <c r="V3" s="173" t="s">
        <v>312</v>
      </c>
      <c r="W3" s="173" t="s">
        <v>313</v>
      </c>
      <c r="X3" s="173" t="s">
        <v>314</v>
      </c>
      <c r="Y3" s="173" t="s">
        <v>315</v>
      </c>
      <c r="Z3" s="173" t="s">
        <v>316</v>
      </c>
      <c r="AA3" s="173" t="s">
        <v>317</v>
      </c>
      <c r="AB3" s="173" t="s">
        <v>318</v>
      </c>
      <c r="AC3" s="173" t="s">
        <v>319</v>
      </c>
      <c r="AD3" s="173" t="s">
        <v>320</v>
      </c>
      <c r="AE3" s="173" t="s">
        <v>321</v>
      </c>
      <c r="AF3" s="173" t="s">
        <v>322</v>
      </c>
      <c r="AG3" s="173" t="s">
        <v>323</v>
      </c>
      <c r="AH3" s="173" t="s">
        <v>324</v>
      </c>
    </row>
    <row r="4" spans="1:34" ht="64.5" customHeight="1">
      <c r="A4" s="174">
        <v>1</v>
      </c>
      <c r="B4" s="175" t="s">
        <v>325</v>
      </c>
      <c r="C4" s="176"/>
      <c r="D4" s="177" t="s">
        <v>326</v>
      </c>
      <c r="E4" s="178"/>
      <c r="F4" s="175" t="s">
        <v>327</v>
      </c>
      <c r="G4" s="176"/>
      <c r="H4" s="179" t="s">
        <v>328</v>
      </c>
      <c r="I4" s="177" t="s">
        <v>329</v>
      </c>
      <c r="J4" s="178"/>
      <c r="K4" s="19" t="s">
        <v>330</v>
      </c>
      <c r="L4" s="19" t="s">
        <v>330</v>
      </c>
      <c r="M4" s="19" t="s">
        <v>330</v>
      </c>
      <c r="N4" s="21"/>
      <c r="O4" s="21"/>
      <c r="P4" s="180" t="s">
        <v>331</v>
      </c>
      <c r="Q4" s="181" t="s">
        <v>332</v>
      </c>
      <c r="R4" s="182" t="s">
        <v>333</v>
      </c>
      <c r="S4" s="9"/>
      <c r="T4" s="9"/>
      <c r="U4" s="9"/>
      <c r="V4" s="9"/>
      <c r="W4" s="183"/>
      <c r="X4" s="183"/>
      <c r="Y4" s="9"/>
      <c r="Z4" s="9"/>
      <c r="AA4" s="9"/>
      <c r="AB4" s="9"/>
      <c r="AC4" s="9"/>
      <c r="AD4" s="9"/>
      <c r="AE4" s="9"/>
      <c r="AF4" s="9"/>
      <c r="AG4" s="9"/>
      <c r="AH4" s="9"/>
    </row>
    <row r="5" spans="1:34" ht="64.5" customHeight="1">
      <c r="A5" s="174"/>
      <c r="B5" s="184"/>
      <c r="C5" s="185"/>
      <c r="D5" s="186"/>
      <c r="E5" s="187"/>
      <c r="F5" s="184"/>
      <c r="G5" s="185"/>
      <c r="H5" s="179" t="s">
        <v>334</v>
      </c>
      <c r="I5" s="186"/>
      <c r="J5" s="187"/>
      <c r="K5" s="19" t="s">
        <v>330</v>
      </c>
      <c r="L5" s="19" t="s">
        <v>330</v>
      </c>
      <c r="M5" s="19" t="s">
        <v>330</v>
      </c>
      <c r="N5" s="188"/>
      <c r="O5" s="188"/>
      <c r="P5" s="180" t="s">
        <v>335</v>
      </c>
      <c r="Q5" s="189"/>
      <c r="R5" s="182" t="s">
        <v>336</v>
      </c>
      <c r="S5" s="9"/>
      <c r="T5" s="9"/>
      <c r="U5" s="9"/>
      <c r="V5" s="9"/>
      <c r="W5" s="9"/>
      <c r="X5" s="9"/>
      <c r="Y5" s="183"/>
      <c r="Z5" s="9"/>
      <c r="AA5" s="9"/>
      <c r="AB5" s="9"/>
      <c r="AC5" s="9"/>
      <c r="AD5" s="9"/>
      <c r="AE5" s="9"/>
      <c r="AF5" s="9"/>
      <c r="AG5" s="9"/>
      <c r="AH5" s="9"/>
    </row>
    <row r="6" spans="1:34" ht="64.5" customHeight="1">
      <c r="A6" s="174">
        <v>2</v>
      </c>
      <c r="B6" s="190" t="s">
        <v>337</v>
      </c>
      <c r="C6" s="191"/>
      <c r="D6" s="177" t="s">
        <v>338</v>
      </c>
      <c r="E6" s="178"/>
      <c r="F6" s="175" t="s">
        <v>339</v>
      </c>
      <c r="G6" s="176"/>
      <c r="H6" s="179" t="s">
        <v>340</v>
      </c>
      <c r="I6" s="177" t="s">
        <v>341</v>
      </c>
      <c r="J6" s="178"/>
      <c r="K6" s="181"/>
      <c r="L6" s="181" t="s">
        <v>330</v>
      </c>
      <c r="M6" s="181"/>
      <c r="N6" s="181"/>
      <c r="O6" s="180" t="s">
        <v>342</v>
      </c>
      <c r="P6" s="181" t="s">
        <v>331</v>
      </c>
      <c r="Q6" s="181" t="s">
        <v>343</v>
      </c>
      <c r="R6" s="182" t="s">
        <v>344</v>
      </c>
      <c r="S6" s="9"/>
      <c r="T6" s="9"/>
      <c r="U6" s="9"/>
      <c r="V6" s="9"/>
      <c r="W6" s="183"/>
      <c r="X6" s="183"/>
      <c r="Y6" s="183"/>
      <c r="Z6" s="183"/>
      <c r="AA6" s="183"/>
      <c r="AB6" s="183"/>
      <c r="AC6" s="9"/>
      <c r="AD6" s="9"/>
      <c r="AE6" s="9"/>
      <c r="AF6" s="9"/>
      <c r="AG6" s="9"/>
      <c r="AH6" s="9"/>
    </row>
    <row r="7" spans="1:34" ht="64.5" customHeight="1">
      <c r="A7" s="174"/>
      <c r="B7" s="192"/>
      <c r="C7" s="193"/>
      <c r="D7" s="186"/>
      <c r="E7" s="187"/>
      <c r="F7" s="184"/>
      <c r="G7" s="185"/>
      <c r="H7" s="179" t="s">
        <v>345</v>
      </c>
      <c r="I7" s="186"/>
      <c r="J7" s="187"/>
      <c r="K7" s="189"/>
      <c r="L7" s="189"/>
      <c r="M7" s="189"/>
      <c r="N7" s="189"/>
      <c r="O7" s="194" t="s">
        <v>346</v>
      </c>
      <c r="P7" s="189"/>
      <c r="Q7" s="189"/>
      <c r="R7" s="182" t="s">
        <v>344</v>
      </c>
      <c r="S7" s="9"/>
      <c r="T7" s="9"/>
      <c r="U7" s="9"/>
      <c r="V7" s="9"/>
      <c r="W7" s="183"/>
      <c r="X7" s="183"/>
      <c r="Y7" s="183"/>
      <c r="Z7" s="183"/>
      <c r="AA7" s="183"/>
      <c r="AB7" s="183"/>
      <c r="AC7" s="9"/>
      <c r="AD7" s="9"/>
      <c r="AE7" s="9"/>
      <c r="AF7" s="9"/>
      <c r="AG7" s="9"/>
      <c r="AH7" s="9"/>
    </row>
    <row r="8" spans="1:34" ht="64.5" customHeight="1">
      <c r="A8" s="174">
        <v>3</v>
      </c>
      <c r="B8" s="190" t="s">
        <v>337</v>
      </c>
      <c r="C8" s="191"/>
      <c r="D8" s="177" t="s">
        <v>347</v>
      </c>
      <c r="E8" s="178"/>
      <c r="F8" s="175" t="s">
        <v>348</v>
      </c>
      <c r="G8" s="176"/>
      <c r="H8" s="179" t="s">
        <v>349</v>
      </c>
      <c r="I8" s="195" t="s">
        <v>350</v>
      </c>
      <c r="J8" s="196"/>
      <c r="K8" s="19" t="s">
        <v>330</v>
      </c>
      <c r="L8" s="180"/>
      <c r="M8" s="180" t="s">
        <v>330</v>
      </c>
      <c r="N8" s="181" t="s">
        <v>351</v>
      </c>
      <c r="O8" s="180"/>
      <c r="P8" s="181" t="s">
        <v>352</v>
      </c>
      <c r="Q8" s="181" t="s">
        <v>343</v>
      </c>
      <c r="R8" s="197" t="s">
        <v>353</v>
      </c>
      <c r="S8" s="9"/>
      <c r="T8" s="9"/>
      <c r="U8" s="9"/>
      <c r="V8" s="9"/>
      <c r="W8" s="9"/>
      <c r="X8" s="9"/>
      <c r="Y8" s="9"/>
      <c r="Z8" s="183"/>
      <c r="AA8" s="183"/>
      <c r="AB8" s="9"/>
      <c r="AC8" s="9"/>
      <c r="AD8" s="9"/>
      <c r="AE8" s="9"/>
      <c r="AF8" s="9"/>
      <c r="AG8" s="9"/>
      <c r="AH8" s="9"/>
    </row>
    <row r="9" spans="1:34" ht="64.5" customHeight="1">
      <c r="A9" s="174"/>
      <c r="B9" s="192"/>
      <c r="C9" s="193"/>
      <c r="D9" s="186"/>
      <c r="E9" s="187"/>
      <c r="F9" s="184"/>
      <c r="G9" s="185"/>
      <c r="H9" s="179" t="s">
        <v>354</v>
      </c>
      <c r="I9" s="198" t="s">
        <v>355</v>
      </c>
      <c r="J9" s="199"/>
      <c r="K9" s="19" t="s">
        <v>330</v>
      </c>
      <c r="L9" s="180"/>
      <c r="M9" s="180" t="s">
        <v>330</v>
      </c>
      <c r="N9" s="60"/>
      <c r="O9" s="180" t="s">
        <v>356</v>
      </c>
      <c r="P9" s="189"/>
      <c r="Q9" s="189"/>
      <c r="R9" s="197" t="s">
        <v>357</v>
      </c>
      <c r="S9" s="9"/>
      <c r="T9" s="9"/>
      <c r="U9" s="9"/>
      <c r="V9" s="9"/>
      <c r="W9" s="9"/>
      <c r="X9" s="183"/>
      <c r="Y9" s="9"/>
      <c r="Z9" s="9"/>
      <c r="AA9" s="9"/>
      <c r="AB9" s="9"/>
      <c r="AC9" s="9"/>
      <c r="AD9" s="9"/>
      <c r="AE9" s="9"/>
      <c r="AF9" s="9"/>
      <c r="AG9" s="9"/>
      <c r="AH9" s="9"/>
    </row>
    <row r="10" spans="1:34" ht="64.5" customHeight="1">
      <c r="A10" s="174">
        <v>4</v>
      </c>
      <c r="B10" s="190" t="s">
        <v>337</v>
      </c>
      <c r="C10" s="191"/>
      <c r="D10" s="177" t="s">
        <v>358</v>
      </c>
      <c r="E10" s="178"/>
      <c r="F10" s="175" t="s">
        <v>359</v>
      </c>
      <c r="G10" s="176"/>
      <c r="H10" s="179" t="s">
        <v>360</v>
      </c>
      <c r="I10" s="177" t="s">
        <v>361</v>
      </c>
      <c r="J10" s="178"/>
      <c r="K10" s="58" t="s">
        <v>330</v>
      </c>
      <c r="L10" s="58"/>
      <c r="M10" s="58" t="s">
        <v>330</v>
      </c>
      <c r="N10" s="181" t="s">
        <v>362</v>
      </c>
      <c r="O10" s="181" t="s">
        <v>363</v>
      </c>
      <c r="P10" s="181" t="s">
        <v>364</v>
      </c>
      <c r="Q10" s="181" t="s">
        <v>343</v>
      </c>
      <c r="R10" s="182" t="s">
        <v>365</v>
      </c>
      <c r="S10" s="9"/>
      <c r="T10" s="9"/>
      <c r="U10" s="9"/>
      <c r="V10" s="9"/>
      <c r="W10" s="9"/>
      <c r="X10" s="9"/>
      <c r="Y10" s="9"/>
      <c r="Z10" s="9"/>
      <c r="AA10" s="9"/>
      <c r="AB10" s="183"/>
      <c r="AC10" s="9"/>
      <c r="AD10" s="9"/>
      <c r="AE10" s="9"/>
      <c r="AF10" s="9"/>
      <c r="AG10" s="9"/>
      <c r="AH10" s="9"/>
    </row>
    <row r="11" spans="1:34" ht="64.5" customHeight="1">
      <c r="A11" s="174"/>
      <c r="B11" s="200"/>
      <c r="C11" s="201"/>
      <c r="D11" s="202"/>
      <c r="E11" s="203"/>
      <c r="F11" s="204"/>
      <c r="G11" s="205"/>
      <c r="H11" s="179" t="s">
        <v>366</v>
      </c>
      <c r="I11" s="202"/>
      <c r="J11" s="203"/>
      <c r="K11" s="59"/>
      <c r="L11" s="59"/>
      <c r="M11" s="59"/>
      <c r="N11" s="206"/>
      <c r="O11" s="206"/>
      <c r="P11" s="59"/>
      <c r="Q11" s="206"/>
      <c r="R11" s="182" t="s">
        <v>367</v>
      </c>
      <c r="S11" s="9"/>
      <c r="T11" s="9"/>
      <c r="U11" s="9"/>
      <c r="V11" s="9"/>
      <c r="W11" s="9"/>
      <c r="X11" s="9"/>
      <c r="Y11" s="9"/>
      <c r="Z11" s="9"/>
      <c r="AA11" s="9"/>
      <c r="AB11" s="9"/>
      <c r="AC11" s="9"/>
      <c r="AD11" s="9"/>
      <c r="AE11" s="9"/>
      <c r="AF11" s="9"/>
      <c r="AG11" s="9"/>
      <c r="AH11" s="9"/>
    </row>
    <row r="12" spans="1:34" ht="64.5" customHeight="1">
      <c r="A12" s="174">
        <v>5</v>
      </c>
      <c r="B12" s="190" t="s">
        <v>337</v>
      </c>
      <c r="C12" s="191"/>
      <c r="D12" s="177" t="s">
        <v>368</v>
      </c>
      <c r="E12" s="178"/>
      <c r="F12" s="175" t="s">
        <v>369</v>
      </c>
      <c r="G12" s="176"/>
      <c r="H12" s="179" t="s">
        <v>370</v>
      </c>
      <c r="I12" s="177" t="s">
        <v>371</v>
      </c>
      <c r="J12" s="178"/>
      <c r="K12" s="19" t="s">
        <v>330</v>
      </c>
      <c r="L12" s="19"/>
      <c r="M12" s="19"/>
      <c r="N12" s="188"/>
      <c r="O12" s="188"/>
      <c r="P12" s="19" t="s">
        <v>331</v>
      </c>
      <c r="Q12" s="180" t="s">
        <v>343</v>
      </c>
      <c r="R12" s="182" t="s">
        <v>372</v>
      </c>
      <c r="S12" s="9"/>
      <c r="T12" s="9"/>
      <c r="U12" s="9"/>
      <c r="V12" s="9"/>
      <c r="W12" s="183"/>
      <c r="X12" s="183"/>
      <c r="Y12" s="183"/>
      <c r="Z12" s="183"/>
      <c r="AA12" s="183"/>
      <c r="AB12" s="183"/>
      <c r="AC12" s="9"/>
      <c r="AD12" s="9"/>
      <c r="AE12" s="9"/>
      <c r="AF12" s="9"/>
      <c r="AG12" s="9"/>
      <c r="AH12" s="9"/>
    </row>
    <row r="13" spans="1:34" ht="64.5" customHeight="1">
      <c r="A13" s="174"/>
      <c r="B13" s="192"/>
      <c r="C13" s="193"/>
      <c r="D13" s="186"/>
      <c r="E13" s="187"/>
      <c r="F13" s="184"/>
      <c r="G13" s="185"/>
      <c r="H13" s="179" t="s">
        <v>373</v>
      </c>
      <c r="I13" s="186"/>
      <c r="J13" s="187"/>
      <c r="K13" s="19" t="s">
        <v>330</v>
      </c>
      <c r="L13" s="19"/>
      <c r="M13" s="19"/>
      <c r="N13" s="188"/>
      <c r="O13" s="188"/>
      <c r="P13" s="180" t="s">
        <v>374</v>
      </c>
      <c r="Q13" s="180" t="s">
        <v>343</v>
      </c>
      <c r="R13" s="182" t="s">
        <v>375</v>
      </c>
      <c r="S13" s="183"/>
      <c r="T13" s="183"/>
      <c r="U13" s="183"/>
      <c r="V13" s="183"/>
      <c r="W13" s="9"/>
      <c r="X13" s="9"/>
      <c r="Y13" s="9"/>
      <c r="Z13" s="9"/>
      <c r="AA13" s="9"/>
      <c r="AB13" s="9"/>
      <c r="AC13" s="9"/>
      <c r="AD13" s="9"/>
      <c r="AE13" s="9"/>
      <c r="AF13" s="9"/>
      <c r="AG13" s="9"/>
      <c r="AH13" s="9"/>
    </row>
    <row r="14" spans="1:34" ht="64.5" customHeight="1">
      <c r="A14" s="174">
        <v>6</v>
      </c>
      <c r="B14" s="190" t="s">
        <v>376</v>
      </c>
      <c r="C14" s="191"/>
      <c r="D14" s="177" t="s">
        <v>377</v>
      </c>
      <c r="E14" s="178"/>
      <c r="F14" s="175" t="s">
        <v>378</v>
      </c>
      <c r="G14" s="176"/>
      <c r="H14" s="179" t="s">
        <v>379</v>
      </c>
      <c r="I14" s="177" t="s">
        <v>380</v>
      </c>
      <c r="J14" s="178"/>
      <c r="K14" s="19" t="s">
        <v>330</v>
      </c>
      <c r="L14" s="19"/>
      <c r="M14" s="19" t="s">
        <v>330</v>
      </c>
      <c r="N14" s="188"/>
      <c r="O14" s="188"/>
      <c r="P14" s="180" t="s">
        <v>381</v>
      </c>
      <c r="Q14" s="180" t="s">
        <v>343</v>
      </c>
      <c r="R14" s="182" t="s">
        <v>382</v>
      </c>
      <c r="S14" s="183"/>
      <c r="T14" s="183"/>
      <c r="U14" s="183"/>
      <c r="V14" s="183"/>
      <c r="W14" s="183"/>
      <c r="X14" s="183"/>
      <c r="Y14" s="183"/>
      <c r="Z14" s="183"/>
      <c r="AA14" s="183"/>
      <c r="AB14" s="183"/>
      <c r="AC14" s="183"/>
      <c r="AD14" s="183"/>
      <c r="AE14" s="183"/>
      <c r="AF14" s="183"/>
      <c r="AG14" s="183"/>
      <c r="AH14" s="183"/>
    </row>
    <row r="15" spans="1:34" ht="64.5" customHeight="1">
      <c r="A15" s="174"/>
      <c r="B15" s="200"/>
      <c r="C15" s="201"/>
      <c r="D15" s="202"/>
      <c r="E15" s="203"/>
      <c r="F15" s="204"/>
      <c r="G15" s="205"/>
      <c r="H15" s="179" t="s">
        <v>383</v>
      </c>
      <c r="I15" s="202"/>
      <c r="J15" s="203"/>
      <c r="K15" s="19" t="s">
        <v>330</v>
      </c>
      <c r="L15" s="19" t="s">
        <v>330</v>
      </c>
      <c r="M15" s="19" t="s">
        <v>330</v>
      </c>
      <c r="N15" s="188"/>
      <c r="O15" s="188"/>
      <c r="P15" s="180" t="s">
        <v>384</v>
      </c>
      <c r="Q15" s="180" t="s">
        <v>343</v>
      </c>
      <c r="R15" s="182" t="s">
        <v>385</v>
      </c>
      <c r="S15" s="183"/>
      <c r="T15" s="183"/>
      <c r="U15" s="9"/>
      <c r="V15" s="9"/>
      <c r="W15" s="9"/>
      <c r="X15" s="9"/>
      <c r="Y15" s="9"/>
      <c r="Z15" s="9"/>
      <c r="AA15" s="9"/>
      <c r="AB15" s="9"/>
      <c r="AC15" s="9"/>
      <c r="AD15" s="9"/>
      <c r="AE15" s="9"/>
      <c r="AF15" s="9"/>
      <c r="AG15" s="9"/>
      <c r="AH15" s="9"/>
    </row>
    <row r="16" spans="1:34" ht="64.5" customHeight="1">
      <c r="A16" s="174"/>
      <c r="B16" s="192"/>
      <c r="C16" s="193"/>
      <c r="D16" s="186"/>
      <c r="E16" s="187"/>
      <c r="F16" s="184"/>
      <c r="G16" s="185"/>
      <c r="H16" s="179" t="s">
        <v>386</v>
      </c>
      <c r="I16" s="186"/>
      <c r="J16" s="187"/>
      <c r="K16" s="19" t="s">
        <v>330</v>
      </c>
      <c r="L16" s="19"/>
      <c r="M16" s="19" t="s">
        <v>330</v>
      </c>
      <c r="N16" s="188"/>
      <c r="O16" s="188"/>
      <c r="P16" s="180" t="s">
        <v>387</v>
      </c>
      <c r="Q16" s="180" t="s">
        <v>343</v>
      </c>
      <c r="R16" s="182" t="s">
        <v>388</v>
      </c>
      <c r="S16" s="9"/>
      <c r="T16" s="9"/>
      <c r="U16" s="9"/>
      <c r="V16" s="9"/>
      <c r="W16" s="9"/>
      <c r="X16" s="9"/>
      <c r="Y16" s="9"/>
      <c r="Z16" s="183"/>
      <c r="AA16" s="9"/>
      <c r="AB16" s="9"/>
      <c r="AC16" s="9"/>
      <c r="AD16" s="9"/>
      <c r="AE16" s="9"/>
      <c r="AF16" s="9"/>
      <c r="AG16" s="9"/>
      <c r="AH16" s="9"/>
    </row>
    <row r="17" spans="1:34" ht="64.5" customHeight="1">
      <c r="A17" s="207">
        <v>7</v>
      </c>
      <c r="B17" s="208" t="s">
        <v>376</v>
      </c>
      <c r="C17" s="209"/>
      <c r="D17" s="210" t="s">
        <v>389</v>
      </c>
      <c r="E17" s="211"/>
      <c r="F17" s="208" t="s">
        <v>390</v>
      </c>
      <c r="G17" s="209"/>
      <c r="H17" s="179" t="s">
        <v>391</v>
      </c>
      <c r="I17" s="210" t="s">
        <v>392</v>
      </c>
      <c r="J17" s="211"/>
      <c r="K17" s="19" t="s">
        <v>330</v>
      </c>
      <c r="L17" s="19" t="s">
        <v>330</v>
      </c>
      <c r="M17" s="19" t="s">
        <v>330</v>
      </c>
      <c r="N17" s="188"/>
      <c r="O17" s="188"/>
      <c r="P17" s="180" t="s">
        <v>393</v>
      </c>
      <c r="Q17" s="182" t="s">
        <v>394</v>
      </c>
      <c r="R17" s="182" t="s">
        <v>395</v>
      </c>
      <c r="S17" s="9"/>
      <c r="T17" s="9"/>
      <c r="U17" s="9"/>
      <c r="V17" s="9"/>
      <c r="W17" s="9"/>
      <c r="X17" s="9"/>
      <c r="Y17" s="9"/>
      <c r="Z17" s="183"/>
      <c r="AA17" s="183"/>
      <c r="AB17" s="183"/>
      <c r="AC17" s="9"/>
      <c r="AD17" s="9"/>
      <c r="AE17" s="9"/>
      <c r="AF17" s="9"/>
      <c r="AG17" s="9"/>
      <c r="AH17" s="9"/>
    </row>
    <row r="18" spans="1:34" ht="64.5" customHeight="1">
      <c r="A18" s="207">
        <v>8</v>
      </c>
      <c r="B18" s="212" t="s">
        <v>396</v>
      </c>
      <c r="C18" s="213"/>
      <c r="D18" s="214" t="s">
        <v>397</v>
      </c>
      <c r="E18" s="214"/>
      <c r="F18" s="215" t="s">
        <v>398</v>
      </c>
      <c r="G18" s="216"/>
      <c r="H18" s="179" t="s">
        <v>399</v>
      </c>
      <c r="I18" s="214" t="s">
        <v>400</v>
      </c>
      <c r="J18" s="30"/>
      <c r="K18" s="19" t="s">
        <v>330</v>
      </c>
      <c r="L18" s="19"/>
      <c r="M18" s="19"/>
      <c r="N18" s="188"/>
      <c r="O18" s="188"/>
      <c r="P18" s="180" t="s">
        <v>401</v>
      </c>
      <c r="Q18" s="180" t="s">
        <v>343</v>
      </c>
      <c r="R18" s="182" t="s">
        <v>402</v>
      </c>
      <c r="S18" s="183"/>
      <c r="T18" s="183"/>
      <c r="U18" s="183"/>
      <c r="V18" s="183"/>
      <c r="W18" s="183"/>
      <c r="X18" s="183"/>
      <c r="Y18" s="183"/>
      <c r="Z18" s="183"/>
      <c r="AA18" s="183"/>
      <c r="AB18" s="183"/>
      <c r="AC18" s="183"/>
      <c r="AD18" s="183"/>
      <c r="AE18" s="183"/>
      <c r="AF18" s="183"/>
      <c r="AG18" s="183"/>
      <c r="AH18" s="183"/>
    </row>
    <row r="19" spans="1:34" ht="64.5" customHeight="1">
      <c r="A19" s="174">
        <v>9</v>
      </c>
      <c r="B19" s="190" t="s">
        <v>403</v>
      </c>
      <c r="C19" s="191"/>
      <c r="D19" s="177" t="s">
        <v>404</v>
      </c>
      <c r="E19" s="178"/>
      <c r="F19" s="175" t="s">
        <v>405</v>
      </c>
      <c r="G19" s="176"/>
      <c r="H19" s="179" t="s">
        <v>406</v>
      </c>
      <c r="I19" s="177" t="s">
        <v>407</v>
      </c>
      <c r="J19" s="178"/>
      <c r="K19" s="19" t="s">
        <v>330</v>
      </c>
      <c r="L19" s="19"/>
      <c r="M19" s="19"/>
      <c r="N19" s="188"/>
      <c r="O19" s="188"/>
      <c r="P19" s="180" t="s">
        <v>408</v>
      </c>
      <c r="Q19" s="180" t="s">
        <v>343</v>
      </c>
      <c r="R19" s="182" t="s">
        <v>409</v>
      </c>
      <c r="S19" s="183"/>
      <c r="T19" s="9"/>
      <c r="U19" s="9"/>
      <c r="V19" s="9"/>
      <c r="W19" s="9"/>
      <c r="X19" s="9"/>
      <c r="Y19" s="9"/>
      <c r="Z19" s="9"/>
      <c r="AA19" s="9"/>
      <c r="AB19" s="9"/>
      <c r="AC19" s="9"/>
      <c r="AD19" s="9"/>
      <c r="AE19" s="9"/>
      <c r="AF19" s="9"/>
      <c r="AG19" s="9"/>
      <c r="AH19" s="9"/>
    </row>
    <row r="20" spans="1:34" ht="64.5" customHeight="1">
      <c r="A20" s="174"/>
      <c r="B20" s="200"/>
      <c r="C20" s="201"/>
      <c r="D20" s="202"/>
      <c r="E20" s="203"/>
      <c r="F20" s="204"/>
      <c r="G20" s="205"/>
      <c r="H20" s="179" t="s">
        <v>410</v>
      </c>
      <c r="I20" s="202"/>
      <c r="J20" s="203"/>
      <c r="K20" s="19" t="s">
        <v>330</v>
      </c>
      <c r="L20" s="19"/>
      <c r="M20" s="19" t="s">
        <v>330</v>
      </c>
      <c r="N20" s="188"/>
      <c r="O20" s="188"/>
      <c r="P20" s="180" t="s">
        <v>408</v>
      </c>
      <c r="Q20" s="182"/>
      <c r="R20" s="182" t="s">
        <v>411</v>
      </c>
      <c r="S20" s="9"/>
      <c r="T20" s="183"/>
      <c r="U20" s="183"/>
      <c r="V20" s="183"/>
      <c r="W20" s="183"/>
      <c r="X20" s="183"/>
      <c r="Y20" s="9"/>
      <c r="Z20" s="9"/>
      <c r="AA20" s="9"/>
      <c r="AB20" s="9"/>
      <c r="AC20" s="9"/>
      <c r="AD20" s="9"/>
      <c r="AE20" s="9"/>
      <c r="AF20" s="9"/>
      <c r="AG20" s="9"/>
      <c r="AH20" s="9"/>
    </row>
    <row r="21" spans="1:34" ht="64.5" customHeight="1">
      <c r="A21" s="174"/>
      <c r="B21" s="192"/>
      <c r="C21" s="193"/>
      <c r="D21" s="186"/>
      <c r="E21" s="187"/>
      <c r="F21" s="184"/>
      <c r="G21" s="185"/>
      <c r="H21" s="179" t="s">
        <v>412</v>
      </c>
      <c r="I21" s="186"/>
      <c r="J21" s="187"/>
      <c r="K21" s="19" t="s">
        <v>330</v>
      </c>
      <c r="L21" s="19"/>
      <c r="M21" s="19"/>
      <c r="N21" s="180" t="s">
        <v>413</v>
      </c>
      <c r="O21" s="217"/>
      <c r="P21" s="180" t="s">
        <v>414</v>
      </c>
      <c r="Q21" s="182"/>
      <c r="R21" s="179" t="s">
        <v>415</v>
      </c>
      <c r="S21" s="9"/>
      <c r="T21" s="183"/>
      <c r="U21" s="183"/>
      <c r="V21" s="183"/>
      <c r="W21" s="9"/>
      <c r="X21" s="9"/>
      <c r="Y21" s="9"/>
      <c r="Z21" s="9"/>
      <c r="AA21" s="9"/>
      <c r="AB21" s="9"/>
      <c r="AC21" s="9"/>
      <c r="AD21" s="9"/>
      <c r="AE21" s="9"/>
      <c r="AF21" s="9"/>
      <c r="AG21" s="9"/>
      <c r="AH21" s="9"/>
    </row>
    <row r="22" spans="1:34" ht="64.5" customHeight="1">
      <c r="A22" s="207">
        <v>10</v>
      </c>
      <c r="B22" s="175" t="s">
        <v>396</v>
      </c>
      <c r="C22" s="176"/>
      <c r="D22" s="214" t="s">
        <v>416</v>
      </c>
      <c r="E22" s="214"/>
      <c r="F22" s="208" t="s">
        <v>417</v>
      </c>
      <c r="G22" s="209"/>
      <c r="H22" s="179" t="s">
        <v>418</v>
      </c>
      <c r="I22" s="214" t="s">
        <v>419</v>
      </c>
      <c r="J22" s="30"/>
      <c r="K22" s="19" t="s">
        <v>330</v>
      </c>
      <c r="L22" s="19" t="s">
        <v>330</v>
      </c>
      <c r="M22" s="19" t="s">
        <v>330</v>
      </c>
      <c r="N22" s="21"/>
      <c r="O22" s="21"/>
      <c r="P22" s="180" t="s">
        <v>420</v>
      </c>
      <c r="Q22" s="19" t="s">
        <v>343</v>
      </c>
      <c r="R22" s="182" t="s">
        <v>375</v>
      </c>
      <c r="S22" s="183"/>
      <c r="T22" s="183"/>
      <c r="U22" s="183"/>
      <c r="V22" s="183"/>
      <c r="W22" s="9"/>
      <c r="X22" s="9"/>
      <c r="Y22" s="9"/>
      <c r="Z22" s="9"/>
      <c r="AA22" s="9"/>
      <c r="AB22" s="9"/>
      <c r="AC22" s="9"/>
      <c r="AD22" s="9"/>
      <c r="AE22" s="9"/>
      <c r="AF22" s="9"/>
      <c r="AG22" s="9"/>
      <c r="AH22" s="9"/>
    </row>
    <row r="23" spans="1:34" ht="64.5" customHeight="1">
      <c r="A23" s="207">
        <v>11</v>
      </c>
      <c r="B23" s="215" t="s">
        <v>396</v>
      </c>
      <c r="C23" s="215"/>
      <c r="D23" s="214" t="s">
        <v>421</v>
      </c>
      <c r="E23" s="214"/>
      <c r="F23" s="208" t="s">
        <v>422</v>
      </c>
      <c r="G23" s="209"/>
      <c r="H23" s="179" t="s">
        <v>423</v>
      </c>
      <c r="I23" s="214" t="s">
        <v>424</v>
      </c>
      <c r="J23" s="30"/>
      <c r="K23" s="19" t="s">
        <v>330</v>
      </c>
      <c r="L23" s="19"/>
      <c r="M23" s="19" t="s">
        <v>330</v>
      </c>
      <c r="N23" s="19"/>
      <c r="O23" s="21"/>
      <c r="P23" s="180" t="s">
        <v>425</v>
      </c>
      <c r="Q23" s="21"/>
      <c r="R23" s="182" t="s">
        <v>402</v>
      </c>
      <c r="S23" s="183"/>
      <c r="T23" s="183"/>
      <c r="U23" s="183"/>
      <c r="V23" s="183"/>
      <c r="W23" s="183"/>
      <c r="X23" s="183"/>
      <c r="Y23" s="183"/>
      <c r="Z23" s="183"/>
      <c r="AA23" s="183"/>
      <c r="AB23" s="183"/>
      <c r="AC23" s="183"/>
      <c r="AD23" s="183"/>
      <c r="AE23" s="183"/>
      <c r="AF23" s="183"/>
      <c r="AG23" s="183"/>
      <c r="AH23" s="183"/>
    </row>
    <row r="24" spans="1:34" ht="64.5" customHeight="1">
      <c r="A24" s="174">
        <v>12</v>
      </c>
      <c r="B24" s="215" t="s">
        <v>426</v>
      </c>
      <c r="C24" s="215"/>
      <c r="D24" s="214" t="s">
        <v>427</v>
      </c>
      <c r="E24" s="214"/>
      <c r="F24" s="215" t="s">
        <v>428</v>
      </c>
      <c r="G24" s="215"/>
      <c r="H24" s="179" t="s">
        <v>427</v>
      </c>
      <c r="I24" s="177" t="s">
        <v>429</v>
      </c>
      <c r="J24" s="178"/>
      <c r="K24" s="58" t="s">
        <v>330</v>
      </c>
      <c r="L24" s="58"/>
      <c r="M24" s="58" t="s">
        <v>330</v>
      </c>
      <c r="N24" s="21"/>
      <c r="O24" s="21"/>
      <c r="P24" s="180" t="s">
        <v>430</v>
      </c>
      <c r="Q24" s="19" t="s">
        <v>343</v>
      </c>
      <c r="R24" s="182" t="s">
        <v>431</v>
      </c>
      <c r="S24" s="9"/>
      <c r="T24" s="9"/>
      <c r="U24" s="9"/>
      <c r="V24" s="9"/>
      <c r="W24" s="9"/>
      <c r="X24" s="183"/>
      <c r="Y24" s="183"/>
      <c r="Z24" s="9"/>
      <c r="AA24" s="9"/>
      <c r="AB24" s="9"/>
      <c r="AC24" s="9"/>
      <c r="AD24" s="9"/>
      <c r="AE24" s="9"/>
      <c r="AF24" s="9"/>
      <c r="AG24" s="9"/>
      <c r="AH24" s="9"/>
    </row>
    <row r="25" spans="1:34" ht="64.5" customHeight="1">
      <c r="A25" s="174"/>
      <c r="B25" s="215"/>
      <c r="C25" s="215"/>
      <c r="D25" s="214"/>
      <c r="E25" s="214"/>
      <c r="F25" s="215"/>
      <c r="G25" s="215"/>
      <c r="H25" s="179" t="s">
        <v>432</v>
      </c>
      <c r="I25" s="202"/>
      <c r="J25" s="203"/>
      <c r="K25" s="59"/>
      <c r="L25" s="59"/>
      <c r="M25" s="59"/>
      <c r="N25" s="21"/>
      <c r="O25" s="21"/>
      <c r="P25" s="180" t="s">
        <v>430</v>
      </c>
      <c r="Q25" s="19" t="s">
        <v>343</v>
      </c>
      <c r="R25" s="182" t="s">
        <v>431</v>
      </c>
      <c r="S25" s="9"/>
      <c r="T25" s="9"/>
      <c r="U25" s="9"/>
      <c r="V25" s="9"/>
      <c r="W25" s="9"/>
      <c r="X25" s="183"/>
      <c r="Y25" s="183"/>
      <c r="Z25" s="9"/>
      <c r="AA25" s="9"/>
      <c r="AB25" s="9"/>
      <c r="AC25" s="9"/>
      <c r="AD25" s="9"/>
      <c r="AE25" s="9"/>
      <c r="AF25" s="9"/>
      <c r="AG25" s="9"/>
      <c r="AH25" s="9"/>
    </row>
    <row r="26" spans="1:34" ht="64.5" customHeight="1">
      <c r="A26" s="174"/>
      <c r="B26" s="215"/>
      <c r="C26" s="215"/>
      <c r="D26" s="214"/>
      <c r="E26" s="214"/>
      <c r="F26" s="215"/>
      <c r="G26" s="215"/>
      <c r="H26" s="179" t="s">
        <v>433</v>
      </c>
      <c r="I26" s="186"/>
      <c r="J26" s="187"/>
      <c r="K26" s="60"/>
      <c r="L26" s="60"/>
      <c r="M26" s="60"/>
      <c r="N26" s="21"/>
      <c r="O26" s="21"/>
      <c r="P26" s="180" t="s">
        <v>430</v>
      </c>
      <c r="Q26" s="19" t="s">
        <v>343</v>
      </c>
      <c r="R26" s="179" t="s">
        <v>434</v>
      </c>
      <c r="S26" s="183"/>
      <c r="T26" s="9"/>
      <c r="U26" s="9"/>
      <c r="V26" s="9"/>
      <c r="W26" s="9"/>
      <c r="X26" s="9"/>
      <c r="Y26" s="9"/>
      <c r="Z26" s="9"/>
      <c r="AA26" s="9"/>
      <c r="AB26" s="9"/>
      <c r="AC26" s="9"/>
      <c r="AD26" s="9"/>
      <c r="AE26" s="9"/>
      <c r="AF26" s="9"/>
      <c r="AG26" s="9"/>
      <c r="AH26" s="9"/>
    </row>
    <row r="27" spans="1:34" ht="64.5" customHeight="1">
      <c r="A27" s="174">
        <v>13</v>
      </c>
      <c r="B27" s="215" t="s">
        <v>426</v>
      </c>
      <c r="C27" s="215"/>
      <c r="D27" s="214" t="s">
        <v>435</v>
      </c>
      <c r="E27" s="214"/>
      <c r="F27" s="215" t="s">
        <v>436</v>
      </c>
      <c r="G27" s="215"/>
      <c r="H27" s="179" t="s">
        <v>437</v>
      </c>
      <c r="I27" s="177" t="s">
        <v>438</v>
      </c>
      <c r="J27" s="178"/>
      <c r="K27" s="58" t="s">
        <v>330</v>
      </c>
      <c r="L27" s="58" t="s">
        <v>330</v>
      </c>
      <c r="M27" s="58" t="s">
        <v>330</v>
      </c>
      <c r="N27" s="21"/>
      <c r="O27" s="21"/>
      <c r="P27" s="180" t="s">
        <v>430</v>
      </c>
      <c r="Q27" s="19" t="s">
        <v>343</v>
      </c>
      <c r="R27" s="182" t="s">
        <v>434</v>
      </c>
      <c r="S27" s="183"/>
      <c r="T27" s="9"/>
      <c r="U27" s="9"/>
      <c r="V27" s="9"/>
      <c r="W27" s="9"/>
      <c r="X27" s="9"/>
      <c r="Y27" s="9"/>
      <c r="Z27" s="9"/>
      <c r="AA27" s="9"/>
      <c r="AB27" s="9"/>
      <c r="AC27" s="9"/>
      <c r="AD27" s="9"/>
      <c r="AE27" s="9"/>
      <c r="AF27" s="9"/>
      <c r="AG27" s="9"/>
      <c r="AH27" s="9"/>
    </row>
    <row r="28" spans="1:34" ht="64.5" customHeight="1">
      <c r="A28" s="174"/>
      <c r="B28" s="215"/>
      <c r="C28" s="215"/>
      <c r="D28" s="214"/>
      <c r="E28" s="214"/>
      <c r="F28" s="215"/>
      <c r="G28" s="215"/>
      <c r="H28" s="179" t="s">
        <v>439</v>
      </c>
      <c r="I28" s="202"/>
      <c r="J28" s="203"/>
      <c r="K28" s="59"/>
      <c r="L28" s="59"/>
      <c r="M28" s="59"/>
      <c r="N28" s="21"/>
      <c r="O28" s="21"/>
      <c r="P28" s="180" t="s">
        <v>430</v>
      </c>
      <c r="Q28" s="19" t="s">
        <v>343</v>
      </c>
      <c r="R28" s="182" t="s">
        <v>440</v>
      </c>
      <c r="S28" s="9"/>
      <c r="T28" s="183"/>
      <c r="U28" s="183"/>
      <c r="V28" s="9"/>
      <c r="W28" s="9"/>
      <c r="X28" s="9"/>
      <c r="Y28" s="9"/>
      <c r="Z28" s="9"/>
      <c r="AA28" s="9"/>
      <c r="AB28" s="9"/>
      <c r="AC28" s="9"/>
      <c r="AD28" s="9"/>
      <c r="AE28" s="9"/>
      <c r="AF28" s="9"/>
      <c r="AG28" s="9"/>
      <c r="AH28" s="9"/>
    </row>
    <row r="29" spans="1:34" ht="64.5" customHeight="1">
      <c r="A29" s="174"/>
      <c r="B29" s="215"/>
      <c r="C29" s="215"/>
      <c r="D29" s="214"/>
      <c r="E29" s="214"/>
      <c r="F29" s="215"/>
      <c r="G29" s="215"/>
      <c r="H29" s="179" t="s">
        <v>441</v>
      </c>
      <c r="I29" s="186"/>
      <c r="J29" s="187"/>
      <c r="K29" s="60"/>
      <c r="L29" s="60"/>
      <c r="M29" s="60"/>
      <c r="N29" s="21"/>
      <c r="O29" s="21"/>
      <c r="P29" s="180" t="s">
        <v>430</v>
      </c>
      <c r="Q29" s="19" t="s">
        <v>343</v>
      </c>
      <c r="R29" s="182" t="s">
        <v>442</v>
      </c>
      <c r="S29" s="9"/>
      <c r="T29" s="9"/>
      <c r="U29" s="183"/>
      <c r="V29" s="183"/>
      <c r="W29" s="9"/>
      <c r="X29" s="9"/>
      <c r="Y29" s="9"/>
      <c r="Z29" s="9"/>
      <c r="AA29" s="9"/>
      <c r="AB29" s="9"/>
      <c r="AC29" s="9"/>
      <c r="AD29" s="9"/>
      <c r="AE29" s="9"/>
      <c r="AF29" s="9"/>
      <c r="AG29" s="9"/>
      <c r="AH29" s="9"/>
    </row>
    <row r="30" spans="1:34" ht="64.5" customHeight="1">
      <c r="A30" s="207">
        <v>14</v>
      </c>
      <c r="B30" s="215" t="s">
        <v>426</v>
      </c>
      <c r="C30" s="215"/>
      <c r="D30" s="218" t="s">
        <v>443</v>
      </c>
      <c r="E30" s="219"/>
      <c r="F30" s="208" t="s">
        <v>444</v>
      </c>
      <c r="G30" s="209"/>
      <c r="H30" s="179" t="s">
        <v>445</v>
      </c>
      <c r="I30" s="214" t="s">
        <v>446</v>
      </c>
      <c r="J30" s="30"/>
      <c r="K30" s="19"/>
      <c r="L30" s="19" t="s">
        <v>330</v>
      </c>
      <c r="M30" s="19"/>
      <c r="N30" s="21"/>
      <c r="O30" s="21"/>
      <c r="P30" s="180" t="s">
        <v>447</v>
      </c>
      <c r="Q30" s="180" t="s">
        <v>448</v>
      </c>
      <c r="R30" s="182" t="s">
        <v>449</v>
      </c>
      <c r="S30" s="9"/>
      <c r="T30" s="9"/>
      <c r="U30" s="9"/>
      <c r="V30" s="9"/>
      <c r="W30" s="183"/>
      <c r="X30" s="183"/>
      <c r="Y30" s="9"/>
      <c r="Z30" s="9"/>
      <c r="AA30" s="9"/>
      <c r="AB30" s="9"/>
      <c r="AC30" s="9"/>
      <c r="AD30" s="9"/>
      <c r="AE30" s="9"/>
      <c r="AF30" s="9"/>
      <c r="AG30" s="9"/>
      <c r="AH30" s="9"/>
    </row>
    <row r="31" spans="1:34" ht="64.5" customHeight="1">
      <c r="A31" s="220">
        <v>15</v>
      </c>
      <c r="B31" s="175" t="s">
        <v>450</v>
      </c>
      <c r="C31" s="176"/>
      <c r="D31" s="214" t="s">
        <v>451</v>
      </c>
      <c r="E31" s="214"/>
      <c r="F31" s="215" t="s">
        <v>452</v>
      </c>
      <c r="G31" s="215"/>
      <c r="H31" s="221" t="s">
        <v>453</v>
      </c>
      <c r="I31" s="177" t="s">
        <v>454</v>
      </c>
      <c r="J31" s="178"/>
      <c r="K31" s="58" t="s">
        <v>330</v>
      </c>
      <c r="L31" s="58" t="s">
        <v>330</v>
      </c>
      <c r="M31" s="58" t="s">
        <v>330</v>
      </c>
      <c r="N31" s="181" t="s">
        <v>455</v>
      </c>
      <c r="O31" s="21"/>
      <c r="P31" s="180" t="s">
        <v>456</v>
      </c>
      <c r="Q31" s="181" t="s">
        <v>457</v>
      </c>
      <c r="R31" s="181" t="s">
        <v>458</v>
      </c>
      <c r="S31" s="9"/>
      <c r="T31" s="9"/>
      <c r="U31" s="9"/>
      <c r="V31" s="9"/>
      <c r="W31" s="9"/>
      <c r="X31" s="183"/>
      <c r="Y31" s="183"/>
      <c r="Z31" s="183"/>
      <c r="AA31" s="183"/>
      <c r="AB31" s="9"/>
      <c r="AC31" s="9"/>
      <c r="AD31" s="9"/>
      <c r="AE31" s="9"/>
      <c r="AF31" s="9"/>
      <c r="AG31" s="9"/>
      <c r="AH31" s="9"/>
    </row>
    <row r="32" spans="1:34" ht="64.5" customHeight="1">
      <c r="A32" s="222"/>
      <c r="B32" s="204"/>
      <c r="C32" s="205"/>
      <c r="D32" s="214"/>
      <c r="E32" s="214"/>
      <c r="F32" s="215"/>
      <c r="G32" s="215"/>
      <c r="H32" s="179" t="s">
        <v>459</v>
      </c>
      <c r="I32" s="202"/>
      <c r="J32" s="203"/>
      <c r="K32" s="59"/>
      <c r="L32" s="59"/>
      <c r="M32" s="59"/>
      <c r="N32" s="206"/>
      <c r="O32" s="21"/>
      <c r="P32" s="180" t="s">
        <v>460</v>
      </c>
      <c r="Q32" s="59"/>
      <c r="R32" s="206"/>
      <c r="S32" s="9"/>
      <c r="T32" s="9"/>
      <c r="U32" s="9"/>
      <c r="V32" s="9"/>
      <c r="W32" s="9"/>
      <c r="X32" s="183"/>
      <c r="Y32" s="183"/>
      <c r="Z32" s="183"/>
      <c r="AA32" s="183"/>
      <c r="AB32" s="9"/>
      <c r="AC32" s="9"/>
      <c r="AD32" s="9"/>
      <c r="AE32" s="9"/>
      <c r="AF32" s="9"/>
      <c r="AG32" s="9"/>
      <c r="AH32" s="9"/>
    </row>
    <row r="33" spans="1:34" ht="64.5" customHeight="1">
      <c r="A33" s="222"/>
      <c r="B33" s="204"/>
      <c r="C33" s="205"/>
      <c r="D33" s="214"/>
      <c r="E33" s="214"/>
      <c r="F33" s="215"/>
      <c r="G33" s="215"/>
      <c r="H33" s="179" t="s">
        <v>461</v>
      </c>
      <c r="I33" s="202"/>
      <c r="J33" s="203"/>
      <c r="K33" s="59"/>
      <c r="L33" s="59"/>
      <c r="M33" s="59"/>
      <c r="N33" s="206"/>
      <c r="O33" s="21"/>
      <c r="P33" s="180" t="s">
        <v>462</v>
      </c>
      <c r="Q33" s="59"/>
      <c r="R33" s="206"/>
      <c r="S33" s="9"/>
      <c r="T33" s="9"/>
      <c r="U33" s="9"/>
      <c r="V33" s="9"/>
      <c r="W33" s="9"/>
      <c r="X33" s="183"/>
      <c r="Y33" s="183"/>
      <c r="Z33" s="183"/>
      <c r="AA33" s="183"/>
      <c r="AB33" s="9"/>
      <c r="AC33" s="9"/>
      <c r="AD33" s="9"/>
      <c r="AE33" s="9"/>
      <c r="AF33" s="9"/>
      <c r="AG33" s="9"/>
      <c r="AH33" s="9"/>
    </row>
    <row r="34" spans="1:34" ht="64.5" customHeight="1">
      <c r="A34" s="223"/>
      <c r="B34" s="184"/>
      <c r="C34" s="185"/>
      <c r="D34" s="214"/>
      <c r="E34" s="214"/>
      <c r="F34" s="215"/>
      <c r="G34" s="215"/>
      <c r="H34" s="179" t="s">
        <v>463</v>
      </c>
      <c r="I34" s="186"/>
      <c r="J34" s="187"/>
      <c r="K34" s="60"/>
      <c r="L34" s="60"/>
      <c r="M34" s="60"/>
      <c r="N34" s="189"/>
      <c r="O34" s="21"/>
      <c r="P34" s="180" t="s">
        <v>464</v>
      </c>
      <c r="Q34" s="60"/>
      <c r="R34" s="189"/>
      <c r="S34" s="9"/>
      <c r="T34" s="9"/>
      <c r="U34" s="9"/>
      <c r="V34" s="9"/>
      <c r="W34" s="9"/>
      <c r="X34" s="183"/>
      <c r="Y34" s="183"/>
      <c r="Z34" s="183"/>
      <c r="AA34" s="183"/>
      <c r="AB34" s="9"/>
      <c r="AC34" s="9"/>
      <c r="AD34" s="9"/>
      <c r="AE34" s="9"/>
      <c r="AF34" s="9"/>
      <c r="AG34" s="9"/>
      <c r="AH34" s="9"/>
    </row>
    <row r="35" spans="1:34" ht="64.5" customHeight="1">
      <c r="A35" s="220">
        <v>16</v>
      </c>
      <c r="B35" s="175" t="s">
        <v>450</v>
      </c>
      <c r="C35" s="176"/>
      <c r="D35" s="214" t="s">
        <v>465</v>
      </c>
      <c r="E35" s="214"/>
      <c r="F35" s="215" t="s">
        <v>466</v>
      </c>
      <c r="G35" s="215"/>
      <c r="H35" s="179" t="s">
        <v>467</v>
      </c>
      <c r="I35" s="177" t="s">
        <v>468</v>
      </c>
      <c r="J35" s="178"/>
      <c r="K35" s="58" t="s">
        <v>330</v>
      </c>
      <c r="L35" s="58" t="s">
        <v>330</v>
      </c>
      <c r="M35" s="58"/>
      <c r="N35" s="181" t="s">
        <v>469</v>
      </c>
      <c r="O35" s="21"/>
      <c r="P35" s="180" t="s">
        <v>470</v>
      </c>
      <c r="Q35" s="58" t="s">
        <v>343</v>
      </c>
      <c r="R35" s="182" t="s">
        <v>471</v>
      </c>
      <c r="S35" s="9"/>
      <c r="T35" s="183"/>
      <c r="U35" s="9"/>
      <c r="V35" s="9"/>
      <c r="W35" s="9"/>
      <c r="X35" s="9"/>
      <c r="Y35" s="9"/>
      <c r="Z35" s="9"/>
      <c r="AA35" s="9"/>
      <c r="AB35" s="9"/>
      <c r="AC35" s="9"/>
      <c r="AD35" s="9"/>
      <c r="AE35" s="9"/>
      <c r="AF35" s="9"/>
      <c r="AG35" s="9"/>
      <c r="AH35" s="9"/>
    </row>
    <row r="36" spans="1:34" ht="64.5" customHeight="1">
      <c r="A36" s="223"/>
      <c r="B36" s="184"/>
      <c r="C36" s="185"/>
      <c r="D36" s="214"/>
      <c r="E36" s="214"/>
      <c r="F36" s="215"/>
      <c r="G36" s="215"/>
      <c r="H36" s="179" t="s">
        <v>472</v>
      </c>
      <c r="I36" s="186"/>
      <c r="J36" s="187"/>
      <c r="K36" s="60"/>
      <c r="L36" s="60"/>
      <c r="M36" s="60"/>
      <c r="N36" s="189"/>
      <c r="O36" s="21"/>
      <c r="P36" s="180" t="s">
        <v>470</v>
      </c>
      <c r="Q36" s="60"/>
      <c r="R36" s="182" t="s">
        <v>471</v>
      </c>
      <c r="S36" s="9"/>
      <c r="T36" s="183"/>
      <c r="U36" s="9"/>
      <c r="V36" s="9"/>
      <c r="W36" s="9"/>
      <c r="X36" s="9"/>
      <c r="Y36" s="9"/>
      <c r="Z36" s="9"/>
      <c r="AA36" s="9"/>
      <c r="AB36" s="9"/>
      <c r="AC36" s="9"/>
      <c r="AD36" s="9"/>
      <c r="AE36" s="9"/>
      <c r="AF36" s="9"/>
      <c r="AG36" s="9"/>
      <c r="AH36" s="9"/>
    </row>
    <row r="37" spans="1:34" ht="64.5" customHeight="1">
      <c r="A37" s="174">
        <v>17</v>
      </c>
      <c r="B37" s="215" t="s">
        <v>473</v>
      </c>
      <c r="C37" s="215"/>
      <c r="D37" s="214" t="s">
        <v>474</v>
      </c>
      <c r="E37" s="214"/>
      <c r="F37" s="215" t="s">
        <v>475</v>
      </c>
      <c r="G37" s="215"/>
      <c r="H37" s="179" t="s">
        <v>476</v>
      </c>
      <c r="I37" s="177" t="s">
        <v>477</v>
      </c>
      <c r="J37" s="224"/>
      <c r="K37" s="58" t="s">
        <v>330</v>
      </c>
      <c r="L37" s="58" t="s">
        <v>330</v>
      </c>
      <c r="M37" s="58" t="s">
        <v>330</v>
      </c>
      <c r="N37" s="181" t="s">
        <v>478</v>
      </c>
      <c r="O37" s="21"/>
      <c r="P37" s="180" t="s">
        <v>479</v>
      </c>
      <c r="Q37" s="21"/>
      <c r="R37" s="182" t="s">
        <v>480</v>
      </c>
      <c r="S37" s="9"/>
      <c r="T37" s="9"/>
      <c r="U37" s="9"/>
      <c r="V37" s="9"/>
      <c r="W37" s="9"/>
      <c r="X37" s="9"/>
      <c r="Y37" s="9"/>
      <c r="Z37" s="9"/>
      <c r="AA37" s="9"/>
      <c r="AB37" s="183"/>
      <c r="AC37" s="183"/>
      <c r="AD37" s="9"/>
      <c r="AE37" s="9"/>
      <c r="AF37" s="9"/>
      <c r="AG37" s="9"/>
      <c r="AH37" s="9"/>
    </row>
    <row r="38" spans="1:34" ht="64.5" customHeight="1">
      <c r="A38" s="174"/>
      <c r="B38" s="215"/>
      <c r="C38" s="215"/>
      <c r="D38" s="214"/>
      <c r="E38" s="214"/>
      <c r="F38" s="215"/>
      <c r="G38" s="215"/>
      <c r="H38" s="179" t="s">
        <v>481</v>
      </c>
      <c r="I38" s="225"/>
      <c r="J38" s="226"/>
      <c r="K38" s="60"/>
      <c r="L38" s="60"/>
      <c r="M38" s="60"/>
      <c r="N38" s="189"/>
      <c r="O38" s="21"/>
      <c r="P38" s="180" t="s">
        <v>479</v>
      </c>
      <c r="Q38" s="21"/>
      <c r="R38" s="182" t="s">
        <v>480</v>
      </c>
      <c r="S38" s="9"/>
      <c r="T38" s="9"/>
      <c r="U38" s="9"/>
      <c r="V38" s="9"/>
      <c r="W38" s="9"/>
      <c r="X38" s="9"/>
      <c r="Y38" s="9"/>
      <c r="Z38" s="9"/>
      <c r="AA38" s="9"/>
      <c r="AB38" s="183"/>
      <c r="AC38" s="183"/>
      <c r="AD38" s="9"/>
      <c r="AE38" s="9"/>
      <c r="AF38" s="9"/>
      <c r="AG38" s="9"/>
      <c r="AH38" s="9"/>
    </row>
  </sheetData>
  <mergeCells count="131">
    <mergeCell ref="L37:L38"/>
    <mergeCell ref="M37:M38"/>
    <mergeCell ref="N37:N38"/>
    <mergeCell ref="L35:L36"/>
    <mergeCell ref="M35:M36"/>
    <mergeCell ref="N35:N36"/>
    <mergeCell ref="Q35:Q36"/>
    <mergeCell ref="A37:A38"/>
    <mergeCell ref="B37:C38"/>
    <mergeCell ref="D37:E38"/>
    <mergeCell ref="F37:G38"/>
    <mergeCell ref="I37:J38"/>
    <mergeCell ref="K37:K38"/>
    <mergeCell ref="A35:A36"/>
    <mergeCell ref="B35:C36"/>
    <mergeCell ref="D35:E36"/>
    <mergeCell ref="F35:G36"/>
    <mergeCell ref="I35:J36"/>
    <mergeCell ref="K35:K36"/>
    <mergeCell ref="K31:K34"/>
    <mergeCell ref="L31:L34"/>
    <mergeCell ref="M31:M34"/>
    <mergeCell ref="N31:N34"/>
    <mergeCell ref="Q31:Q34"/>
    <mergeCell ref="R31:R34"/>
    <mergeCell ref="M27:M29"/>
    <mergeCell ref="B30:C30"/>
    <mergeCell ref="D30:E30"/>
    <mergeCell ref="F30:G30"/>
    <mergeCell ref="I30:J30"/>
    <mergeCell ref="A31:A34"/>
    <mergeCell ref="B31:C34"/>
    <mergeCell ref="D31:E34"/>
    <mergeCell ref="F31:G34"/>
    <mergeCell ref="I31:J34"/>
    <mergeCell ref="K24:K26"/>
    <mergeCell ref="L24:L26"/>
    <mergeCell ref="M24:M26"/>
    <mergeCell ref="A27:A29"/>
    <mergeCell ref="B27:C29"/>
    <mergeCell ref="D27:E29"/>
    <mergeCell ref="F27:G29"/>
    <mergeCell ref="I27:J29"/>
    <mergeCell ref="K27:K29"/>
    <mergeCell ref="L27:L29"/>
    <mergeCell ref="B23:C23"/>
    <mergeCell ref="D23:E23"/>
    <mergeCell ref="F23:G23"/>
    <mergeCell ref="I23:J23"/>
    <mergeCell ref="A24:A26"/>
    <mergeCell ref="B24:C26"/>
    <mergeCell ref="D24:E26"/>
    <mergeCell ref="F24:G26"/>
    <mergeCell ref="I24:J26"/>
    <mergeCell ref="A19:A21"/>
    <mergeCell ref="B19:C21"/>
    <mergeCell ref="D19:E21"/>
    <mergeCell ref="F19:G21"/>
    <mergeCell ref="I19:J21"/>
    <mergeCell ref="B22:C22"/>
    <mergeCell ref="D22:E22"/>
    <mergeCell ref="F22:G22"/>
    <mergeCell ref="I22:J22"/>
    <mergeCell ref="B17:C17"/>
    <mergeCell ref="D17:E17"/>
    <mergeCell ref="F17:G17"/>
    <mergeCell ref="I17:J17"/>
    <mergeCell ref="B18:C18"/>
    <mergeCell ref="D18:E18"/>
    <mergeCell ref="F18:G18"/>
    <mergeCell ref="I18:J18"/>
    <mergeCell ref="A12:A13"/>
    <mergeCell ref="B12:C13"/>
    <mergeCell ref="D12:E13"/>
    <mergeCell ref="F12:G13"/>
    <mergeCell ref="I12:J13"/>
    <mergeCell ref="A14:A16"/>
    <mergeCell ref="B14:C16"/>
    <mergeCell ref="D14:E16"/>
    <mergeCell ref="F14:G16"/>
    <mergeCell ref="I14:J16"/>
    <mergeCell ref="L10:L11"/>
    <mergeCell ref="M10:M11"/>
    <mergeCell ref="N10:N11"/>
    <mergeCell ref="O10:O11"/>
    <mergeCell ref="P10:P11"/>
    <mergeCell ref="Q10:Q11"/>
    <mergeCell ref="N8:N9"/>
    <mergeCell ref="P8:P9"/>
    <mergeCell ref="Q8:Q9"/>
    <mergeCell ref="I9:J9"/>
    <mergeCell ref="A10:A11"/>
    <mergeCell ref="B10:C11"/>
    <mergeCell ref="D10:E11"/>
    <mergeCell ref="F10:G11"/>
    <mergeCell ref="I10:J11"/>
    <mergeCell ref="K10:K11"/>
    <mergeCell ref="L6:L7"/>
    <mergeCell ref="M6:M7"/>
    <mergeCell ref="N6:N7"/>
    <mergeCell ref="P6:P7"/>
    <mergeCell ref="Q6:Q7"/>
    <mergeCell ref="A8:A9"/>
    <mergeCell ref="B8:C9"/>
    <mergeCell ref="D8:E9"/>
    <mergeCell ref="F8:G9"/>
    <mergeCell ref="I8:J8"/>
    <mergeCell ref="A6:A7"/>
    <mergeCell ref="B6:C7"/>
    <mergeCell ref="D6:E7"/>
    <mergeCell ref="F6:G7"/>
    <mergeCell ref="I6:J7"/>
    <mergeCell ref="K6:K7"/>
    <mergeCell ref="A4:A5"/>
    <mergeCell ref="B4:C5"/>
    <mergeCell ref="D4:E5"/>
    <mergeCell ref="F4:G5"/>
    <mergeCell ref="I4:J5"/>
    <mergeCell ref="Q4:Q5"/>
    <mergeCell ref="K2:N2"/>
    <mergeCell ref="O2:O3"/>
    <mergeCell ref="P2:P3"/>
    <mergeCell ref="Q2:Q3"/>
    <mergeCell ref="R2:R3"/>
    <mergeCell ref="S2:AH2"/>
    <mergeCell ref="A2:A3"/>
    <mergeCell ref="B2:C3"/>
    <mergeCell ref="D2:E3"/>
    <mergeCell ref="F2:G3"/>
    <mergeCell ref="H2:H3"/>
    <mergeCell ref="I2:J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F168"/>
  <sheetViews>
    <sheetView showGridLines="0" workbookViewId="0">
      <selection sqref="A1:XFD1048576"/>
    </sheetView>
  </sheetViews>
  <sheetFormatPr defaultColWidth="9.140625" defaultRowHeight="15"/>
  <cols>
    <col min="1" max="3" width="16.28515625" customWidth="1"/>
    <col min="4" max="5" width="13" customWidth="1"/>
    <col min="6" max="6" width="15.7109375" customWidth="1"/>
  </cols>
  <sheetData>
    <row r="1" spans="1:6">
      <c r="A1" s="27" t="s">
        <v>1</v>
      </c>
      <c r="B1" s="27"/>
      <c r="C1" s="27"/>
      <c r="D1" s="27"/>
      <c r="E1" s="27"/>
    </row>
    <row r="2" spans="1:6" ht="30" customHeight="1">
      <c r="A2" s="2" t="s">
        <v>2</v>
      </c>
      <c r="B2" s="2" t="s">
        <v>3</v>
      </c>
      <c r="C2" s="3" t="s">
        <v>4</v>
      </c>
    </row>
    <row r="3" spans="1:6" ht="14.25" customHeight="1">
      <c r="A3" s="4" t="s">
        <v>5</v>
      </c>
      <c r="B3" s="4" t="s">
        <v>6</v>
      </c>
      <c r="C3" s="4" t="s">
        <v>7</v>
      </c>
      <c r="E3" s="29" t="s">
        <v>8</v>
      </c>
      <c r="F3" s="29"/>
    </row>
    <row r="4" spans="1:6" ht="14.25" customHeight="1">
      <c r="A4" s="4" t="s">
        <v>5</v>
      </c>
      <c r="B4" s="4" t="s">
        <v>6</v>
      </c>
      <c r="C4" s="4" t="s">
        <v>9</v>
      </c>
      <c r="E4" s="4" t="s">
        <v>10</v>
      </c>
      <c r="F4" s="6" t="s">
        <v>11</v>
      </c>
    </row>
    <row r="5" spans="1:6" ht="14.25" customHeight="1">
      <c r="A5" s="4" t="s">
        <v>12</v>
      </c>
      <c r="B5" s="4" t="s">
        <v>13</v>
      </c>
      <c r="C5" s="4" t="s">
        <v>14</v>
      </c>
      <c r="E5" s="4" t="s">
        <v>5</v>
      </c>
      <c r="F5" s="1">
        <f>COUNTIF(A3:A32,E5)</f>
        <v>20</v>
      </c>
    </row>
    <row r="6" spans="1:6" ht="14.25" customHeight="1">
      <c r="A6" s="4" t="s">
        <v>12</v>
      </c>
      <c r="B6" s="4" t="s">
        <v>6</v>
      </c>
      <c r="C6" s="4" t="s">
        <v>15</v>
      </c>
      <c r="E6" s="4" t="s">
        <v>12</v>
      </c>
      <c r="F6" s="1">
        <f>COUNTIF(A3:A32,E6)</f>
        <v>10</v>
      </c>
    </row>
    <row r="7" spans="1:6" ht="14.25" customHeight="1">
      <c r="A7" s="4" t="s">
        <v>5</v>
      </c>
      <c r="B7" s="4" t="s">
        <v>6</v>
      </c>
      <c r="C7" s="4" t="s">
        <v>9</v>
      </c>
    </row>
    <row r="8" spans="1:6" ht="14.25" customHeight="1">
      <c r="A8" s="4" t="s">
        <v>5</v>
      </c>
      <c r="B8" s="4" t="s">
        <v>13</v>
      </c>
      <c r="C8" s="4" t="s">
        <v>9</v>
      </c>
    </row>
    <row r="9" spans="1:6" ht="14.25" customHeight="1">
      <c r="A9" s="4" t="s">
        <v>5</v>
      </c>
      <c r="B9" s="4" t="s">
        <v>6</v>
      </c>
      <c r="C9" s="4" t="s">
        <v>9</v>
      </c>
    </row>
    <row r="10" spans="1:6" ht="14.25" customHeight="1">
      <c r="A10" s="4" t="s">
        <v>5</v>
      </c>
      <c r="B10" s="4" t="s">
        <v>6</v>
      </c>
      <c r="C10" s="4" t="s">
        <v>9</v>
      </c>
    </row>
    <row r="11" spans="1:6" ht="14.25" customHeight="1">
      <c r="A11" s="4" t="s">
        <v>5</v>
      </c>
      <c r="B11" s="4" t="s">
        <v>6</v>
      </c>
      <c r="C11" s="4" t="s">
        <v>14</v>
      </c>
    </row>
    <row r="12" spans="1:6" ht="14.25" customHeight="1">
      <c r="A12" s="4" t="s">
        <v>5</v>
      </c>
      <c r="B12" s="4" t="s">
        <v>6</v>
      </c>
      <c r="C12" s="4" t="s">
        <v>9</v>
      </c>
    </row>
    <row r="13" spans="1:6" ht="14.25" customHeight="1">
      <c r="A13" s="4" t="s">
        <v>12</v>
      </c>
      <c r="B13" s="4" t="s">
        <v>6</v>
      </c>
      <c r="C13" s="4" t="s">
        <v>14</v>
      </c>
    </row>
    <row r="14" spans="1:6" ht="14.25" customHeight="1">
      <c r="A14" s="4" t="s">
        <v>5</v>
      </c>
      <c r="B14" s="4" t="s">
        <v>6</v>
      </c>
      <c r="C14" s="4" t="s">
        <v>9</v>
      </c>
    </row>
    <row r="15" spans="1:6" ht="14.25" customHeight="1">
      <c r="A15" s="4" t="s">
        <v>12</v>
      </c>
      <c r="B15" s="4" t="s">
        <v>6</v>
      </c>
      <c r="C15" s="4" t="s">
        <v>9</v>
      </c>
    </row>
    <row r="16" spans="1:6" ht="14.25" customHeight="1">
      <c r="A16" s="4" t="s">
        <v>5</v>
      </c>
      <c r="B16" s="4" t="s">
        <v>6</v>
      </c>
      <c r="C16" s="4" t="s">
        <v>9</v>
      </c>
    </row>
    <row r="17" spans="1:3" ht="14.25" customHeight="1">
      <c r="A17" s="4" t="s">
        <v>5</v>
      </c>
      <c r="B17" s="4" t="s">
        <v>6</v>
      </c>
      <c r="C17" s="4" t="s">
        <v>9</v>
      </c>
    </row>
    <row r="18" spans="1:3" ht="14.25" customHeight="1">
      <c r="A18" s="4" t="s">
        <v>12</v>
      </c>
      <c r="B18" s="4" t="s">
        <v>13</v>
      </c>
      <c r="C18" s="4" t="s">
        <v>9</v>
      </c>
    </row>
    <row r="19" spans="1:3" ht="14.25" customHeight="1">
      <c r="A19" s="4" t="s">
        <v>5</v>
      </c>
      <c r="B19" s="4" t="s">
        <v>6</v>
      </c>
      <c r="C19" s="4" t="s">
        <v>7</v>
      </c>
    </row>
    <row r="20" spans="1:3" ht="14.25" customHeight="1">
      <c r="A20" s="4" t="s">
        <v>5</v>
      </c>
      <c r="B20" s="4" t="s">
        <v>6</v>
      </c>
      <c r="C20" s="4" t="s">
        <v>9</v>
      </c>
    </row>
    <row r="21" spans="1:3" ht="14.25" customHeight="1">
      <c r="A21" s="4" t="s">
        <v>5</v>
      </c>
      <c r="B21" s="4" t="s">
        <v>6</v>
      </c>
      <c r="C21" s="4" t="s">
        <v>15</v>
      </c>
    </row>
    <row r="22" spans="1:3" ht="14.25" customHeight="1">
      <c r="A22" s="4" t="s">
        <v>5</v>
      </c>
      <c r="B22" s="4" t="s">
        <v>6</v>
      </c>
      <c r="C22" s="4" t="s">
        <v>15</v>
      </c>
    </row>
    <row r="23" spans="1:3" ht="14.25" customHeight="1">
      <c r="A23" s="4" t="s">
        <v>12</v>
      </c>
      <c r="B23" s="4" t="s">
        <v>13</v>
      </c>
      <c r="C23" s="4" t="s">
        <v>9</v>
      </c>
    </row>
    <row r="24" spans="1:3" ht="14.25" customHeight="1">
      <c r="A24" s="4" t="s">
        <v>5</v>
      </c>
      <c r="B24" s="4" t="s">
        <v>6</v>
      </c>
      <c r="C24" s="4" t="s">
        <v>15</v>
      </c>
    </row>
    <row r="25" spans="1:3" ht="14.25" customHeight="1">
      <c r="A25" s="4" t="s">
        <v>5</v>
      </c>
      <c r="B25" s="4" t="s">
        <v>6</v>
      </c>
      <c r="C25" s="4" t="s">
        <v>9</v>
      </c>
    </row>
    <row r="26" spans="1:3" ht="14.25" customHeight="1">
      <c r="A26" s="4" t="s">
        <v>5</v>
      </c>
      <c r="B26" s="4" t="s">
        <v>6</v>
      </c>
      <c r="C26" s="4" t="s">
        <v>9</v>
      </c>
    </row>
    <row r="27" spans="1:3" ht="14.25" customHeight="1">
      <c r="A27" s="4" t="s">
        <v>12</v>
      </c>
      <c r="B27" s="4" t="s">
        <v>16</v>
      </c>
      <c r="C27" s="4" t="s">
        <v>7</v>
      </c>
    </row>
    <row r="28" spans="1:3" ht="14.25" customHeight="1">
      <c r="A28" s="4" t="s">
        <v>5</v>
      </c>
      <c r="B28" s="4" t="s">
        <v>6</v>
      </c>
      <c r="C28" s="4" t="s">
        <v>9</v>
      </c>
    </row>
    <row r="29" spans="1:3" ht="14.25" customHeight="1">
      <c r="A29" s="4" t="s">
        <v>12</v>
      </c>
      <c r="B29" s="4" t="s">
        <v>16</v>
      </c>
      <c r="C29" s="4" t="s">
        <v>9</v>
      </c>
    </row>
    <row r="30" spans="1:3" ht="14.25" customHeight="1">
      <c r="A30" s="4" t="s">
        <v>12</v>
      </c>
      <c r="B30" s="4" t="s">
        <v>16</v>
      </c>
      <c r="C30" s="4" t="s">
        <v>17</v>
      </c>
    </row>
    <row r="31" spans="1:3" ht="14.25" customHeight="1">
      <c r="A31" s="4" t="s">
        <v>12</v>
      </c>
      <c r="B31" s="4" t="s">
        <v>6</v>
      </c>
      <c r="C31" s="4" t="s">
        <v>9</v>
      </c>
    </row>
    <row r="32" spans="1:3" ht="14.25" customHeight="1">
      <c r="A32" s="4" t="s">
        <v>5</v>
      </c>
      <c r="B32" s="4" t="s">
        <v>6</v>
      </c>
      <c r="C32" s="4" t="s">
        <v>15</v>
      </c>
    </row>
    <row r="34" spans="1:5">
      <c r="A34" s="28" t="s">
        <v>18</v>
      </c>
      <c r="B34" s="28"/>
      <c r="C34" s="28"/>
      <c r="D34" s="28"/>
      <c r="E34" s="28"/>
    </row>
    <row r="35" spans="1:5" ht="28.5" customHeight="1">
      <c r="A35" s="3" t="s">
        <v>19</v>
      </c>
      <c r="B35" s="3" t="s">
        <v>20</v>
      </c>
      <c r="C35" s="3" t="s">
        <v>21</v>
      </c>
      <c r="D35" s="3" t="s">
        <v>22</v>
      </c>
      <c r="E35" s="3" t="s">
        <v>23</v>
      </c>
    </row>
    <row r="36" spans="1:5">
      <c r="A36" s="4" t="s">
        <v>5</v>
      </c>
      <c r="B36" s="4" t="s">
        <v>5</v>
      </c>
      <c r="C36" s="4" t="s">
        <v>5</v>
      </c>
      <c r="D36" s="4" t="s">
        <v>5</v>
      </c>
      <c r="E36" s="4" t="s">
        <v>5</v>
      </c>
    </row>
    <row r="37" spans="1:5" ht="30">
      <c r="A37" s="4" t="s">
        <v>12</v>
      </c>
      <c r="B37" s="4" t="s">
        <v>12</v>
      </c>
      <c r="C37" s="4" t="s">
        <v>5</v>
      </c>
      <c r="D37" s="4" t="s">
        <v>16</v>
      </c>
      <c r="E37" s="4" t="s">
        <v>16</v>
      </c>
    </row>
    <row r="38" spans="1:5">
      <c r="A38" s="4" t="s">
        <v>5</v>
      </c>
      <c r="B38" s="4" t="s">
        <v>12</v>
      </c>
      <c r="C38" s="4" t="s">
        <v>12</v>
      </c>
      <c r="D38" s="4" t="s">
        <v>5</v>
      </c>
      <c r="E38" s="4" t="s">
        <v>12</v>
      </c>
    </row>
    <row r="39" spans="1:5" ht="30">
      <c r="A39" s="4" t="s">
        <v>16</v>
      </c>
      <c r="B39" s="4" t="s">
        <v>16</v>
      </c>
      <c r="C39" s="4" t="s">
        <v>5</v>
      </c>
      <c r="D39" s="4" t="s">
        <v>16</v>
      </c>
      <c r="E39" s="4" t="s">
        <v>16</v>
      </c>
    </row>
    <row r="40" spans="1:5" ht="30">
      <c r="A40" s="4" t="s">
        <v>12</v>
      </c>
      <c r="B40" s="4" t="s">
        <v>5</v>
      </c>
      <c r="C40" s="4" t="s">
        <v>5</v>
      </c>
      <c r="D40" s="4" t="s">
        <v>12</v>
      </c>
      <c r="E40" s="4" t="s">
        <v>16</v>
      </c>
    </row>
    <row r="41" spans="1:5" ht="30">
      <c r="A41" s="4" t="s">
        <v>16</v>
      </c>
      <c r="B41" s="4" t="s">
        <v>5</v>
      </c>
      <c r="C41" s="4" t="s">
        <v>5</v>
      </c>
      <c r="D41" s="4" t="s">
        <v>16</v>
      </c>
      <c r="E41" s="4" t="s">
        <v>5</v>
      </c>
    </row>
    <row r="42" spans="1:5">
      <c r="A42" s="4" t="s">
        <v>5</v>
      </c>
      <c r="B42" s="4" t="s">
        <v>5</v>
      </c>
      <c r="C42" s="4" t="s">
        <v>5</v>
      </c>
      <c r="D42" s="4" t="s">
        <v>5</v>
      </c>
      <c r="E42" s="4" t="s">
        <v>5</v>
      </c>
    </row>
    <row r="43" spans="1:5" ht="30">
      <c r="A43" s="4" t="s">
        <v>5</v>
      </c>
      <c r="B43" s="4" t="s">
        <v>5</v>
      </c>
      <c r="C43" s="4" t="s">
        <v>5</v>
      </c>
      <c r="D43" s="4" t="s">
        <v>16</v>
      </c>
      <c r="E43" s="4" t="s">
        <v>5</v>
      </c>
    </row>
    <row r="44" spans="1:5">
      <c r="A44" s="4" t="s">
        <v>5</v>
      </c>
      <c r="B44" s="4" t="s">
        <v>5</v>
      </c>
      <c r="C44" s="4" t="s">
        <v>5</v>
      </c>
      <c r="D44" s="4" t="s">
        <v>5</v>
      </c>
      <c r="E44" s="4" t="s">
        <v>5</v>
      </c>
    </row>
    <row r="45" spans="1:5" ht="30">
      <c r="A45" s="4" t="s">
        <v>5</v>
      </c>
      <c r="B45" s="4" t="s">
        <v>12</v>
      </c>
      <c r="C45" s="4" t="s">
        <v>5</v>
      </c>
      <c r="D45" s="4" t="s">
        <v>16</v>
      </c>
      <c r="E45" s="4" t="s">
        <v>12</v>
      </c>
    </row>
    <row r="46" spans="1:5" ht="30">
      <c r="A46" s="4" t="s">
        <v>16</v>
      </c>
      <c r="B46" s="4" t="s">
        <v>5</v>
      </c>
      <c r="C46" s="4" t="s">
        <v>5</v>
      </c>
      <c r="D46" s="4" t="s">
        <v>16</v>
      </c>
      <c r="E46" s="4" t="s">
        <v>16</v>
      </c>
    </row>
    <row r="47" spans="1:5">
      <c r="A47" s="4" t="s">
        <v>12</v>
      </c>
      <c r="B47" s="4" t="s">
        <v>5</v>
      </c>
      <c r="C47" s="4" t="s">
        <v>5</v>
      </c>
      <c r="D47" s="4" t="s">
        <v>5</v>
      </c>
      <c r="E47" s="4" t="s">
        <v>5</v>
      </c>
    </row>
    <row r="48" spans="1:5">
      <c r="A48" s="4" t="s">
        <v>5</v>
      </c>
      <c r="B48" s="4" t="s">
        <v>12</v>
      </c>
      <c r="C48" s="4" t="s">
        <v>12</v>
      </c>
      <c r="D48" s="4" t="s">
        <v>5</v>
      </c>
      <c r="E48" s="4" t="s">
        <v>5</v>
      </c>
    </row>
    <row r="49" spans="1:5">
      <c r="A49" s="4" t="s">
        <v>5</v>
      </c>
      <c r="B49" s="4" t="s">
        <v>12</v>
      </c>
      <c r="C49" s="4" t="s">
        <v>12</v>
      </c>
      <c r="D49" s="4" t="s">
        <v>5</v>
      </c>
      <c r="E49" s="4" t="s">
        <v>5</v>
      </c>
    </row>
    <row r="50" spans="1:5">
      <c r="A50" s="4" t="s">
        <v>5</v>
      </c>
      <c r="B50" s="4" t="s">
        <v>5</v>
      </c>
      <c r="C50" s="4" t="s">
        <v>5</v>
      </c>
      <c r="D50" s="4" t="s">
        <v>5</v>
      </c>
      <c r="E50" s="4" t="s">
        <v>5</v>
      </c>
    </row>
    <row r="51" spans="1:5" ht="30">
      <c r="A51" s="4" t="s">
        <v>5</v>
      </c>
      <c r="B51" s="4" t="s">
        <v>16</v>
      </c>
      <c r="C51" s="4" t="s">
        <v>5</v>
      </c>
      <c r="D51" s="4" t="s">
        <v>5</v>
      </c>
      <c r="E51" s="4" t="s">
        <v>5</v>
      </c>
    </row>
    <row r="52" spans="1:5">
      <c r="A52" s="4" t="s">
        <v>5</v>
      </c>
      <c r="B52" s="4" t="s">
        <v>5</v>
      </c>
      <c r="C52" s="4" t="s">
        <v>5</v>
      </c>
      <c r="D52" s="4" t="s">
        <v>5</v>
      </c>
      <c r="E52" s="4" t="s">
        <v>5</v>
      </c>
    </row>
    <row r="53" spans="1:5">
      <c r="A53" s="4" t="s">
        <v>5</v>
      </c>
      <c r="B53" s="4" t="s">
        <v>5</v>
      </c>
      <c r="C53" s="4" t="s">
        <v>5</v>
      </c>
      <c r="D53" s="4" t="s">
        <v>5</v>
      </c>
      <c r="E53" s="4" t="s">
        <v>5</v>
      </c>
    </row>
    <row r="54" spans="1:5">
      <c r="A54" s="4" t="s">
        <v>5</v>
      </c>
      <c r="B54" s="4" t="s">
        <v>12</v>
      </c>
      <c r="C54" s="4" t="s">
        <v>5</v>
      </c>
      <c r="D54" s="4" t="s">
        <v>12</v>
      </c>
      <c r="E54" s="4" t="s">
        <v>5</v>
      </c>
    </row>
    <row r="55" spans="1:5">
      <c r="A55" s="4" t="s">
        <v>5</v>
      </c>
      <c r="B55" s="4" t="s">
        <v>5</v>
      </c>
      <c r="C55" s="4" t="s">
        <v>5</v>
      </c>
      <c r="D55" s="4" t="s">
        <v>12</v>
      </c>
      <c r="E55" s="4" t="s">
        <v>12</v>
      </c>
    </row>
    <row r="56" spans="1:5" ht="30">
      <c r="A56" s="4" t="s">
        <v>16</v>
      </c>
      <c r="B56" s="4" t="s">
        <v>5</v>
      </c>
      <c r="C56" s="4" t="s">
        <v>16</v>
      </c>
      <c r="D56" s="4" t="s">
        <v>16</v>
      </c>
      <c r="E56" s="4" t="s">
        <v>5</v>
      </c>
    </row>
    <row r="57" spans="1:5" ht="30">
      <c r="A57" s="4" t="s">
        <v>16</v>
      </c>
      <c r="B57" s="4" t="s">
        <v>5</v>
      </c>
      <c r="C57" s="4" t="s">
        <v>5</v>
      </c>
      <c r="D57" s="4" t="s">
        <v>16</v>
      </c>
      <c r="E57" s="4" t="s">
        <v>5</v>
      </c>
    </row>
    <row r="58" spans="1:5" ht="30">
      <c r="A58" s="4" t="s">
        <v>5</v>
      </c>
      <c r="B58" s="4" t="s">
        <v>16</v>
      </c>
      <c r="C58" s="4" t="s">
        <v>5</v>
      </c>
      <c r="D58" s="4" t="s">
        <v>5</v>
      </c>
      <c r="E58" s="4" t="s">
        <v>5</v>
      </c>
    </row>
    <row r="59" spans="1:5" ht="30">
      <c r="A59" s="4" t="s">
        <v>16</v>
      </c>
      <c r="B59" s="4" t="s">
        <v>16</v>
      </c>
      <c r="C59" s="4" t="s">
        <v>16</v>
      </c>
      <c r="D59" s="4" t="s">
        <v>16</v>
      </c>
      <c r="E59" s="4" t="s">
        <v>16</v>
      </c>
    </row>
    <row r="60" spans="1:5">
      <c r="A60" s="4" t="s">
        <v>5</v>
      </c>
      <c r="B60" s="4" t="s">
        <v>5</v>
      </c>
      <c r="C60" s="4" t="s">
        <v>5</v>
      </c>
      <c r="D60" s="4" t="s">
        <v>5</v>
      </c>
      <c r="E60" s="4" t="s">
        <v>5</v>
      </c>
    </row>
    <row r="61" spans="1:5" ht="30">
      <c r="A61" s="4" t="s">
        <v>16</v>
      </c>
      <c r="B61" s="4" t="s">
        <v>5</v>
      </c>
      <c r="C61" s="4" t="s">
        <v>5</v>
      </c>
      <c r="D61" s="4" t="s">
        <v>16</v>
      </c>
      <c r="E61" s="4" t="s">
        <v>5</v>
      </c>
    </row>
    <row r="62" spans="1:5" ht="30">
      <c r="A62" s="4" t="s">
        <v>16</v>
      </c>
      <c r="B62" s="4" t="s">
        <v>5</v>
      </c>
      <c r="C62" s="4" t="s">
        <v>5</v>
      </c>
      <c r="D62" s="4" t="s">
        <v>16</v>
      </c>
      <c r="E62" s="4" t="s">
        <v>5</v>
      </c>
    </row>
    <row r="63" spans="1:5" ht="30">
      <c r="A63" s="4" t="s">
        <v>16</v>
      </c>
      <c r="B63" s="4" t="s">
        <v>5</v>
      </c>
      <c r="C63" s="4" t="s">
        <v>5</v>
      </c>
      <c r="D63" s="4" t="s">
        <v>5</v>
      </c>
      <c r="E63" s="4" t="s">
        <v>5</v>
      </c>
    </row>
    <row r="64" spans="1:5">
      <c r="A64" s="4" t="s">
        <v>5</v>
      </c>
      <c r="B64" s="4" t="s">
        <v>12</v>
      </c>
      <c r="C64" s="4" t="s">
        <v>5</v>
      </c>
      <c r="D64" s="4" t="s">
        <v>12</v>
      </c>
      <c r="E64" s="4" t="s">
        <v>5</v>
      </c>
    </row>
    <row r="65" spans="1:6">
      <c r="A65" s="4" t="s">
        <v>5</v>
      </c>
      <c r="B65" s="4" t="s">
        <v>5</v>
      </c>
      <c r="C65" s="4" t="s">
        <v>5</v>
      </c>
      <c r="D65" s="4" t="s">
        <v>5</v>
      </c>
      <c r="E65" s="4" t="s">
        <v>5</v>
      </c>
    </row>
    <row r="68" spans="1:6">
      <c r="A68" s="27" t="s">
        <v>24</v>
      </c>
      <c r="B68" s="27"/>
      <c r="C68" s="27"/>
      <c r="D68" s="27"/>
      <c r="E68" s="27"/>
      <c r="F68" s="27"/>
    </row>
    <row r="69" spans="1:6" ht="37.5" customHeight="1">
      <c r="A69" s="3" t="s">
        <v>25</v>
      </c>
      <c r="B69" s="3" t="s">
        <v>26</v>
      </c>
      <c r="C69" s="3" t="s">
        <v>27</v>
      </c>
      <c r="D69" s="3" t="s">
        <v>28</v>
      </c>
      <c r="E69" s="3" t="s">
        <v>29</v>
      </c>
      <c r="F69" s="3" t="s">
        <v>30</v>
      </c>
    </row>
    <row r="70" spans="1:6" ht="30">
      <c r="A70" s="4" t="s">
        <v>5</v>
      </c>
      <c r="B70" s="4" t="s">
        <v>31</v>
      </c>
      <c r="C70" s="4" t="s">
        <v>16</v>
      </c>
      <c r="D70" s="4" t="s">
        <v>32</v>
      </c>
      <c r="E70" s="4" t="s">
        <v>31</v>
      </c>
      <c r="F70" s="4" t="s">
        <v>5</v>
      </c>
    </row>
    <row r="71" spans="1:6" ht="30">
      <c r="A71" s="4" t="s">
        <v>5</v>
      </c>
      <c r="B71" s="4" t="s">
        <v>32</v>
      </c>
      <c r="C71" s="4" t="s">
        <v>12</v>
      </c>
      <c r="D71" s="4" t="s">
        <v>32</v>
      </c>
      <c r="E71" s="4" t="s">
        <v>33</v>
      </c>
      <c r="F71" s="4" t="s">
        <v>5</v>
      </c>
    </row>
    <row r="72" spans="1:6" ht="30">
      <c r="A72" s="4" t="s">
        <v>5</v>
      </c>
      <c r="B72" s="4" t="s">
        <v>34</v>
      </c>
      <c r="C72" s="4" t="s">
        <v>12</v>
      </c>
      <c r="D72" s="4" t="s">
        <v>32</v>
      </c>
      <c r="E72" s="4" t="s">
        <v>33</v>
      </c>
      <c r="F72" s="4" t="s">
        <v>5</v>
      </c>
    </row>
    <row r="73" spans="1:6" ht="30">
      <c r="A73" s="4" t="s">
        <v>5</v>
      </c>
      <c r="B73" s="4" t="s">
        <v>32</v>
      </c>
      <c r="C73" s="4" t="s">
        <v>16</v>
      </c>
      <c r="D73" s="4" t="s">
        <v>32</v>
      </c>
      <c r="E73" s="4" t="s">
        <v>32</v>
      </c>
      <c r="F73" s="4" t="s">
        <v>16</v>
      </c>
    </row>
    <row r="74" spans="1:6" ht="30">
      <c r="A74" s="4" t="s">
        <v>16</v>
      </c>
      <c r="B74" s="4" t="s">
        <v>32</v>
      </c>
      <c r="C74" s="4" t="s">
        <v>16</v>
      </c>
      <c r="D74" s="4" t="s">
        <v>32</v>
      </c>
      <c r="E74" s="4" t="s">
        <v>32</v>
      </c>
      <c r="F74" s="4" t="s">
        <v>16</v>
      </c>
    </row>
    <row r="75" spans="1:6" ht="30">
      <c r="A75" s="4" t="s">
        <v>5</v>
      </c>
      <c r="B75" s="4" t="s">
        <v>31</v>
      </c>
      <c r="C75" s="4" t="s">
        <v>5</v>
      </c>
      <c r="D75" s="4" t="s">
        <v>31</v>
      </c>
      <c r="E75" s="4" t="s">
        <v>34</v>
      </c>
      <c r="F75" s="4" t="s">
        <v>5</v>
      </c>
    </row>
    <row r="76" spans="1:6" ht="30">
      <c r="A76" s="4" t="s">
        <v>5</v>
      </c>
      <c r="B76" s="4" t="s">
        <v>31</v>
      </c>
      <c r="C76" s="4" t="s">
        <v>16</v>
      </c>
      <c r="D76" s="4" t="s">
        <v>31</v>
      </c>
      <c r="E76" s="4" t="s">
        <v>31</v>
      </c>
      <c r="F76" s="4" t="s">
        <v>5</v>
      </c>
    </row>
    <row r="77" spans="1:6" ht="30">
      <c r="A77" s="4" t="s">
        <v>5</v>
      </c>
      <c r="B77" s="4" t="s">
        <v>31</v>
      </c>
      <c r="C77" s="4" t="s">
        <v>16</v>
      </c>
      <c r="D77" s="4" t="s">
        <v>32</v>
      </c>
      <c r="E77" s="4" t="s">
        <v>33</v>
      </c>
      <c r="F77" s="4" t="s">
        <v>5</v>
      </c>
    </row>
    <row r="78" spans="1:6" ht="30">
      <c r="A78" s="4" t="s">
        <v>5</v>
      </c>
      <c r="B78" s="4" t="s">
        <v>34</v>
      </c>
      <c r="C78" s="4" t="s">
        <v>16</v>
      </c>
      <c r="D78" s="4" t="s">
        <v>34</v>
      </c>
      <c r="E78" s="4" t="s">
        <v>34</v>
      </c>
      <c r="F78" s="4" t="s">
        <v>5</v>
      </c>
    </row>
    <row r="79" spans="1:6" ht="30">
      <c r="A79" s="4" t="s">
        <v>5</v>
      </c>
      <c r="B79" s="4" t="s">
        <v>34</v>
      </c>
      <c r="C79" s="4" t="s">
        <v>12</v>
      </c>
      <c r="D79" s="4" t="s">
        <v>31</v>
      </c>
      <c r="E79" s="4" t="s">
        <v>33</v>
      </c>
      <c r="F79" s="4" t="s">
        <v>5</v>
      </c>
    </row>
    <row r="80" spans="1:6" ht="30">
      <c r="A80" s="4" t="s">
        <v>5</v>
      </c>
      <c r="B80" s="4" t="s">
        <v>34</v>
      </c>
      <c r="C80" s="4" t="s">
        <v>16</v>
      </c>
      <c r="D80" s="4" t="s">
        <v>31</v>
      </c>
      <c r="E80" s="4" t="s">
        <v>32</v>
      </c>
      <c r="F80" s="4" t="s">
        <v>5</v>
      </c>
    </row>
    <row r="81" spans="1:6" ht="30">
      <c r="A81" s="4" t="s">
        <v>5</v>
      </c>
      <c r="B81" s="4" t="s">
        <v>34</v>
      </c>
      <c r="C81" s="4" t="s">
        <v>16</v>
      </c>
      <c r="D81" s="4" t="s">
        <v>34</v>
      </c>
      <c r="E81" s="4" t="s">
        <v>34</v>
      </c>
      <c r="F81" s="4" t="s">
        <v>5</v>
      </c>
    </row>
    <row r="82" spans="1:6" ht="30">
      <c r="A82" s="4" t="s">
        <v>5</v>
      </c>
      <c r="B82" s="4" t="s">
        <v>34</v>
      </c>
      <c r="C82" s="4" t="s">
        <v>16</v>
      </c>
      <c r="D82" s="4" t="s">
        <v>32</v>
      </c>
      <c r="E82" s="4" t="s">
        <v>32</v>
      </c>
      <c r="F82" s="4" t="s">
        <v>16</v>
      </c>
    </row>
    <row r="83" spans="1:6" ht="30">
      <c r="A83" s="4" t="s">
        <v>5</v>
      </c>
      <c r="B83" s="4" t="s">
        <v>34</v>
      </c>
      <c r="C83" s="4" t="s">
        <v>16</v>
      </c>
      <c r="D83" s="4" t="s">
        <v>31</v>
      </c>
      <c r="E83" s="4" t="s">
        <v>32</v>
      </c>
      <c r="F83" s="4" t="s">
        <v>5</v>
      </c>
    </row>
    <row r="84" spans="1:6" ht="30">
      <c r="A84" s="4" t="s">
        <v>5</v>
      </c>
      <c r="B84" s="4" t="s">
        <v>34</v>
      </c>
      <c r="C84" s="4" t="s">
        <v>12</v>
      </c>
      <c r="D84" s="4" t="s">
        <v>34</v>
      </c>
      <c r="E84" s="4" t="s">
        <v>31</v>
      </c>
      <c r="F84" s="4" t="s">
        <v>5</v>
      </c>
    </row>
    <row r="85" spans="1:6" ht="30">
      <c r="A85" s="4" t="s">
        <v>5</v>
      </c>
      <c r="B85" s="4" t="s">
        <v>34</v>
      </c>
      <c r="C85" s="4" t="s">
        <v>16</v>
      </c>
      <c r="D85" s="4" t="s">
        <v>31</v>
      </c>
      <c r="E85" s="4" t="s">
        <v>31</v>
      </c>
      <c r="F85" s="4" t="s">
        <v>16</v>
      </c>
    </row>
    <row r="86" spans="1:6" ht="30">
      <c r="A86" s="4" t="s">
        <v>5</v>
      </c>
      <c r="B86" s="4" t="s">
        <v>34</v>
      </c>
      <c r="C86" s="4" t="s">
        <v>5</v>
      </c>
      <c r="D86" s="4" t="s">
        <v>32</v>
      </c>
      <c r="E86" s="4" t="s">
        <v>32</v>
      </c>
      <c r="F86" s="4" t="s">
        <v>5</v>
      </c>
    </row>
    <row r="87" spans="1:6" ht="30">
      <c r="A87" s="4" t="s">
        <v>5</v>
      </c>
      <c r="B87" s="4" t="s">
        <v>34</v>
      </c>
      <c r="C87" s="4" t="s">
        <v>16</v>
      </c>
      <c r="D87" s="4" t="s">
        <v>32</v>
      </c>
      <c r="E87" s="4" t="s">
        <v>32</v>
      </c>
      <c r="F87" s="4" t="s">
        <v>5</v>
      </c>
    </row>
    <row r="88" spans="1:6">
      <c r="A88" s="4" t="s">
        <v>5</v>
      </c>
      <c r="B88" s="4" t="s">
        <v>32</v>
      </c>
      <c r="C88" s="4" t="s">
        <v>12</v>
      </c>
      <c r="D88" s="4" t="s">
        <v>31</v>
      </c>
      <c r="E88" s="4" t="s">
        <v>32</v>
      </c>
      <c r="F88" s="4" t="s">
        <v>5</v>
      </c>
    </row>
    <row r="89" spans="1:6">
      <c r="A89" s="4" t="s">
        <v>5</v>
      </c>
      <c r="B89" s="4" t="s">
        <v>31</v>
      </c>
      <c r="C89" s="4" t="s">
        <v>12</v>
      </c>
      <c r="D89" s="4" t="s">
        <v>32</v>
      </c>
      <c r="E89" s="4" t="s">
        <v>32</v>
      </c>
      <c r="F89" s="4" t="s">
        <v>5</v>
      </c>
    </row>
    <row r="90" spans="1:6" ht="30">
      <c r="A90" s="4" t="s">
        <v>5</v>
      </c>
      <c r="B90" s="4" t="s">
        <v>31</v>
      </c>
      <c r="C90" s="4" t="s">
        <v>5</v>
      </c>
      <c r="D90" s="4" t="s">
        <v>34</v>
      </c>
      <c r="E90" s="4" t="s">
        <v>34</v>
      </c>
      <c r="F90" s="4" t="s">
        <v>5</v>
      </c>
    </row>
    <row r="91" spans="1:6" ht="30">
      <c r="A91" s="4" t="s">
        <v>5</v>
      </c>
      <c r="B91" s="4" t="s">
        <v>34</v>
      </c>
      <c r="C91" s="4" t="s">
        <v>5</v>
      </c>
      <c r="D91" s="4" t="s">
        <v>34</v>
      </c>
      <c r="E91" s="4" t="s">
        <v>34</v>
      </c>
      <c r="F91" s="4" t="s">
        <v>5</v>
      </c>
    </row>
    <row r="92" spans="1:6" ht="30">
      <c r="A92" s="4" t="s">
        <v>5</v>
      </c>
      <c r="B92" s="4" t="s">
        <v>34</v>
      </c>
      <c r="C92" s="4" t="s">
        <v>16</v>
      </c>
      <c r="D92" s="4" t="s">
        <v>34</v>
      </c>
      <c r="E92" s="4" t="s">
        <v>32</v>
      </c>
      <c r="F92" s="4" t="s">
        <v>5</v>
      </c>
    </row>
    <row r="93" spans="1:6" ht="30">
      <c r="A93" s="4" t="s">
        <v>16</v>
      </c>
      <c r="B93" s="4" t="s">
        <v>34</v>
      </c>
      <c r="C93" s="4" t="s">
        <v>16</v>
      </c>
      <c r="D93" s="4" t="s">
        <v>31</v>
      </c>
      <c r="E93" s="4" t="s">
        <v>31</v>
      </c>
      <c r="F93" s="4" t="s">
        <v>16</v>
      </c>
    </row>
    <row r="94" spans="1:6" ht="30">
      <c r="A94" s="4" t="s">
        <v>5</v>
      </c>
      <c r="B94" s="4" t="s">
        <v>31</v>
      </c>
      <c r="C94" s="4" t="s">
        <v>16</v>
      </c>
      <c r="D94" s="4" t="s">
        <v>31</v>
      </c>
      <c r="E94" s="4" t="s">
        <v>32</v>
      </c>
      <c r="F94" s="4" t="s">
        <v>5</v>
      </c>
    </row>
    <row r="95" spans="1:6" ht="30">
      <c r="A95" s="4" t="s">
        <v>5</v>
      </c>
      <c r="B95" s="4" t="s">
        <v>34</v>
      </c>
      <c r="C95" s="4" t="s">
        <v>16</v>
      </c>
      <c r="D95" s="4" t="s">
        <v>34</v>
      </c>
      <c r="E95" s="4" t="s">
        <v>34</v>
      </c>
      <c r="F95" s="4" t="s">
        <v>5</v>
      </c>
    </row>
    <row r="96" spans="1:6" ht="30">
      <c r="A96" s="4" t="s">
        <v>5</v>
      </c>
      <c r="B96" s="4" t="s">
        <v>32</v>
      </c>
      <c r="C96" s="4" t="s">
        <v>16</v>
      </c>
      <c r="D96" s="4" t="s">
        <v>31</v>
      </c>
      <c r="E96" s="4" t="s">
        <v>32</v>
      </c>
      <c r="F96" s="4" t="s">
        <v>5</v>
      </c>
    </row>
    <row r="97" spans="1:6" ht="30">
      <c r="A97" s="4" t="s">
        <v>5</v>
      </c>
      <c r="B97" s="4" t="s">
        <v>32</v>
      </c>
      <c r="C97" s="4" t="s">
        <v>16</v>
      </c>
      <c r="D97" s="4" t="s">
        <v>31</v>
      </c>
      <c r="E97" s="4" t="s">
        <v>32</v>
      </c>
      <c r="F97" s="4" t="s">
        <v>5</v>
      </c>
    </row>
    <row r="98" spans="1:6" ht="30">
      <c r="A98" s="4" t="s">
        <v>5</v>
      </c>
      <c r="B98" s="4" t="s">
        <v>34</v>
      </c>
      <c r="C98" s="4" t="s">
        <v>12</v>
      </c>
      <c r="D98" s="4" t="s">
        <v>31</v>
      </c>
      <c r="E98" s="4" t="s">
        <v>32</v>
      </c>
      <c r="F98" s="4" t="s">
        <v>16</v>
      </c>
    </row>
    <row r="99" spans="1:6" ht="30">
      <c r="A99" s="4" t="s">
        <v>5</v>
      </c>
      <c r="B99" s="4" t="s">
        <v>35</v>
      </c>
      <c r="C99" s="4" t="s">
        <v>12</v>
      </c>
      <c r="D99" s="4" t="s">
        <v>32</v>
      </c>
      <c r="E99" s="4" t="s">
        <v>32</v>
      </c>
      <c r="F99" s="4" t="s">
        <v>12</v>
      </c>
    </row>
    <row r="102" spans="1:6">
      <c r="A102" s="28" t="s">
        <v>36</v>
      </c>
      <c r="B102" s="28"/>
      <c r="C102" s="28"/>
      <c r="D102" s="28"/>
      <c r="E102" s="28"/>
    </row>
    <row r="103" spans="1:6" ht="41.25" customHeight="1">
      <c r="A103" s="3" t="s">
        <v>37</v>
      </c>
      <c r="B103" s="3" t="s">
        <v>38</v>
      </c>
      <c r="C103" s="3" t="s">
        <v>39</v>
      </c>
      <c r="D103" s="3" t="s">
        <v>40</v>
      </c>
      <c r="E103" s="3" t="s">
        <v>41</v>
      </c>
    </row>
    <row r="104" spans="1:6" ht="30">
      <c r="A104" s="4" t="s">
        <v>31</v>
      </c>
      <c r="B104" s="4" t="s">
        <v>42</v>
      </c>
      <c r="C104" s="4" t="s">
        <v>5</v>
      </c>
      <c r="D104" s="4" t="s">
        <v>5</v>
      </c>
      <c r="E104" s="4" t="s">
        <v>16</v>
      </c>
    </row>
    <row r="105" spans="1:6" ht="30">
      <c r="A105" s="4" t="s">
        <v>31</v>
      </c>
      <c r="B105" s="4" t="s">
        <v>42</v>
      </c>
      <c r="C105" s="4" t="s">
        <v>12</v>
      </c>
      <c r="D105" s="4" t="s">
        <v>5</v>
      </c>
      <c r="E105" s="4" t="s">
        <v>12</v>
      </c>
    </row>
    <row r="106" spans="1:6" ht="30">
      <c r="A106" s="4" t="s">
        <v>31</v>
      </c>
      <c r="B106" s="4" t="s">
        <v>5</v>
      </c>
      <c r="C106" s="4" t="s">
        <v>12</v>
      </c>
      <c r="D106" s="4" t="s">
        <v>5</v>
      </c>
      <c r="E106" s="4" t="s">
        <v>16</v>
      </c>
    </row>
    <row r="107" spans="1:6" ht="30">
      <c r="A107" s="4" t="s">
        <v>32</v>
      </c>
      <c r="B107" s="4" t="s">
        <v>42</v>
      </c>
      <c r="C107" s="4" t="s">
        <v>16</v>
      </c>
      <c r="D107" s="4" t="s">
        <v>16</v>
      </c>
      <c r="E107" s="4" t="s">
        <v>16</v>
      </c>
    </row>
    <row r="108" spans="1:6" ht="30">
      <c r="A108" s="4" t="s">
        <v>32</v>
      </c>
      <c r="B108" s="4" t="s">
        <v>42</v>
      </c>
      <c r="C108" s="4" t="s">
        <v>16</v>
      </c>
      <c r="D108" s="4" t="s">
        <v>16</v>
      </c>
      <c r="E108" s="4" t="s">
        <v>16</v>
      </c>
    </row>
    <row r="109" spans="1:6" ht="30">
      <c r="A109" s="4" t="s">
        <v>34</v>
      </c>
      <c r="B109" s="4" t="s">
        <v>5</v>
      </c>
      <c r="C109" s="4" t="s">
        <v>5</v>
      </c>
      <c r="D109" s="4" t="s">
        <v>5</v>
      </c>
      <c r="E109" s="4" t="s">
        <v>5</v>
      </c>
    </row>
    <row r="110" spans="1:6" ht="30">
      <c r="A110" s="4" t="s">
        <v>31</v>
      </c>
      <c r="B110" s="4" t="s">
        <v>5</v>
      </c>
      <c r="C110" s="4" t="s">
        <v>16</v>
      </c>
      <c r="D110" s="4" t="s">
        <v>5</v>
      </c>
      <c r="E110" s="4" t="s">
        <v>5</v>
      </c>
    </row>
    <row r="111" spans="1:6" ht="30">
      <c r="A111" s="4" t="s">
        <v>34</v>
      </c>
      <c r="B111" s="4" t="s">
        <v>5</v>
      </c>
      <c r="C111" s="4" t="s">
        <v>12</v>
      </c>
      <c r="D111" s="4" t="s">
        <v>5</v>
      </c>
      <c r="E111" s="4" t="s">
        <v>16</v>
      </c>
    </row>
    <row r="112" spans="1:6" ht="30">
      <c r="A112" s="4" t="s">
        <v>34</v>
      </c>
      <c r="B112" s="4" t="s">
        <v>5</v>
      </c>
      <c r="C112" s="4" t="s">
        <v>5</v>
      </c>
      <c r="D112" s="4" t="s">
        <v>5</v>
      </c>
      <c r="E112" s="4" t="s">
        <v>5</v>
      </c>
    </row>
    <row r="113" spans="1:5" ht="30">
      <c r="A113" s="4" t="s">
        <v>34</v>
      </c>
      <c r="B113" s="4" t="s">
        <v>5</v>
      </c>
      <c r="C113" s="4" t="s">
        <v>16</v>
      </c>
      <c r="D113" s="4" t="s">
        <v>5</v>
      </c>
      <c r="E113" s="4" t="s">
        <v>5</v>
      </c>
    </row>
    <row r="114" spans="1:5" ht="30">
      <c r="A114" s="4" t="s">
        <v>34</v>
      </c>
      <c r="B114" s="4" t="s">
        <v>5</v>
      </c>
      <c r="C114" s="4" t="s">
        <v>5</v>
      </c>
      <c r="D114" s="4" t="s">
        <v>5</v>
      </c>
      <c r="E114" s="4" t="s">
        <v>5</v>
      </c>
    </row>
    <row r="115" spans="1:5" ht="30">
      <c r="A115" s="4" t="s">
        <v>34</v>
      </c>
      <c r="B115" s="4" t="s">
        <v>5</v>
      </c>
      <c r="C115" s="4" t="s">
        <v>5</v>
      </c>
      <c r="D115" s="4" t="s">
        <v>5</v>
      </c>
      <c r="E115" s="4" t="s">
        <v>5</v>
      </c>
    </row>
    <row r="116" spans="1:5" ht="30">
      <c r="A116" s="4" t="s">
        <v>31</v>
      </c>
      <c r="B116" s="4" t="s">
        <v>42</v>
      </c>
      <c r="C116" s="4" t="s">
        <v>12</v>
      </c>
      <c r="D116" s="4" t="s">
        <v>5</v>
      </c>
      <c r="E116" s="4" t="s">
        <v>5</v>
      </c>
    </row>
    <row r="117" spans="1:5" ht="30">
      <c r="A117" s="4" t="s">
        <v>32</v>
      </c>
      <c r="B117" s="4" t="s">
        <v>5</v>
      </c>
      <c r="C117" s="4" t="s">
        <v>5</v>
      </c>
      <c r="D117" s="4" t="s">
        <v>5</v>
      </c>
      <c r="E117" s="4" t="s">
        <v>16</v>
      </c>
    </row>
    <row r="118" spans="1:5" ht="30">
      <c r="A118" s="4" t="s">
        <v>34</v>
      </c>
      <c r="B118" s="4" t="s">
        <v>5</v>
      </c>
      <c r="C118" s="4" t="s">
        <v>5</v>
      </c>
      <c r="D118" s="4" t="s">
        <v>5</v>
      </c>
      <c r="E118" s="4" t="s">
        <v>5</v>
      </c>
    </row>
    <row r="119" spans="1:5" ht="30">
      <c r="A119" s="4" t="s">
        <v>31</v>
      </c>
      <c r="B119" s="4" t="s">
        <v>5</v>
      </c>
      <c r="C119" s="4" t="s">
        <v>16</v>
      </c>
      <c r="D119" s="4" t="s">
        <v>5</v>
      </c>
      <c r="E119" s="4" t="s">
        <v>16</v>
      </c>
    </row>
    <row r="120" spans="1:5">
      <c r="A120" s="4" t="s">
        <v>32</v>
      </c>
      <c r="B120" s="4" t="s">
        <v>5</v>
      </c>
      <c r="C120" s="4" t="s">
        <v>12</v>
      </c>
      <c r="D120" s="4" t="s">
        <v>5</v>
      </c>
      <c r="E120" s="4" t="s">
        <v>12</v>
      </c>
    </row>
    <row r="121" spans="1:5" ht="30">
      <c r="A121" s="4" t="s">
        <v>34</v>
      </c>
      <c r="B121" s="4" t="s">
        <v>5</v>
      </c>
      <c r="C121" s="4" t="s">
        <v>5</v>
      </c>
      <c r="D121" s="4" t="s">
        <v>5</v>
      </c>
      <c r="E121" s="4" t="s">
        <v>5</v>
      </c>
    </row>
    <row r="122" spans="1:5" ht="30">
      <c r="A122" s="4" t="s">
        <v>31</v>
      </c>
      <c r="B122" s="4" t="s">
        <v>5</v>
      </c>
      <c r="C122" s="4" t="s">
        <v>16</v>
      </c>
      <c r="D122" s="4" t="s">
        <v>5</v>
      </c>
      <c r="E122" s="4" t="s">
        <v>16</v>
      </c>
    </row>
    <row r="123" spans="1:5" ht="30">
      <c r="A123" s="4" t="s">
        <v>31</v>
      </c>
      <c r="B123" s="4" t="s">
        <v>5</v>
      </c>
      <c r="C123" s="4" t="s">
        <v>5</v>
      </c>
      <c r="D123" s="4" t="s">
        <v>5</v>
      </c>
      <c r="E123" s="4" t="s">
        <v>16</v>
      </c>
    </row>
    <row r="124" spans="1:5" ht="30">
      <c r="A124" s="4" t="s">
        <v>34</v>
      </c>
      <c r="B124" s="4" t="s">
        <v>5</v>
      </c>
      <c r="C124" s="4" t="s">
        <v>5</v>
      </c>
      <c r="D124" s="4" t="s">
        <v>5</v>
      </c>
      <c r="E124" s="4" t="s">
        <v>5</v>
      </c>
    </row>
    <row r="125" spans="1:5" ht="30">
      <c r="A125" s="4" t="s">
        <v>34</v>
      </c>
      <c r="B125" s="4" t="s">
        <v>5</v>
      </c>
      <c r="C125" s="4" t="s">
        <v>5</v>
      </c>
      <c r="D125" s="4" t="s">
        <v>12</v>
      </c>
      <c r="E125" s="4" t="s">
        <v>5</v>
      </c>
    </row>
    <row r="126" spans="1:5" ht="30">
      <c r="A126" s="4" t="s">
        <v>34</v>
      </c>
      <c r="B126" s="4" t="s">
        <v>5</v>
      </c>
      <c r="C126" s="4" t="s">
        <v>5</v>
      </c>
      <c r="D126" s="4" t="s">
        <v>5</v>
      </c>
      <c r="E126" s="4" t="s">
        <v>5</v>
      </c>
    </row>
    <row r="127" spans="1:5" ht="30">
      <c r="A127" s="4" t="s">
        <v>34</v>
      </c>
      <c r="B127" s="4" t="s">
        <v>5</v>
      </c>
      <c r="C127" s="4" t="s">
        <v>5</v>
      </c>
      <c r="D127" s="4" t="s">
        <v>5</v>
      </c>
      <c r="E127" s="4" t="s">
        <v>5</v>
      </c>
    </row>
    <row r="128" spans="1:5" ht="30">
      <c r="A128" s="4" t="s">
        <v>31</v>
      </c>
      <c r="B128" s="4" t="s">
        <v>5</v>
      </c>
      <c r="C128" s="4" t="s">
        <v>16</v>
      </c>
      <c r="D128" s="4" t="s">
        <v>5</v>
      </c>
      <c r="E128" s="4" t="s">
        <v>5</v>
      </c>
    </row>
    <row r="129" spans="1:5" ht="30">
      <c r="A129" s="4" t="s">
        <v>34</v>
      </c>
      <c r="B129" s="4" t="s">
        <v>5</v>
      </c>
      <c r="C129" s="4" t="s">
        <v>5</v>
      </c>
      <c r="D129" s="4" t="s">
        <v>5</v>
      </c>
      <c r="E129" s="4" t="s">
        <v>5</v>
      </c>
    </row>
    <row r="130" spans="1:5">
      <c r="A130" s="4" t="s">
        <v>31</v>
      </c>
      <c r="B130" s="4" t="s">
        <v>5</v>
      </c>
      <c r="C130" s="4" t="s">
        <v>5</v>
      </c>
      <c r="D130" s="4" t="s">
        <v>5</v>
      </c>
      <c r="E130" s="4" t="s">
        <v>5</v>
      </c>
    </row>
    <row r="131" spans="1:5" ht="30">
      <c r="A131" s="4" t="s">
        <v>34</v>
      </c>
      <c r="B131" s="4" t="s">
        <v>5</v>
      </c>
      <c r="C131" s="4" t="s">
        <v>5</v>
      </c>
      <c r="D131" s="4" t="s">
        <v>5</v>
      </c>
      <c r="E131" s="4" t="s">
        <v>5</v>
      </c>
    </row>
    <row r="132" spans="1:5" ht="30">
      <c r="A132" s="4" t="s">
        <v>32</v>
      </c>
      <c r="B132" s="4" t="s">
        <v>42</v>
      </c>
      <c r="C132" s="4" t="s">
        <v>16</v>
      </c>
      <c r="D132" s="4" t="s">
        <v>16</v>
      </c>
      <c r="E132" s="4" t="s">
        <v>16</v>
      </c>
    </row>
    <row r="133" spans="1:5" ht="30">
      <c r="A133" s="4" t="s">
        <v>32</v>
      </c>
      <c r="B133" s="4" t="s">
        <v>42</v>
      </c>
      <c r="C133" s="4" t="s">
        <v>16</v>
      </c>
      <c r="D133" s="4" t="s">
        <v>16</v>
      </c>
      <c r="E133" s="4" t="s">
        <v>16</v>
      </c>
    </row>
    <row r="136" spans="1:5">
      <c r="A136" s="27" t="s">
        <v>43</v>
      </c>
      <c r="B136" s="27"/>
      <c r="C136" s="27"/>
      <c r="D136" s="27"/>
    </row>
    <row r="137" spans="1:5" ht="33.75" customHeight="1">
      <c r="A137" s="3" t="s">
        <v>44</v>
      </c>
      <c r="B137" s="3" t="s">
        <v>45</v>
      </c>
      <c r="C137" s="3" t="s">
        <v>46</v>
      </c>
      <c r="D137" s="3" t="s">
        <v>47</v>
      </c>
    </row>
    <row r="138" spans="1:5" ht="30">
      <c r="A138" s="4" t="s">
        <v>16</v>
      </c>
      <c r="B138" s="4" t="s">
        <v>16</v>
      </c>
      <c r="C138" s="4" t="s">
        <v>16</v>
      </c>
      <c r="D138" s="4" t="s">
        <v>16</v>
      </c>
    </row>
    <row r="139" spans="1:5" ht="30">
      <c r="A139" s="4" t="s">
        <v>16</v>
      </c>
      <c r="B139" s="4" t="s">
        <v>16</v>
      </c>
      <c r="C139" s="4" t="s">
        <v>16</v>
      </c>
      <c r="D139" s="4" t="s">
        <v>16</v>
      </c>
    </row>
    <row r="140" spans="1:5" ht="30">
      <c r="A140" s="4" t="s">
        <v>5</v>
      </c>
      <c r="B140" s="4" t="s">
        <v>5</v>
      </c>
      <c r="C140" s="4" t="s">
        <v>5</v>
      </c>
      <c r="D140" s="4" t="s">
        <v>16</v>
      </c>
    </row>
    <row r="141" spans="1:5" ht="30">
      <c r="A141" s="4" t="s">
        <v>16</v>
      </c>
      <c r="B141" s="4" t="s">
        <v>16</v>
      </c>
      <c r="C141" s="4" t="s">
        <v>16</v>
      </c>
      <c r="D141" s="4" t="s">
        <v>16</v>
      </c>
    </row>
    <row r="142" spans="1:5" ht="30">
      <c r="A142" s="4" t="s">
        <v>16</v>
      </c>
      <c r="B142" s="4" t="s">
        <v>16</v>
      </c>
      <c r="C142" s="4" t="s">
        <v>16</v>
      </c>
      <c r="D142" s="4" t="s">
        <v>16</v>
      </c>
    </row>
    <row r="143" spans="1:5">
      <c r="A143" s="4" t="s">
        <v>5</v>
      </c>
      <c r="B143" s="4" t="s">
        <v>5</v>
      </c>
      <c r="C143" s="4" t="s">
        <v>5</v>
      </c>
      <c r="D143" s="4" t="s">
        <v>5</v>
      </c>
    </row>
    <row r="144" spans="1:5" ht="30">
      <c r="A144" s="4" t="s">
        <v>5</v>
      </c>
      <c r="B144" s="4" t="s">
        <v>16</v>
      </c>
      <c r="C144" s="4" t="s">
        <v>16</v>
      </c>
      <c r="D144" s="4" t="s">
        <v>5</v>
      </c>
    </row>
    <row r="145" spans="1:4" ht="30">
      <c r="A145" s="4" t="s">
        <v>16</v>
      </c>
      <c r="B145" s="4" t="s">
        <v>16</v>
      </c>
      <c r="C145" s="4" t="s">
        <v>16</v>
      </c>
      <c r="D145" s="4" t="s">
        <v>16</v>
      </c>
    </row>
    <row r="146" spans="1:4">
      <c r="A146" s="4" t="s">
        <v>5</v>
      </c>
      <c r="B146" s="4" t="s">
        <v>5</v>
      </c>
      <c r="C146" s="4" t="s">
        <v>5</v>
      </c>
      <c r="D146" s="4" t="s">
        <v>5</v>
      </c>
    </row>
    <row r="147" spans="1:4" ht="30">
      <c r="A147" s="4" t="s">
        <v>5</v>
      </c>
      <c r="B147" s="4" t="s">
        <v>5</v>
      </c>
      <c r="C147" s="4" t="s">
        <v>16</v>
      </c>
      <c r="D147" s="4" t="s">
        <v>5</v>
      </c>
    </row>
    <row r="148" spans="1:4">
      <c r="A148" s="4" t="s">
        <v>5</v>
      </c>
      <c r="B148" s="4" t="s">
        <v>5</v>
      </c>
      <c r="C148" s="4" t="s">
        <v>5</v>
      </c>
      <c r="D148" s="4" t="s">
        <v>5</v>
      </c>
    </row>
    <row r="149" spans="1:4">
      <c r="A149" s="4" t="s">
        <v>5</v>
      </c>
      <c r="B149" s="4" t="s">
        <v>5</v>
      </c>
      <c r="C149" s="4" t="s">
        <v>5</v>
      </c>
      <c r="D149" s="4" t="s">
        <v>5</v>
      </c>
    </row>
    <row r="150" spans="1:4" ht="30">
      <c r="A150" s="4" t="s">
        <v>16</v>
      </c>
      <c r="B150" s="4" t="s">
        <v>16</v>
      </c>
      <c r="C150" s="4" t="s">
        <v>16</v>
      </c>
      <c r="D150" s="4" t="s">
        <v>16</v>
      </c>
    </row>
    <row r="151" spans="1:4" ht="30">
      <c r="A151" s="4" t="s">
        <v>16</v>
      </c>
      <c r="B151" s="4" t="s">
        <v>16</v>
      </c>
      <c r="C151" s="4" t="s">
        <v>16</v>
      </c>
      <c r="D151" s="4" t="s">
        <v>16</v>
      </c>
    </row>
    <row r="152" spans="1:4">
      <c r="A152" s="4" t="s">
        <v>5</v>
      </c>
      <c r="B152" s="4" t="s">
        <v>5</v>
      </c>
      <c r="C152" s="4" t="s">
        <v>5</v>
      </c>
      <c r="D152" s="4" t="s">
        <v>5</v>
      </c>
    </row>
    <row r="153" spans="1:4" ht="30">
      <c r="A153" s="4" t="s">
        <v>5</v>
      </c>
      <c r="B153" s="4" t="s">
        <v>16</v>
      </c>
      <c r="C153" s="4" t="s">
        <v>16</v>
      </c>
      <c r="D153" s="4" t="s">
        <v>16</v>
      </c>
    </row>
    <row r="154" spans="1:4">
      <c r="A154" s="4" t="s">
        <v>12</v>
      </c>
      <c r="B154" s="4" t="s">
        <v>12</v>
      </c>
      <c r="C154" s="4" t="s">
        <v>12</v>
      </c>
      <c r="D154" s="4" t="s">
        <v>12</v>
      </c>
    </row>
    <row r="155" spans="1:4" ht="30">
      <c r="A155" s="4" t="s">
        <v>5</v>
      </c>
      <c r="B155" s="4" t="s">
        <v>16</v>
      </c>
      <c r="C155" s="4" t="s">
        <v>16</v>
      </c>
      <c r="D155" s="4" t="s">
        <v>16</v>
      </c>
    </row>
    <row r="156" spans="1:4" ht="30">
      <c r="A156" s="4" t="s">
        <v>16</v>
      </c>
      <c r="B156" s="4" t="s">
        <v>16</v>
      </c>
      <c r="C156" s="4" t="s">
        <v>16</v>
      </c>
      <c r="D156" s="4" t="s">
        <v>16</v>
      </c>
    </row>
    <row r="157" spans="1:4" ht="30">
      <c r="A157" s="4" t="s">
        <v>5</v>
      </c>
      <c r="B157" s="4" t="s">
        <v>12</v>
      </c>
      <c r="C157" s="4" t="s">
        <v>12</v>
      </c>
      <c r="D157" s="4" t="s">
        <v>16</v>
      </c>
    </row>
    <row r="158" spans="1:4">
      <c r="A158" s="4" t="s">
        <v>5</v>
      </c>
      <c r="B158" s="4" t="s">
        <v>5</v>
      </c>
      <c r="C158" s="4" t="s">
        <v>5</v>
      </c>
      <c r="D158" s="4" t="s">
        <v>5</v>
      </c>
    </row>
    <row r="159" spans="1:4" ht="30">
      <c r="A159" s="4" t="s">
        <v>16</v>
      </c>
      <c r="B159" s="4" t="s">
        <v>16</v>
      </c>
      <c r="C159" s="4" t="s">
        <v>16</v>
      </c>
      <c r="D159" s="4" t="s">
        <v>16</v>
      </c>
    </row>
    <row r="160" spans="1:4">
      <c r="A160" s="4" t="s">
        <v>5</v>
      </c>
      <c r="B160" s="4" t="s">
        <v>5</v>
      </c>
      <c r="C160" s="4" t="s">
        <v>5</v>
      </c>
      <c r="D160" s="4" t="s">
        <v>5</v>
      </c>
    </row>
    <row r="161" spans="1:4" ht="30">
      <c r="A161" s="4" t="s">
        <v>5</v>
      </c>
      <c r="B161" s="4" t="s">
        <v>5</v>
      </c>
      <c r="C161" s="4" t="s">
        <v>5</v>
      </c>
      <c r="D161" s="4" t="s">
        <v>16</v>
      </c>
    </row>
    <row r="162" spans="1:4" ht="30">
      <c r="A162" s="4" t="s">
        <v>5</v>
      </c>
      <c r="B162" s="4" t="s">
        <v>16</v>
      </c>
      <c r="C162" s="4" t="s">
        <v>16</v>
      </c>
      <c r="D162" s="4" t="s">
        <v>5</v>
      </c>
    </row>
    <row r="163" spans="1:4" ht="30">
      <c r="A163" s="4" t="s">
        <v>16</v>
      </c>
      <c r="B163" s="4" t="s">
        <v>5</v>
      </c>
      <c r="C163" s="4" t="s">
        <v>5</v>
      </c>
      <c r="D163" s="4" t="s">
        <v>5</v>
      </c>
    </row>
    <row r="164" spans="1:4" ht="30">
      <c r="A164" s="4" t="s">
        <v>5</v>
      </c>
      <c r="B164" s="4" t="s">
        <v>16</v>
      </c>
      <c r="C164" s="4" t="s">
        <v>16</v>
      </c>
      <c r="D164" s="4" t="s">
        <v>16</v>
      </c>
    </row>
    <row r="165" spans="1:4">
      <c r="A165" s="4" t="s">
        <v>5</v>
      </c>
      <c r="B165" s="4" t="s">
        <v>5</v>
      </c>
      <c r="C165" s="4" t="s">
        <v>5</v>
      </c>
      <c r="D165" s="4" t="s">
        <v>5</v>
      </c>
    </row>
    <row r="166" spans="1:4" ht="30">
      <c r="A166" s="4" t="s">
        <v>5</v>
      </c>
      <c r="B166" s="4" t="s">
        <v>16</v>
      </c>
      <c r="C166" s="4" t="s">
        <v>16</v>
      </c>
      <c r="D166" s="4" t="s">
        <v>16</v>
      </c>
    </row>
    <row r="167" spans="1:4" ht="30">
      <c r="A167" s="4" t="s">
        <v>16</v>
      </c>
      <c r="B167" s="4" t="s">
        <v>16</v>
      </c>
      <c r="C167" s="4" t="s">
        <v>16</v>
      </c>
      <c r="D167" s="4" t="s">
        <v>16</v>
      </c>
    </row>
    <row r="168" spans="1:4">
      <c r="A168" s="5"/>
      <c r="B168" s="5"/>
      <c r="C168" s="5"/>
      <c r="D168" s="5"/>
    </row>
  </sheetData>
  <mergeCells count="6">
    <mergeCell ref="A1:E1"/>
    <mergeCell ref="A34:E34"/>
    <mergeCell ref="A68:F68"/>
    <mergeCell ref="A102:E102"/>
    <mergeCell ref="A136:D136"/>
    <mergeCell ref="E3:F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E0BFA-087B-4431-98BD-44CCB2BAD19E}">
  <sheetPr>
    <tabColor rgb="FF002060"/>
  </sheetPr>
  <dimension ref="A1:I68"/>
  <sheetViews>
    <sheetView showGridLines="0" zoomScale="80" zoomScaleNormal="80" workbookViewId="0">
      <selection activeCell="D8" sqref="D7:D8"/>
    </sheetView>
  </sheetViews>
  <sheetFormatPr defaultColWidth="11.42578125" defaultRowHeight="15"/>
  <cols>
    <col min="1" max="4" width="17.140625" customWidth="1"/>
  </cols>
  <sheetData>
    <row r="1" spans="1:9">
      <c r="A1" s="27" t="s">
        <v>48</v>
      </c>
      <c r="B1" s="27"/>
      <c r="C1" s="27"/>
      <c r="D1" s="27"/>
    </row>
    <row r="2" spans="1:9" ht="33.75" customHeight="1">
      <c r="A2" s="3" t="s">
        <v>49</v>
      </c>
      <c r="B2" s="3" t="s">
        <v>50</v>
      </c>
      <c r="C2" s="3" t="s">
        <v>51</v>
      </c>
      <c r="D2" s="3" t="s">
        <v>52</v>
      </c>
      <c r="F2" s="30" t="s">
        <v>8</v>
      </c>
      <c r="G2" s="30"/>
    </row>
    <row r="3" spans="1:9">
      <c r="A3" s="5" t="s">
        <v>5</v>
      </c>
      <c r="B3" s="5" t="s">
        <v>6</v>
      </c>
      <c r="C3" s="5" t="s">
        <v>12</v>
      </c>
      <c r="D3" s="5" t="s">
        <v>5</v>
      </c>
      <c r="F3" s="5" t="s">
        <v>10</v>
      </c>
      <c r="G3" s="10" t="s">
        <v>11</v>
      </c>
    </row>
    <row r="4" spans="1:9">
      <c r="A4" s="5" t="s">
        <v>12</v>
      </c>
      <c r="B4" s="5" t="s">
        <v>6</v>
      </c>
      <c r="C4" s="5" t="s">
        <v>16</v>
      </c>
      <c r="D4" s="5" t="s">
        <v>5</v>
      </c>
      <c r="F4" s="5" t="s">
        <v>5</v>
      </c>
      <c r="G4" s="1">
        <f>COUNTIF(A3:A12,F4)</f>
        <v>8</v>
      </c>
    </row>
    <row r="5" spans="1:9">
      <c r="A5" s="5" t="s">
        <v>5</v>
      </c>
      <c r="B5" s="5" t="s">
        <v>6</v>
      </c>
      <c r="C5" s="5" t="s">
        <v>5</v>
      </c>
      <c r="D5" s="5" t="s">
        <v>5</v>
      </c>
      <c r="F5" s="5" t="s">
        <v>12</v>
      </c>
      <c r="G5" s="1">
        <f>COUNTIF(A3:A12,F5)</f>
        <v>2</v>
      </c>
    </row>
    <row r="6" spans="1:9">
      <c r="A6" s="5" t="s">
        <v>5</v>
      </c>
      <c r="B6" s="5" t="s">
        <v>6</v>
      </c>
      <c r="C6" s="5" t="s">
        <v>16</v>
      </c>
      <c r="D6" s="5" t="s">
        <v>5</v>
      </c>
    </row>
    <row r="7" spans="1:9">
      <c r="A7" s="5" t="s">
        <v>5</v>
      </c>
      <c r="B7" s="5" t="s">
        <v>6</v>
      </c>
      <c r="C7" s="5" t="s">
        <v>5</v>
      </c>
      <c r="D7" s="5" t="s">
        <v>5</v>
      </c>
    </row>
    <row r="8" spans="1:9">
      <c r="A8" s="5" t="s">
        <v>5</v>
      </c>
      <c r="B8" s="5" t="s">
        <v>6</v>
      </c>
      <c r="C8" s="5" t="s">
        <v>5</v>
      </c>
      <c r="D8" s="5" t="s">
        <v>5</v>
      </c>
    </row>
    <row r="9" spans="1:9">
      <c r="A9" s="5" t="s">
        <v>12</v>
      </c>
      <c r="B9" s="5" t="s">
        <v>16</v>
      </c>
      <c r="C9" s="5" t="s">
        <v>16</v>
      </c>
      <c r="D9" s="5" t="s">
        <v>5</v>
      </c>
    </row>
    <row r="10" spans="1:9">
      <c r="A10" s="5" t="s">
        <v>5</v>
      </c>
      <c r="B10" s="5" t="s">
        <v>6</v>
      </c>
      <c r="C10" s="5" t="s">
        <v>5</v>
      </c>
      <c r="D10" s="5" t="s">
        <v>5</v>
      </c>
    </row>
    <row r="11" spans="1:9">
      <c r="A11" s="5" t="s">
        <v>5</v>
      </c>
      <c r="B11" s="5" t="s">
        <v>6</v>
      </c>
      <c r="C11" s="5" t="s">
        <v>16</v>
      </c>
      <c r="D11" s="5" t="s">
        <v>12</v>
      </c>
    </row>
    <row r="12" spans="1:9">
      <c r="A12" s="5" t="s">
        <v>5</v>
      </c>
      <c r="B12" s="5" t="s">
        <v>13</v>
      </c>
      <c r="C12" s="5" t="s">
        <v>16</v>
      </c>
      <c r="D12" s="5" t="s">
        <v>12</v>
      </c>
    </row>
    <row r="15" spans="1:9">
      <c r="A15" s="27" t="s">
        <v>18</v>
      </c>
      <c r="B15" s="27"/>
      <c r="C15" s="27"/>
      <c r="D15" s="27"/>
      <c r="E15" s="27"/>
      <c r="F15" s="27"/>
      <c r="G15" s="27"/>
      <c r="H15" s="27"/>
      <c r="I15" s="27"/>
    </row>
    <row r="16" spans="1:9" ht="37.5" customHeight="1">
      <c r="A16" s="3" t="s">
        <v>53</v>
      </c>
      <c r="B16" s="3" t="s">
        <v>54</v>
      </c>
      <c r="C16" s="3" t="s">
        <v>55</v>
      </c>
      <c r="D16" s="3" t="s">
        <v>56</v>
      </c>
      <c r="E16" s="3" t="s">
        <v>57</v>
      </c>
      <c r="F16" s="3" t="s">
        <v>58</v>
      </c>
      <c r="G16" s="3" t="s">
        <v>59</v>
      </c>
      <c r="H16" s="3" t="s">
        <v>60</v>
      </c>
      <c r="I16" s="3" t="s">
        <v>61</v>
      </c>
    </row>
    <row r="17" spans="1:9" ht="32.25" customHeight="1">
      <c r="A17" s="5" t="s">
        <v>5</v>
      </c>
      <c r="B17" s="5" t="s">
        <v>12</v>
      </c>
      <c r="C17" s="5" t="s">
        <v>62</v>
      </c>
      <c r="D17" s="5" t="s">
        <v>63</v>
      </c>
      <c r="E17" s="5" t="s">
        <v>6</v>
      </c>
      <c r="F17" s="5" t="s">
        <v>12</v>
      </c>
      <c r="G17" s="5" t="s">
        <v>12</v>
      </c>
      <c r="H17" s="5" t="s">
        <v>6</v>
      </c>
      <c r="I17" s="8" t="s">
        <v>64</v>
      </c>
    </row>
    <row r="18" spans="1:9" ht="32.25" customHeight="1">
      <c r="A18" s="5" t="s">
        <v>5</v>
      </c>
      <c r="B18" s="5" t="s">
        <v>5</v>
      </c>
      <c r="C18" s="5" t="s">
        <v>65</v>
      </c>
      <c r="D18" s="5" t="s">
        <v>66</v>
      </c>
      <c r="E18" s="5" t="s">
        <v>6</v>
      </c>
      <c r="F18" s="5" t="s">
        <v>12</v>
      </c>
      <c r="G18" s="5" t="s">
        <v>12</v>
      </c>
      <c r="H18" s="5" t="s">
        <v>6</v>
      </c>
      <c r="I18" s="8" t="s">
        <v>67</v>
      </c>
    </row>
    <row r="19" spans="1:9" ht="32.25" customHeight="1">
      <c r="A19" s="5" t="s">
        <v>5</v>
      </c>
      <c r="B19" s="5" t="s">
        <v>5</v>
      </c>
      <c r="C19" s="5" t="s">
        <v>68</v>
      </c>
      <c r="D19" s="5" t="s">
        <v>69</v>
      </c>
      <c r="E19" s="5" t="s">
        <v>6</v>
      </c>
      <c r="F19" s="5" t="s">
        <v>5</v>
      </c>
      <c r="G19" s="5" t="s">
        <v>5</v>
      </c>
      <c r="H19" s="5" t="s">
        <v>6</v>
      </c>
      <c r="I19" s="8" t="s">
        <v>70</v>
      </c>
    </row>
    <row r="20" spans="1:9" ht="32.25" customHeight="1">
      <c r="A20" s="5" t="s">
        <v>5</v>
      </c>
      <c r="B20" s="5" t="s">
        <v>5</v>
      </c>
      <c r="C20" s="5" t="s">
        <v>71</v>
      </c>
      <c r="D20" s="5" t="s">
        <v>72</v>
      </c>
      <c r="E20" s="5" t="s">
        <v>6</v>
      </c>
      <c r="F20" s="5" t="s">
        <v>12</v>
      </c>
      <c r="G20" s="5" t="s">
        <v>12</v>
      </c>
      <c r="H20" s="5" t="s">
        <v>6</v>
      </c>
      <c r="I20" s="8" t="s">
        <v>73</v>
      </c>
    </row>
    <row r="21" spans="1:9" ht="32.25" customHeight="1">
      <c r="A21" s="5" t="s">
        <v>5</v>
      </c>
      <c r="B21" s="5" t="s">
        <v>12</v>
      </c>
      <c r="C21" s="5" t="s">
        <v>74</v>
      </c>
      <c r="D21" s="5" t="s">
        <v>75</v>
      </c>
      <c r="E21" s="5" t="s">
        <v>6</v>
      </c>
      <c r="F21" s="5" t="s">
        <v>12</v>
      </c>
      <c r="G21" s="5" t="s">
        <v>12</v>
      </c>
      <c r="H21" s="5" t="s">
        <v>6</v>
      </c>
      <c r="I21" s="8" t="s">
        <v>76</v>
      </c>
    </row>
    <row r="22" spans="1:9" ht="32.25" customHeight="1">
      <c r="A22" s="5" t="s">
        <v>5</v>
      </c>
      <c r="B22" s="5" t="s">
        <v>5</v>
      </c>
      <c r="C22" s="5" t="s">
        <v>77</v>
      </c>
      <c r="D22" s="5" t="s">
        <v>78</v>
      </c>
      <c r="E22" s="5" t="s">
        <v>6</v>
      </c>
      <c r="F22" s="5" t="s">
        <v>5</v>
      </c>
      <c r="G22" s="5" t="s">
        <v>5</v>
      </c>
      <c r="H22" s="5" t="s">
        <v>6</v>
      </c>
      <c r="I22" s="8" t="s">
        <v>79</v>
      </c>
    </row>
    <row r="23" spans="1:9" ht="32.25" customHeight="1">
      <c r="A23" s="5" t="s">
        <v>5</v>
      </c>
      <c r="B23" s="5" t="s">
        <v>5</v>
      </c>
      <c r="C23" s="5" t="s">
        <v>80</v>
      </c>
      <c r="D23" s="5" t="s">
        <v>80</v>
      </c>
      <c r="E23" s="5" t="s">
        <v>6</v>
      </c>
      <c r="F23" s="5" t="s">
        <v>12</v>
      </c>
      <c r="G23" s="5" t="s">
        <v>12</v>
      </c>
      <c r="H23" s="5" t="s">
        <v>6</v>
      </c>
      <c r="I23" s="8" t="s">
        <v>81</v>
      </c>
    </row>
    <row r="24" spans="1:9" ht="32.25" customHeight="1">
      <c r="A24" s="5" t="s">
        <v>5</v>
      </c>
      <c r="B24" s="5" t="s">
        <v>12</v>
      </c>
      <c r="C24" s="5" t="s">
        <v>82</v>
      </c>
      <c r="D24" s="5" t="s">
        <v>83</v>
      </c>
      <c r="E24" s="5" t="s">
        <v>6</v>
      </c>
      <c r="F24" s="5" t="s">
        <v>12</v>
      </c>
      <c r="G24" s="5" t="s">
        <v>12</v>
      </c>
      <c r="H24" s="5" t="s">
        <v>6</v>
      </c>
      <c r="I24" s="8" t="s">
        <v>84</v>
      </c>
    </row>
    <row r="25" spans="1:9" ht="32.25" customHeight="1">
      <c r="A25" s="5" t="s">
        <v>12</v>
      </c>
      <c r="B25" s="5" t="s">
        <v>12</v>
      </c>
      <c r="C25" s="5" t="s">
        <v>85</v>
      </c>
      <c r="D25" s="5" t="s">
        <v>86</v>
      </c>
      <c r="E25" s="5" t="s">
        <v>6</v>
      </c>
      <c r="F25" s="5" t="s">
        <v>12</v>
      </c>
      <c r="G25" s="5" t="s">
        <v>12</v>
      </c>
      <c r="H25" s="5" t="s">
        <v>6</v>
      </c>
      <c r="I25" s="8" t="s">
        <v>87</v>
      </c>
    </row>
    <row r="26" spans="1:9" ht="32.25" customHeight="1">
      <c r="A26" s="5" t="s">
        <v>12</v>
      </c>
      <c r="B26" s="5" t="s">
        <v>12</v>
      </c>
      <c r="C26" s="5" t="s">
        <v>88</v>
      </c>
      <c r="D26" s="5" t="s">
        <v>89</v>
      </c>
      <c r="E26" s="5" t="s">
        <v>13</v>
      </c>
      <c r="F26" s="5" t="s">
        <v>12</v>
      </c>
      <c r="G26" s="5" t="s">
        <v>12</v>
      </c>
      <c r="H26" s="5" t="s">
        <v>6</v>
      </c>
      <c r="I26" s="8" t="s">
        <v>90</v>
      </c>
    </row>
    <row r="29" spans="1:9">
      <c r="A29" s="27" t="s">
        <v>91</v>
      </c>
      <c r="B29" s="27"/>
      <c r="C29" s="27"/>
      <c r="D29" s="27"/>
      <c r="E29" s="27"/>
    </row>
    <row r="30" spans="1:9" ht="65.25" customHeight="1">
      <c r="A30" s="3" t="s">
        <v>92</v>
      </c>
      <c r="B30" s="3" t="s">
        <v>93</v>
      </c>
      <c r="C30" s="3" t="s">
        <v>94</v>
      </c>
      <c r="D30" s="3" t="s">
        <v>95</v>
      </c>
      <c r="E30" s="3" t="s">
        <v>96</v>
      </c>
    </row>
    <row r="31" spans="1:9">
      <c r="A31" s="5" t="s">
        <v>5</v>
      </c>
      <c r="B31" s="5" t="s">
        <v>16</v>
      </c>
      <c r="C31" s="5" t="s">
        <v>5</v>
      </c>
      <c r="D31" s="5" t="s">
        <v>12</v>
      </c>
      <c r="E31" s="5" t="s">
        <v>16</v>
      </c>
    </row>
    <row r="32" spans="1:9">
      <c r="A32" s="5" t="s">
        <v>5</v>
      </c>
      <c r="B32" s="5" t="s">
        <v>16</v>
      </c>
      <c r="C32" s="5" t="s">
        <v>5</v>
      </c>
      <c r="D32" s="5" t="s">
        <v>12</v>
      </c>
      <c r="E32" s="5" t="s">
        <v>5</v>
      </c>
    </row>
    <row r="33" spans="1:7">
      <c r="A33" s="5" t="s">
        <v>5</v>
      </c>
      <c r="B33" s="5" t="s">
        <v>5</v>
      </c>
      <c r="C33" s="5" t="s">
        <v>5</v>
      </c>
      <c r="D33" s="5" t="s">
        <v>12</v>
      </c>
      <c r="E33" s="5" t="s">
        <v>5</v>
      </c>
    </row>
    <row r="34" spans="1:7">
      <c r="A34" s="5" t="s">
        <v>5</v>
      </c>
      <c r="B34" s="5" t="s">
        <v>16</v>
      </c>
      <c r="C34" s="5" t="s">
        <v>5</v>
      </c>
      <c r="D34" s="5" t="s">
        <v>12</v>
      </c>
      <c r="E34" s="5" t="s">
        <v>16</v>
      </c>
    </row>
    <row r="35" spans="1:7">
      <c r="A35" s="5" t="s">
        <v>16</v>
      </c>
      <c r="B35" s="5" t="s">
        <v>16</v>
      </c>
      <c r="C35" s="5" t="s">
        <v>16</v>
      </c>
      <c r="D35" s="5" t="s">
        <v>12</v>
      </c>
      <c r="E35" s="5" t="s">
        <v>16</v>
      </c>
    </row>
    <row r="36" spans="1:7">
      <c r="A36" s="5" t="s">
        <v>5</v>
      </c>
      <c r="B36" s="5" t="s">
        <v>5</v>
      </c>
      <c r="C36" s="5" t="s">
        <v>5</v>
      </c>
      <c r="D36" s="5" t="s">
        <v>5</v>
      </c>
      <c r="E36" s="5" t="s">
        <v>5</v>
      </c>
    </row>
    <row r="37" spans="1:7">
      <c r="A37" s="5" t="s">
        <v>5</v>
      </c>
      <c r="B37" s="5" t="s">
        <v>16</v>
      </c>
      <c r="C37" s="5" t="s">
        <v>16</v>
      </c>
      <c r="D37" s="5" t="s">
        <v>12</v>
      </c>
      <c r="E37" s="5" t="s">
        <v>16</v>
      </c>
    </row>
    <row r="38" spans="1:7">
      <c r="A38" s="5" t="s">
        <v>16</v>
      </c>
      <c r="B38" s="5" t="s">
        <v>16</v>
      </c>
      <c r="C38" s="5" t="s">
        <v>5</v>
      </c>
      <c r="D38" s="5" t="s">
        <v>12</v>
      </c>
      <c r="E38" s="5" t="s">
        <v>16</v>
      </c>
    </row>
    <row r="39" spans="1:7">
      <c r="A39" s="5" t="s">
        <v>16</v>
      </c>
      <c r="B39" s="5" t="s">
        <v>16</v>
      </c>
      <c r="C39" s="5" t="s">
        <v>16</v>
      </c>
      <c r="D39" s="5" t="s">
        <v>12</v>
      </c>
      <c r="E39" s="5" t="s">
        <v>16</v>
      </c>
    </row>
    <row r="40" spans="1:7">
      <c r="A40" s="5" t="s">
        <v>16</v>
      </c>
      <c r="B40" s="5" t="s">
        <v>16</v>
      </c>
      <c r="C40" s="5" t="s">
        <v>5</v>
      </c>
      <c r="D40" s="5" t="s">
        <v>12</v>
      </c>
      <c r="E40" s="5" t="s">
        <v>16</v>
      </c>
    </row>
    <row r="43" spans="1:7">
      <c r="A43" s="27" t="s">
        <v>97</v>
      </c>
      <c r="B43" s="27"/>
      <c r="C43" s="27"/>
      <c r="D43" s="27"/>
      <c r="E43" s="27"/>
      <c r="F43" s="27"/>
      <c r="G43" s="27"/>
    </row>
    <row r="44" spans="1:7" ht="42" customHeight="1">
      <c r="A44" s="3" t="s">
        <v>98</v>
      </c>
      <c r="B44" s="3" t="s">
        <v>99</v>
      </c>
      <c r="C44" s="3" t="s">
        <v>100</v>
      </c>
      <c r="D44" s="3" t="s">
        <v>101</v>
      </c>
      <c r="E44" s="3" t="s">
        <v>102</v>
      </c>
      <c r="F44" s="3" t="s">
        <v>103</v>
      </c>
      <c r="G44" s="3" t="s">
        <v>104</v>
      </c>
    </row>
    <row r="45" spans="1:7">
      <c r="A45" s="5" t="s">
        <v>16</v>
      </c>
      <c r="B45" s="5" t="s">
        <v>5</v>
      </c>
      <c r="C45" s="5" t="s">
        <v>16</v>
      </c>
      <c r="D45" s="5" t="s">
        <v>6</v>
      </c>
      <c r="E45" s="5" t="s">
        <v>12</v>
      </c>
      <c r="F45" s="5" t="s">
        <v>16</v>
      </c>
      <c r="G45" s="5">
        <v>4</v>
      </c>
    </row>
    <row r="46" spans="1:7">
      <c r="A46" s="5" t="s">
        <v>5</v>
      </c>
      <c r="B46" s="5" t="s">
        <v>5</v>
      </c>
      <c r="C46" s="5" t="s">
        <v>5</v>
      </c>
      <c r="D46" s="5" t="s">
        <v>6</v>
      </c>
      <c r="E46" s="5" t="s">
        <v>5</v>
      </c>
      <c r="F46" s="5" t="s">
        <v>5</v>
      </c>
      <c r="G46" s="5">
        <v>5</v>
      </c>
    </row>
    <row r="47" spans="1:7">
      <c r="A47" s="5" t="s">
        <v>5</v>
      </c>
      <c r="B47" s="5" t="s">
        <v>5</v>
      </c>
      <c r="C47" s="5" t="s">
        <v>5</v>
      </c>
      <c r="D47" s="5" t="s">
        <v>6</v>
      </c>
      <c r="E47" s="5" t="s">
        <v>5</v>
      </c>
      <c r="F47" s="5" t="s">
        <v>5</v>
      </c>
      <c r="G47" s="5">
        <v>5</v>
      </c>
    </row>
    <row r="48" spans="1:7">
      <c r="A48" s="5" t="s">
        <v>5</v>
      </c>
      <c r="B48" s="5" t="s">
        <v>5</v>
      </c>
      <c r="C48" s="5" t="s">
        <v>16</v>
      </c>
      <c r="D48" s="5" t="s">
        <v>13</v>
      </c>
      <c r="E48" s="5" t="s">
        <v>5</v>
      </c>
      <c r="F48" s="5" t="s">
        <v>16</v>
      </c>
      <c r="G48" s="5">
        <v>5</v>
      </c>
    </row>
    <row r="49" spans="1:7">
      <c r="A49" s="5" t="s">
        <v>16</v>
      </c>
      <c r="B49" s="5" t="s">
        <v>12</v>
      </c>
      <c r="C49" s="5" t="s">
        <v>16</v>
      </c>
      <c r="D49" s="5" t="s">
        <v>6</v>
      </c>
      <c r="E49" s="5" t="s">
        <v>12</v>
      </c>
      <c r="F49" s="5" t="s">
        <v>16</v>
      </c>
      <c r="G49" s="5">
        <v>5</v>
      </c>
    </row>
    <row r="50" spans="1:7">
      <c r="A50" s="5" t="s">
        <v>5</v>
      </c>
      <c r="B50" s="5" t="s">
        <v>5</v>
      </c>
      <c r="C50" s="5" t="s">
        <v>5</v>
      </c>
      <c r="D50" s="5" t="s">
        <v>6</v>
      </c>
      <c r="E50" s="5" t="s">
        <v>5</v>
      </c>
      <c r="F50" s="5" t="s">
        <v>5</v>
      </c>
      <c r="G50" s="5">
        <v>5</v>
      </c>
    </row>
    <row r="51" spans="1:7">
      <c r="A51" s="5" t="s">
        <v>5</v>
      </c>
      <c r="B51" s="5" t="s">
        <v>5</v>
      </c>
      <c r="C51" s="5" t="s">
        <v>16</v>
      </c>
      <c r="D51" s="5" t="s">
        <v>6</v>
      </c>
      <c r="E51" s="5" t="s">
        <v>5</v>
      </c>
      <c r="F51" s="5" t="s">
        <v>5</v>
      </c>
      <c r="G51" s="5">
        <v>5</v>
      </c>
    </row>
    <row r="52" spans="1:7">
      <c r="A52" s="5" t="s">
        <v>5</v>
      </c>
      <c r="B52" s="5" t="s">
        <v>5</v>
      </c>
      <c r="C52" s="5" t="s">
        <v>16</v>
      </c>
      <c r="D52" s="5" t="s">
        <v>6</v>
      </c>
      <c r="E52" s="5" t="s">
        <v>12</v>
      </c>
      <c r="F52" s="5" t="s">
        <v>5</v>
      </c>
      <c r="G52" s="5">
        <v>5</v>
      </c>
    </row>
    <row r="53" spans="1:7">
      <c r="A53" s="5" t="s">
        <v>16</v>
      </c>
      <c r="B53" s="5" t="s">
        <v>12</v>
      </c>
      <c r="C53" s="5" t="s">
        <v>16</v>
      </c>
      <c r="D53" s="5" t="s">
        <v>6</v>
      </c>
      <c r="E53" s="5" t="s">
        <v>12</v>
      </c>
      <c r="F53" s="5" t="s">
        <v>16</v>
      </c>
      <c r="G53" s="5">
        <v>4</v>
      </c>
    </row>
    <row r="54" spans="1:7">
      <c r="A54" s="5" t="s">
        <v>5</v>
      </c>
      <c r="B54" s="5" t="s">
        <v>12</v>
      </c>
      <c r="C54" s="5" t="s">
        <v>16</v>
      </c>
      <c r="D54" s="5" t="s">
        <v>13</v>
      </c>
      <c r="E54" s="5" t="s">
        <v>12</v>
      </c>
      <c r="F54" s="5" t="s">
        <v>16</v>
      </c>
      <c r="G54" s="5">
        <v>0</v>
      </c>
    </row>
    <row r="57" spans="1:7">
      <c r="A57" s="27" t="s">
        <v>105</v>
      </c>
      <c r="B57" s="27"/>
      <c r="C57" s="27"/>
      <c r="D57" s="27"/>
      <c r="E57" s="27"/>
    </row>
    <row r="58" spans="1:7" ht="46.5" customHeight="1">
      <c r="A58" s="3" t="s">
        <v>106</v>
      </c>
      <c r="B58" s="3" t="s">
        <v>107</v>
      </c>
      <c r="C58" s="3" t="s">
        <v>108</v>
      </c>
      <c r="D58" s="3" t="s">
        <v>109</v>
      </c>
      <c r="E58" s="3" t="s">
        <v>110</v>
      </c>
    </row>
    <row r="59" spans="1:7">
      <c r="A59" s="5" t="s">
        <v>5</v>
      </c>
      <c r="B59" s="5" t="s">
        <v>5</v>
      </c>
      <c r="C59" s="5" t="s">
        <v>6</v>
      </c>
      <c r="D59" s="5" t="s">
        <v>12</v>
      </c>
      <c r="E59" s="5" t="s">
        <v>5</v>
      </c>
    </row>
    <row r="60" spans="1:7">
      <c r="A60" s="5" t="s">
        <v>5</v>
      </c>
      <c r="B60" s="5" t="s">
        <v>5</v>
      </c>
      <c r="C60" s="5" t="s">
        <v>6</v>
      </c>
      <c r="D60" s="5" t="s">
        <v>5</v>
      </c>
      <c r="E60" s="5" t="s">
        <v>5</v>
      </c>
    </row>
    <row r="61" spans="1:7">
      <c r="A61" s="5" t="s">
        <v>5</v>
      </c>
      <c r="B61" s="5" t="s">
        <v>5</v>
      </c>
      <c r="C61" s="5" t="s">
        <v>6</v>
      </c>
      <c r="D61" s="5" t="s">
        <v>5</v>
      </c>
      <c r="E61" s="5" t="s">
        <v>5</v>
      </c>
    </row>
    <row r="62" spans="1:7">
      <c r="A62" s="5" t="s">
        <v>5</v>
      </c>
      <c r="B62" s="5" t="s">
        <v>5</v>
      </c>
      <c r="C62" s="5" t="s">
        <v>6</v>
      </c>
      <c r="D62" s="5" t="s">
        <v>5</v>
      </c>
      <c r="E62" s="5" t="s">
        <v>5</v>
      </c>
    </row>
    <row r="63" spans="1:7">
      <c r="A63" s="5" t="s">
        <v>5</v>
      </c>
      <c r="B63" s="5" t="s">
        <v>5</v>
      </c>
      <c r="C63" s="5" t="s">
        <v>6</v>
      </c>
      <c r="D63" s="5" t="s">
        <v>12</v>
      </c>
      <c r="E63" s="5" t="s">
        <v>5</v>
      </c>
    </row>
    <row r="64" spans="1:7">
      <c r="A64" s="5" t="s">
        <v>5</v>
      </c>
      <c r="B64" s="5" t="s">
        <v>5</v>
      </c>
      <c r="C64" s="5" t="s">
        <v>6</v>
      </c>
      <c r="D64" s="5" t="s">
        <v>5</v>
      </c>
      <c r="E64" s="5" t="s">
        <v>5</v>
      </c>
    </row>
    <row r="65" spans="1:5">
      <c r="A65" s="5" t="s">
        <v>5</v>
      </c>
      <c r="B65" s="5" t="s">
        <v>5</v>
      </c>
      <c r="C65" s="5" t="s">
        <v>6</v>
      </c>
      <c r="D65" s="5" t="s">
        <v>5</v>
      </c>
      <c r="E65" s="5" t="s">
        <v>5</v>
      </c>
    </row>
    <row r="66" spans="1:5">
      <c r="A66" s="5" t="s">
        <v>5</v>
      </c>
      <c r="B66" s="5" t="s">
        <v>5</v>
      </c>
      <c r="C66" s="5" t="s">
        <v>13</v>
      </c>
      <c r="D66" s="5" t="s">
        <v>12</v>
      </c>
      <c r="E66" s="5" t="s">
        <v>5</v>
      </c>
    </row>
    <row r="67" spans="1:5">
      <c r="A67" s="5" t="s">
        <v>5</v>
      </c>
      <c r="B67" s="5" t="s">
        <v>16</v>
      </c>
      <c r="C67" s="5" t="s">
        <v>6</v>
      </c>
      <c r="D67" s="5" t="s">
        <v>12</v>
      </c>
      <c r="E67" s="5" t="s">
        <v>16</v>
      </c>
    </row>
    <row r="68" spans="1:5">
      <c r="A68" s="5" t="s">
        <v>5</v>
      </c>
      <c r="B68" s="5" t="s">
        <v>16</v>
      </c>
      <c r="C68" s="5" t="s">
        <v>6</v>
      </c>
      <c r="D68" s="5" t="s">
        <v>12</v>
      </c>
      <c r="E68" s="5" t="s">
        <v>5</v>
      </c>
    </row>
  </sheetData>
  <mergeCells count="6">
    <mergeCell ref="A1:D1"/>
    <mergeCell ref="A15:I15"/>
    <mergeCell ref="A29:E29"/>
    <mergeCell ref="A43:G43"/>
    <mergeCell ref="A57:E57"/>
    <mergeCell ref="F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F09D7-A42F-494C-A477-056C234D22B2}">
  <sheetPr>
    <tabColor rgb="FF002060"/>
  </sheetPr>
  <dimension ref="A1:Q6"/>
  <sheetViews>
    <sheetView showGridLines="0" workbookViewId="0">
      <selection activeCell="D1" sqref="D1"/>
    </sheetView>
  </sheetViews>
  <sheetFormatPr defaultColWidth="11.42578125" defaultRowHeight="15"/>
  <sheetData>
    <row r="1" spans="1:17" ht="73.5" customHeight="1" thickBot="1">
      <c r="A1" s="13" t="s">
        <v>111</v>
      </c>
      <c r="B1" s="13" t="s">
        <v>112</v>
      </c>
      <c r="C1" s="13" t="s">
        <v>113</v>
      </c>
      <c r="D1" s="13" t="s">
        <v>114</v>
      </c>
      <c r="E1" s="13" t="s">
        <v>115</v>
      </c>
      <c r="F1" s="13" t="s">
        <v>116</v>
      </c>
      <c r="G1" s="13" t="s">
        <v>117</v>
      </c>
      <c r="H1" s="13" t="s">
        <v>118</v>
      </c>
      <c r="I1" s="13" t="s">
        <v>119</v>
      </c>
      <c r="J1" s="13" t="s">
        <v>120</v>
      </c>
      <c r="K1" s="13" t="s">
        <v>121</v>
      </c>
      <c r="L1" s="13" t="s">
        <v>122</v>
      </c>
      <c r="M1" s="13" t="s">
        <v>123</v>
      </c>
      <c r="N1" s="13" t="s">
        <v>124</v>
      </c>
      <c r="O1" s="13" t="s">
        <v>125</v>
      </c>
      <c r="P1" s="13" t="s">
        <v>126</v>
      </c>
      <c r="Q1" s="14" t="s">
        <v>127</v>
      </c>
    </row>
    <row r="2" spans="1:17" ht="24" customHeight="1" thickBot="1">
      <c r="A2" s="15">
        <v>4</v>
      </c>
      <c r="B2" s="15">
        <v>5</v>
      </c>
      <c r="C2" s="15">
        <v>5</v>
      </c>
      <c r="D2" s="15">
        <v>5</v>
      </c>
      <c r="E2" s="15">
        <v>4</v>
      </c>
      <c r="F2" s="15">
        <v>5</v>
      </c>
      <c r="G2" s="15">
        <v>5</v>
      </c>
      <c r="H2" s="15">
        <v>5</v>
      </c>
      <c r="I2" s="15">
        <v>5</v>
      </c>
      <c r="J2" s="15">
        <v>5</v>
      </c>
      <c r="K2" s="15">
        <v>5</v>
      </c>
      <c r="L2" s="15">
        <v>5</v>
      </c>
      <c r="M2" s="15">
        <v>5</v>
      </c>
      <c r="N2" s="15">
        <v>5</v>
      </c>
      <c r="O2" s="13" t="s">
        <v>128</v>
      </c>
      <c r="P2" s="13" t="s">
        <v>129</v>
      </c>
      <c r="Q2" s="13" t="s">
        <v>130</v>
      </c>
    </row>
    <row r="3" spans="1:17" ht="28.5" customHeight="1" thickBot="1">
      <c r="A3" s="15">
        <v>5</v>
      </c>
      <c r="B3" s="15">
        <v>5</v>
      </c>
      <c r="C3" s="15">
        <v>5</v>
      </c>
      <c r="D3" s="15">
        <v>5</v>
      </c>
      <c r="E3" s="15">
        <v>5</v>
      </c>
      <c r="F3" s="15">
        <v>5</v>
      </c>
      <c r="G3" s="15">
        <v>5</v>
      </c>
      <c r="H3" s="15">
        <v>5</v>
      </c>
      <c r="I3" s="15">
        <v>5</v>
      </c>
      <c r="J3" s="15">
        <v>5</v>
      </c>
      <c r="K3" s="15">
        <v>5</v>
      </c>
      <c r="L3" s="15">
        <v>5</v>
      </c>
      <c r="M3" s="15">
        <v>5</v>
      </c>
      <c r="N3" s="15">
        <v>5</v>
      </c>
      <c r="O3" s="13" t="s">
        <v>131</v>
      </c>
      <c r="P3" s="13" t="s">
        <v>132</v>
      </c>
      <c r="Q3" s="13" t="s">
        <v>133</v>
      </c>
    </row>
    <row r="4" spans="1:17" ht="15.75" thickBot="1">
      <c r="A4" s="15">
        <v>5</v>
      </c>
      <c r="B4" s="15">
        <v>5</v>
      </c>
      <c r="C4" s="15">
        <v>5</v>
      </c>
      <c r="D4" s="15">
        <v>4</v>
      </c>
      <c r="E4" s="15">
        <v>4</v>
      </c>
      <c r="F4" s="15">
        <v>4</v>
      </c>
      <c r="G4" s="15">
        <v>4</v>
      </c>
      <c r="H4" s="15">
        <v>4</v>
      </c>
      <c r="I4" s="15">
        <v>4</v>
      </c>
      <c r="J4" s="15">
        <v>5</v>
      </c>
      <c r="K4" s="15">
        <v>5</v>
      </c>
      <c r="L4" s="15">
        <v>4</v>
      </c>
      <c r="M4" s="15">
        <v>5</v>
      </c>
      <c r="N4" s="15">
        <v>5</v>
      </c>
      <c r="O4" s="13" t="s">
        <v>128</v>
      </c>
      <c r="P4" s="13" t="s">
        <v>134</v>
      </c>
      <c r="Q4" s="14" t="s">
        <v>135</v>
      </c>
    </row>
    <row r="5" spans="1:17" ht="30.75" thickBot="1">
      <c r="A5" s="15">
        <v>5</v>
      </c>
      <c r="B5" s="15">
        <v>5</v>
      </c>
      <c r="C5" s="15">
        <v>5</v>
      </c>
      <c r="D5" s="15">
        <v>5</v>
      </c>
      <c r="E5" s="15">
        <v>5</v>
      </c>
      <c r="F5" s="15">
        <v>5</v>
      </c>
      <c r="G5" s="15">
        <v>5</v>
      </c>
      <c r="H5" s="15">
        <v>5</v>
      </c>
      <c r="I5" s="15">
        <v>5</v>
      </c>
      <c r="J5" s="15">
        <v>5</v>
      </c>
      <c r="K5" s="15">
        <v>5</v>
      </c>
      <c r="L5" s="15">
        <v>5</v>
      </c>
      <c r="M5" s="15">
        <v>5</v>
      </c>
      <c r="N5" s="15">
        <v>5</v>
      </c>
      <c r="O5" s="13" t="s">
        <v>136</v>
      </c>
      <c r="P5" s="13" t="s">
        <v>137</v>
      </c>
      <c r="Q5" s="13" t="s">
        <v>138</v>
      </c>
    </row>
    <row r="6" spans="1:17" ht="30" customHeight="1" thickBot="1">
      <c r="A6" s="15">
        <v>3</v>
      </c>
      <c r="B6" s="15">
        <v>3</v>
      </c>
      <c r="C6" s="15">
        <v>2</v>
      </c>
      <c r="D6" s="15">
        <v>3</v>
      </c>
      <c r="E6" s="15">
        <v>4</v>
      </c>
      <c r="F6" s="15">
        <v>5</v>
      </c>
      <c r="G6" s="15">
        <v>5</v>
      </c>
      <c r="H6" s="15">
        <v>5</v>
      </c>
      <c r="I6" s="15">
        <v>5</v>
      </c>
      <c r="J6" s="15">
        <v>5</v>
      </c>
      <c r="K6" s="15">
        <v>3</v>
      </c>
      <c r="L6" s="15">
        <v>3</v>
      </c>
      <c r="M6" s="15">
        <v>5</v>
      </c>
      <c r="N6" s="15">
        <v>4</v>
      </c>
      <c r="O6" s="13" t="s">
        <v>139</v>
      </c>
      <c r="P6" s="13" t="s">
        <v>140</v>
      </c>
      <c r="Q6" s="14" t="s">
        <v>141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06E1A-B27A-47F7-B936-5BE3909777C3}">
  <sheetPr>
    <tabColor rgb="FF002060"/>
  </sheetPr>
  <dimension ref="A1:G32"/>
  <sheetViews>
    <sheetView showGridLines="0" topLeftCell="A44" workbookViewId="0">
      <selection activeCell="F18" sqref="F18"/>
    </sheetView>
  </sheetViews>
  <sheetFormatPr defaultColWidth="11.42578125" defaultRowHeight="15"/>
  <cols>
    <col min="1" max="1" width="14" customWidth="1"/>
  </cols>
  <sheetData>
    <row r="1" spans="1:7">
      <c r="A1" s="31" t="s">
        <v>1</v>
      </c>
      <c r="B1" s="32"/>
      <c r="C1" s="32"/>
      <c r="D1" s="32"/>
      <c r="E1" s="32"/>
      <c r="F1" s="12"/>
    </row>
    <row r="2" spans="1:7" ht="15" customHeight="1">
      <c r="A2" s="33" t="s">
        <v>142</v>
      </c>
      <c r="B2" s="33"/>
      <c r="C2" s="33"/>
      <c r="D2" s="36" t="s">
        <v>143</v>
      </c>
      <c r="E2" s="36"/>
      <c r="F2" s="7"/>
    </row>
    <row r="3" spans="1:7">
      <c r="A3" s="11" t="s">
        <v>144</v>
      </c>
      <c r="B3" s="20" t="s">
        <v>5</v>
      </c>
      <c r="C3" s="20" t="s">
        <v>12</v>
      </c>
      <c r="D3" s="36"/>
      <c r="E3" s="36"/>
      <c r="F3" s="7"/>
    </row>
    <row r="4" spans="1:7">
      <c r="A4" s="11" t="s">
        <v>145</v>
      </c>
      <c r="B4" s="11">
        <f>'1. Colaboradores_encuestas'!F5</f>
        <v>20</v>
      </c>
      <c r="C4" s="11">
        <f>'1. Colaboradores_encuestas'!F6</f>
        <v>10</v>
      </c>
      <c r="D4" s="36"/>
      <c r="E4" s="36"/>
      <c r="F4" s="7"/>
    </row>
    <row r="5" spans="1:7">
      <c r="A5" s="11" t="s">
        <v>146</v>
      </c>
      <c r="B5" s="11">
        <f>'2. Clientes_encuestas'!G4</f>
        <v>8</v>
      </c>
      <c r="C5" s="11">
        <f>'2. Clientes_encuestas'!G5</f>
        <v>2</v>
      </c>
      <c r="D5" s="36"/>
      <c r="E5" s="36"/>
      <c r="F5" s="7"/>
    </row>
    <row r="6" spans="1:7">
      <c r="A6" s="11" t="s">
        <v>147</v>
      </c>
      <c r="B6" s="11">
        <f>5</f>
        <v>5</v>
      </c>
      <c r="C6" s="11">
        <v>0</v>
      </c>
      <c r="D6" s="36"/>
      <c r="E6" s="36"/>
      <c r="F6" s="7"/>
    </row>
    <row r="9" spans="1:7" ht="24.75" customHeight="1">
      <c r="A9" s="11" t="s">
        <v>144</v>
      </c>
      <c r="B9" s="3" t="s">
        <v>6</v>
      </c>
      <c r="C9" s="3" t="s">
        <v>13</v>
      </c>
      <c r="D9" s="3" t="s">
        <v>16</v>
      </c>
      <c r="E9" s="36" t="s">
        <v>148</v>
      </c>
      <c r="F9" s="36"/>
    </row>
    <row r="10" spans="1:7">
      <c r="A10" s="11" t="s">
        <v>145</v>
      </c>
      <c r="B10" s="5">
        <f>(COUNTIF('1. Colaboradores_encuestas'!B3:B32, "Prioritario"))</f>
        <v>23</v>
      </c>
      <c r="C10" s="5">
        <f>COUNTIF('1. Colaboradores_encuestas'!B3:B32, "Importante pero secundario")</f>
        <v>4</v>
      </c>
      <c r="D10" s="5">
        <f>COUNTIF('1. Colaboradores_encuestas'!B3:B32, "No sabe, no conoce")</f>
        <v>3</v>
      </c>
      <c r="E10" s="36"/>
      <c r="F10" s="36"/>
    </row>
    <row r="11" spans="1:7">
      <c r="A11" s="11" t="s">
        <v>146</v>
      </c>
      <c r="B11" s="5">
        <f>COUNTIF('2. Clientes_encuestas'!B3:B12, "Prioritario")</f>
        <v>8</v>
      </c>
      <c r="C11" s="5">
        <f>COUNTIF('2. Clientes_encuestas'!B3:B12,"Importante pero secundario")</f>
        <v>1</v>
      </c>
      <c r="D11" s="5">
        <f>COUNTIF('2. Clientes_encuestas'!B3:B12,"No sabe, no conoce")</f>
        <v>1</v>
      </c>
      <c r="E11" s="36"/>
      <c r="F11" s="36"/>
    </row>
    <row r="12" spans="1:7">
      <c r="A12" s="11" t="s">
        <v>147</v>
      </c>
      <c r="B12" s="5">
        <v>4</v>
      </c>
      <c r="C12" s="5">
        <v>1</v>
      </c>
      <c r="D12" s="5">
        <v>0</v>
      </c>
      <c r="E12" s="36"/>
      <c r="F12" s="36"/>
    </row>
    <row r="15" spans="1:7">
      <c r="A15" s="31" t="s">
        <v>149</v>
      </c>
      <c r="B15" s="32"/>
      <c r="C15" s="35"/>
      <c r="D15" s="36" t="s">
        <v>150</v>
      </c>
      <c r="E15" s="36"/>
      <c r="F15" s="16"/>
      <c r="G15" s="16"/>
    </row>
    <row r="16" spans="1:7" ht="30">
      <c r="A16" s="10" t="s">
        <v>144</v>
      </c>
      <c r="B16" s="10" t="s">
        <v>5</v>
      </c>
      <c r="C16" s="6" t="s">
        <v>16</v>
      </c>
      <c r="D16" s="36"/>
      <c r="E16" s="36"/>
      <c r="F16" s="16"/>
      <c r="G16" s="16"/>
    </row>
    <row r="17" spans="1:7">
      <c r="A17" s="9" t="s">
        <v>145</v>
      </c>
      <c r="B17" s="64">
        <f>COUNTIF('1. Colaboradores_encuestas'!A70:A99, "Sí")</f>
        <v>28</v>
      </c>
      <c r="C17" s="64">
        <f>COUNTIF('1. Colaboradores_encuestas'!A70:A99, "No sabe, no conoce")</f>
        <v>2</v>
      </c>
      <c r="D17" s="36"/>
      <c r="E17" s="36"/>
      <c r="F17" s="16"/>
      <c r="G17" s="16"/>
    </row>
    <row r="18" spans="1:7">
      <c r="A18" s="9" t="s">
        <v>146</v>
      </c>
      <c r="B18" s="64">
        <f>COUNTIF('2. Clientes_encuestas'!A31:A40, "Sí")</f>
        <v>6</v>
      </c>
      <c r="C18" s="64">
        <f>COUNTIF('2. Clientes_encuestas'!A31:A40, "No sabe, no conoce")</f>
        <v>4</v>
      </c>
      <c r="D18" s="36"/>
      <c r="E18" s="36"/>
      <c r="F18" s="16"/>
      <c r="G18" s="16"/>
    </row>
    <row r="19" spans="1:7">
      <c r="A19" s="9" t="s">
        <v>147</v>
      </c>
      <c r="B19" s="64">
        <f>COUNTIF('3. Proveedores_encuestas'!G2:G6, 5)</f>
        <v>4</v>
      </c>
      <c r="C19" s="64">
        <f>COUNTIF('3. Proveedores_encuestas'!G2:G6,4)</f>
        <v>1</v>
      </c>
      <c r="D19" s="36"/>
      <c r="E19" s="36"/>
      <c r="F19" s="16"/>
      <c r="G19" s="16"/>
    </row>
    <row r="22" spans="1:7" ht="15" customHeight="1">
      <c r="A22" s="27" t="s">
        <v>151</v>
      </c>
      <c r="B22" s="27"/>
      <c r="C22" s="27"/>
      <c r="D22" s="27"/>
      <c r="E22" s="36" t="s">
        <v>152</v>
      </c>
      <c r="F22" s="36"/>
    </row>
    <row r="23" spans="1:7" ht="30">
      <c r="A23" s="10" t="s">
        <v>144</v>
      </c>
      <c r="B23" s="18" t="s">
        <v>5</v>
      </c>
      <c r="C23" s="6" t="s">
        <v>12</v>
      </c>
      <c r="D23" s="17" t="s">
        <v>16</v>
      </c>
      <c r="E23" s="36"/>
      <c r="F23" s="36"/>
    </row>
    <row r="24" spans="1:7">
      <c r="A24" s="5" t="s">
        <v>145</v>
      </c>
      <c r="B24" s="5">
        <f>COUNTIF('1. Colaboradores_encuestas'!D104:D133, "Sí")</f>
        <v>25</v>
      </c>
      <c r="C24" s="5">
        <f>COUNTIF('1. Colaboradores_encuestas'!D104:D133, "No")</f>
        <v>1</v>
      </c>
      <c r="D24" s="17">
        <f>COUNTIF('1. Colaboradores_encuestas'!D104:D133, "No sabe, no conoce")</f>
        <v>4</v>
      </c>
      <c r="E24" s="36"/>
      <c r="F24" s="36"/>
    </row>
    <row r="25" spans="1:7">
      <c r="A25" s="5" t="s">
        <v>146</v>
      </c>
      <c r="B25" s="5">
        <f>COUNTIF('2. Clientes_encuestas'!B45:B54, "Sí")</f>
        <v>7</v>
      </c>
      <c r="C25" s="5">
        <f>COUNTIF('2. Clientes_encuestas'!B45:B54, "No")</f>
        <v>3</v>
      </c>
      <c r="D25" s="17">
        <f>COUNTIF('2. Clientes_encuestas'!B45:B54, "No sabe, no conoce")</f>
        <v>0</v>
      </c>
      <c r="E25" s="36"/>
      <c r="F25" s="36"/>
    </row>
    <row r="26" spans="1:7">
      <c r="A26" s="5" t="s">
        <v>147</v>
      </c>
      <c r="B26" s="5">
        <f>COUNTIF('3. Proveedores_encuestas'!J2:J6,5)</f>
        <v>5</v>
      </c>
      <c r="C26" s="5">
        <v>0</v>
      </c>
      <c r="D26" s="17">
        <v>0</v>
      </c>
      <c r="E26" s="36"/>
      <c r="F26" s="36"/>
    </row>
    <row r="28" spans="1:7">
      <c r="A28" s="34" t="s">
        <v>153</v>
      </c>
      <c r="B28" s="34"/>
      <c r="C28" s="34"/>
      <c r="D28" s="34"/>
      <c r="E28" s="34"/>
      <c r="F28" s="7"/>
    </row>
    <row r="29" spans="1:7" ht="18.75" customHeight="1">
      <c r="A29" s="5" t="s">
        <v>144</v>
      </c>
      <c r="B29" s="8" t="s">
        <v>154</v>
      </c>
      <c r="C29" s="8" t="s">
        <v>155</v>
      </c>
      <c r="D29" s="8" t="s">
        <v>156</v>
      </c>
      <c r="E29" s="8" t="s">
        <v>157</v>
      </c>
    </row>
    <row r="30" spans="1:7">
      <c r="A30" s="5" t="s">
        <v>145</v>
      </c>
      <c r="B30" s="62">
        <v>0.53300000000000003</v>
      </c>
      <c r="C30" s="62">
        <v>0.16700000000000001</v>
      </c>
      <c r="D30" s="63">
        <v>0.6</v>
      </c>
      <c r="E30" s="63">
        <v>0.4</v>
      </c>
    </row>
    <row r="31" spans="1:7">
      <c r="A31" s="5" t="s">
        <v>146</v>
      </c>
      <c r="B31" s="63">
        <v>0.4</v>
      </c>
      <c r="C31" s="63">
        <v>0.2</v>
      </c>
      <c r="D31" s="63">
        <v>0.5</v>
      </c>
      <c r="E31" s="63">
        <v>0.2</v>
      </c>
    </row>
    <row r="32" spans="1:7">
      <c r="A32" s="5" t="s">
        <v>147</v>
      </c>
      <c r="B32" s="63">
        <v>0</v>
      </c>
      <c r="C32" s="63">
        <v>0.2</v>
      </c>
      <c r="D32" s="63">
        <v>0.8</v>
      </c>
      <c r="E32" s="63">
        <v>0.2</v>
      </c>
    </row>
  </sheetData>
  <mergeCells count="9">
    <mergeCell ref="A1:E1"/>
    <mergeCell ref="A2:C2"/>
    <mergeCell ref="A28:E28"/>
    <mergeCell ref="A15:C15"/>
    <mergeCell ref="D15:E19"/>
    <mergeCell ref="E22:F26"/>
    <mergeCell ref="A22:D22"/>
    <mergeCell ref="D2:E6"/>
    <mergeCell ref="E9:F1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E91CA-A01E-4AF8-BB07-B5DED813E7E9}">
  <sheetPr>
    <tabColor rgb="FF002060"/>
  </sheetPr>
  <dimension ref="A1:X99"/>
  <sheetViews>
    <sheetView showGridLines="0" workbookViewId="0">
      <selection activeCell="S1" sqref="S1:T1"/>
    </sheetView>
  </sheetViews>
  <sheetFormatPr defaultColWidth="11.42578125" defaultRowHeight="15"/>
  <cols>
    <col min="17" max="17" width="2.140625" customWidth="1"/>
  </cols>
  <sheetData>
    <row r="1" spans="1:24" ht="43.5">
      <c r="A1" s="65" t="s">
        <v>158</v>
      </c>
      <c r="B1" s="65" t="s">
        <v>159</v>
      </c>
      <c r="C1" s="66" t="s">
        <v>160</v>
      </c>
      <c r="Q1" s="56"/>
      <c r="S1" s="57" t="s">
        <v>161</v>
      </c>
      <c r="T1" s="57"/>
      <c r="U1" s="57" t="s">
        <v>162</v>
      </c>
      <c r="V1" s="57"/>
      <c r="W1" s="57" t="s">
        <v>163</v>
      </c>
      <c r="X1" s="57"/>
    </row>
    <row r="2" spans="1:24">
      <c r="A2" s="67" t="s">
        <v>164</v>
      </c>
      <c r="B2" s="68">
        <v>6.6</v>
      </c>
      <c r="C2" s="69">
        <f>(1.5+2.6+2.5)/25</f>
        <v>0.26400000000000001</v>
      </c>
      <c r="Q2" s="56"/>
      <c r="S2" s="36" t="s">
        <v>165</v>
      </c>
      <c r="T2" s="36"/>
      <c r="U2" s="33" t="s">
        <v>164</v>
      </c>
      <c r="V2" s="33"/>
      <c r="W2" s="33" t="s">
        <v>166</v>
      </c>
      <c r="X2" s="33"/>
    </row>
    <row r="3" spans="1:24">
      <c r="A3" s="67" t="s">
        <v>167</v>
      </c>
      <c r="B3" s="68">
        <v>21</v>
      </c>
      <c r="C3" s="69">
        <f>(4.5+5.1+3.7+3.4+0.4+1)/50</f>
        <v>0.36199999999999993</v>
      </c>
      <c r="Q3" s="56"/>
      <c r="S3" s="33" t="s">
        <v>168</v>
      </c>
      <c r="T3" s="33"/>
      <c r="U3" s="39" t="s">
        <v>167</v>
      </c>
      <c r="V3" s="40"/>
      <c r="W3" s="36" t="s">
        <v>169</v>
      </c>
      <c r="X3" s="36"/>
    </row>
    <row r="4" spans="1:24">
      <c r="A4" s="67" t="s">
        <v>170</v>
      </c>
      <c r="B4" s="68">
        <v>10</v>
      </c>
      <c r="C4" s="69">
        <f>(5.7+1.7+1.5+0.1)/50</f>
        <v>0.18</v>
      </c>
      <c r="Q4" s="56"/>
      <c r="S4" s="36" t="s">
        <v>171</v>
      </c>
      <c r="T4" s="36"/>
      <c r="U4" s="41"/>
      <c r="V4" s="42"/>
      <c r="W4" s="33" t="s">
        <v>172</v>
      </c>
      <c r="X4" s="33"/>
    </row>
    <row r="5" spans="1:24">
      <c r="A5" s="67" t="s">
        <v>173</v>
      </c>
      <c r="B5" s="68">
        <v>9.5</v>
      </c>
      <c r="C5" s="69">
        <f>(4.9+1.8+0.9+1.8)/20</f>
        <v>0.47000000000000003</v>
      </c>
      <c r="Q5" s="56"/>
      <c r="S5" s="36" t="s">
        <v>174</v>
      </c>
      <c r="T5" s="36"/>
      <c r="U5" s="39" t="s">
        <v>175</v>
      </c>
      <c r="V5" s="40"/>
      <c r="W5" s="45" t="s">
        <v>176</v>
      </c>
      <c r="X5" s="46"/>
    </row>
    <row r="6" spans="1:24">
      <c r="A6" s="67" t="s">
        <v>146</v>
      </c>
      <c r="B6" s="68">
        <v>3.2</v>
      </c>
      <c r="C6" s="69">
        <f>3.2/5</f>
        <v>0.64</v>
      </c>
      <c r="Q6" s="56"/>
      <c r="S6" s="36" t="s">
        <v>171</v>
      </c>
      <c r="T6" s="36"/>
      <c r="U6" s="43"/>
      <c r="V6" s="44"/>
      <c r="W6" s="45" t="s">
        <v>177</v>
      </c>
      <c r="X6" s="46"/>
    </row>
    <row r="7" spans="1:24">
      <c r="Q7" s="56"/>
      <c r="S7" s="37" t="s">
        <v>178</v>
      </c>
      <c r="T7" s="38"/>
      <c r="U7" s="41"/>
      <c r="V7" s="42"/>
      <c r="W7" s="47"/>
      <c r="X7" s="48"/>
    </row>
    <row r="8" spans="1:24">
      <c r="Q8" s="56"/>
      <c r="S8" s="36" t="s">
        <v>179</v>
      </c>
      <c r="T8" s="36"/>
      <c r="U8" s="39" t="s">
        <v>173</v>
      </c>
      <c r="V8" s="40"/>
      <c r="W8" s="36" t="s">
        <v>180</v>
      </c>
      <c r="X8" s="36"/>
    </row>
    <row r="9" spans="1:24">
      <c r="Q9" s="56"/>
      <c r="S9" s="36" t="s">
        <v>181</v>
      </c>
      <c r="T9" s="36"/>
      <c r="U9" s="41"/>
      <c r="V9" s="42"/>
      <c r="W9" s="36" t="s">
        <v>182</v>
      </c>
      <c r="X9" s="36"/>
    </row>
    <row r="10" spans="1:24">
      <c r="Q10" s="56"/>
      <c r="S10" s="36" t="s">
        <v>174</v>
      </c>
      <c r="T10" s="36"/>
      <c r="U10" s="33" t="s">
        <v>146</v>
      </c>
      <c r="V10" s="33"/>
      <c r="W10" s="36" t="s">
        <v>183</v>
      </c>
      <c r="X10" s="36"/>
    </row>
    <row r="11" spans="1:24">
      <c r="Q11" s="56"/>
    </row>
    <row r="12" spans="1:24">
      <c r="Q12" s="56"/>
    </row>
    <row r="13" spans="1:24">
      <c r="Q13" s="56"/>
    </row>
    <row r="14" spans="1:24">
      <c r="Q14" s="56"/>
    </row>
    <row r="15" spans="1:24">
      <c r="Q15" s="56"/>
    </row>
    <row r="16" spans="1:24">
      <c r="Q16" s="56"/>
    </row>
    <row r="17" spans="1:17">
      <c r="Q17" s="56"/>
    </row>
    <row r="18" spans="1:17">
      <c r="Q18" s="56"/>
    </row>
    <row r="19" spans="1:17">
      <c r="Q19" s="56"/>
    </row>
    <row r="20" spans="1:17">
      <c r="Q20" s="56"/>
    </row>
    <row r="21" spans="1:17">
      <c r="A21" s="49"/>
      <c r="B21" s="49"/>
      <c r="C21" s="49"/>
      <c r="D21" s="49"/>
      <c r="E21" s="49"/>
      <c r="F21" s="49"/>
      <c r="G21" s="49"/>
      <c r="H21" s="49"/>
      <c r="I21" s="49"/>
      <c r="J21" s="49"/>
      <c r="K21" s="49"/>
      <c r="L21" s="49"/>
      <c r="M21" s="49"/>
      <c r="Q21" s="56"/>
    </row>
    <row r="22" spans="1:17">
      <c r="A22" s="70" t="s">
        <v>184</v>
      </c>
      <c r="B22" s="71"/>
      <c r="C22" s="71"/>
      <c r="D22" s="71"/>
      <c r="E22" s="71"/>
      <c r="F22" s="71"/>
      <c r="G22" s="71"/>
      <c r="H22" s="71"/>
      <c r="I22" s="71"/>
      <c r="J22" s="71"/>
      <c r="K22" s="71"/>
      <c r="L22" s="71"/>
      <c r="M22" s="72"/>
      <c r="Q22" s="56"/>
    </row>
    <row r="23" spans="1:17">
      <c r="A23" s="73"/>
      <c r="B23" s="74"/>
      <c r="C23" s="74"/>
      <c r="D23" s="74"/>
      <c r="E23" s="74"/>
      <c r="F23" s="74"/>
      <c r="G23" s="74"/>
      <c r="H23" s="74"/>
      <c r="I23" s="74"/>
      <c r="J23" s="74"/>
      <c r="K23" s="74"/>
      <c r="L23" s="74"/>
      <c r="M23" s="75"/>
      <c r="Q23" s="56"/>
    </row>
    <row r="24" spans="1:17">
      <c r="Q24" s="56"/>
    </row>
    <row r="25" spans="1:17">
      <c r="A25" s="22" t="s">
        <v>185</v>
      </c>
      <c r="B25" s="22" t="s">
        <v>159</v>
      </c>
      <c r="C25" s="22" t="s">
        <v>186</v>
      </c>
      <c r="D25" s="22" t="s">
        <v>186</v>
      </c>
      <c r="Q25" s="56"/>
    </row>
    <row r="26" spans="1:17">
      <c r="A26" s="5" t="s">
        <v>166</v>
      </c>
      <c r="B26" s="5">
        <v>1.5</v>
      </c>
      <c r="C26" s="23">
        <f>1.5/6</f>
        <v>0.25</v>
      </c>
      <c r="D26" s="24">
        <f>1.5/6</f>
        <v>0.25</v>
      </c>
      <c r="Q26" s="56"/>
    </row>
    <row r="27" spans="1:17">
      <c r="A27" s="5" t="s">
        <v>187</v>
      </c>
      <c r="B27" s="5">
        <v>2.6</v>
      </c>
      <c r="C27" s="25">
        <f>2.6/9</f>
        <v>0.28888888888888892</v>
      </c>
      <c r="D27" s="24">
        <f>2.6/9</f>
        <v>0.28888888888888892</v>
      </c>
      <c r="Q27" s="56"/>
    </row>
    <row r="28" spans="1:17">
      <c r="A28" s="5" t="s">
        <v>188</v>
      </c>
      <c r="B28" s="5">
        <v>2.5</v>
      </c>
      <c r="C28" s="23">
        <f>2.5/10</f>
        <v>0.25</v>
      </c>
      <c r="D28" s="24">
        <f>2.5/10</f>
        <v>0.25</v>
      </c>
      <c r="Q28" s="56"/>
    </row>
    <row r="29" spans="1:17">
      <c r="Q29" s="56"/>
    </row>
    <row r="30" spans="1:17">
      <c r="Q30" s="56"/>
    </row>
    <row r="31" spans="1:17">
      <c r="Q31" s="56"/>
    </row>
    <row r="32" spans="1:17">
      <c r="Q32" s="56"/>
    </row>
    <row r="33" spans="1:17">
      <c r="Q33" s="56"/>
    </row>
    <row r="34" spans="1:17">
      <c r="Q34" s="56"/>
    </row>
    <row r="35" spans="1:17">
      <c r="Q35" s="56"/>
    </row>
    <row r="36" spans="1:17">
      <c r="Q36" s="56"/>
    </row>
    <row r="37" spans="1:17">
      <c r="Q37" s="56"/>
    </row>
    <row r="38" spans="1:17">
      <c r="Q38" s="56"/>
    </row>
    <row r="39" spans="1:17">
      <c r="Q39" s="56"/>
    </row>
    <row r="40" spans="1:17">
      <c r="Q40" s="56"/>
    </row>
    <row r="41" spans="1:17">
      <c r="Q41" s="56"/>
    </row>
    <row r="42" spans="1:17">
      <c r="A42" s="49"/>
      <c r="B42" s="49"/>
      <c r="C42" s="49"/>
      <c r="D42" s="49"/>
      <c r="E42" s="49"/>
      <c r="F42" s="49"/>
      <c r="G42" s="49"/>
      <c r="H42" s="49"/>
      <c r="I42" s="49"/>
      <c r="J42" s="49"/>
      <c r="K42" s="49"/>
      <c r="L42" s="49"/>
      <c r="M42" s="49"/>
      <c r="Q42" s="56"/>
    </row>
    <row r="43" spans="1:17">
      <c r="A43" s="70" t="s">
        <v>189</v>
      </c>
      <c r="B43" s="71"/>
      <c r="C43" s="71"/>
      <c r="D43" s="71"/>
      <c r="E43" s="71"/>
      <c r="F43" s="71"/>
      <c r="G43" s="71"/>
      <c r="H43" s="71"/>
      <c r="I43" s="71"/>
      <c r="J43" s="71"/>
      <c r="K43" s="71"/>
      <c r="L43" s="71"/>
      <c r="M43" s="72"/>
      <c r="Q43" s="56"/>
    </row>
    <row r="44" spans="1:17">
      <c r="A44" s="73"/>
      <c r="B44" s="74"/>
      <c r="C44" s="74"/>
      <c r="D44" s="74"/>
      <c r="E44" s="74"/>
      <c r="F44" s="74"/>
      <c r="G44" s="74"/>
      <c r="H44" s="74"/>
      <c r="I44" s="74"/>
      <c r="J44" s="74"/>
      <c r="K44" s="74"/>
      <c r="L44" s="74"/>
      <c r="M44" s="75"/>
      <c r="Q44" s="56"/>
    </row>
    <row r="45" spans="1:17">
      <c r="Q45" s="56"/>
    </row>
    <row r="46" spans="1:17">
      <c r="A46" s="22" t="s">
        <v>185</v>
      </c>
      <c r="B46" s="22" t="s">
        <v>159</v>
      </c>
      <c r="C46" s="22" t="s">
        <v>186</v>
      </c>
      <c r="Q46" s="56"/>
    </row>
    <row r="47" spans="1:17">
      <c r="A47" s="5" t="s">
        <v>172</v>
      </c>
      <c r="B47" s="20">
        <v>4.5</v>
      </c>
      <c r="C47" s="26">
        <f>4.5/20</f>
        <v>0.22500000000000001</v>
      </c>
      <c r="Q47" s="56"/>
    </row>
    <row r="48" spans="1:17" ht="45.75">
      <c r="A48" s="4" t="s">
        <v>169</v>
      </c>
      <c r="B48" s="20">
        <v>5.0999999999999996</v>
      </c>
      <c r="C48" s="26">
        <f>5.1/20</f>
        <v>0.255</v>
      </c>
      <c r="Q48" s="56"/>
    </row>
    <row r="49" spans="1:17" ht="30">
      <c r="A49" s="4" t="s">
        <v>190</v>
      </c>
      <c r="B49" s="20">
        <v>3.7</v>
      </c>
      <c r="C49" s="26">
        <f>3.7/6</f>
        <v>0.6166666666666667</v>
      </c>
      <c r="Q49" s="56"/>
    </row>
    <row r="50" spans="1:17" ht="45.75">
      <c r="A50" s="4" t="s">
        <v>191</v>
      </c>
      <c r="B50" s="20">
        <v>3.4</v>
      </c>
      <c r="C50" s="26">
        <f>3.4/6.5</f>
        <v>0.52307692307692311</v>
      </c>
      <c r="Q50" s="56"/>
    </row>
    <row r="51" spans="1:17" ht="60.75">
      <c r="A51" s="4" t="s">
        <v>192</v>
      </c>
      <c r="B51" s="20">
        <v>0.4</v>
      </c>
      <c r="C51" s="26">
        <f>0.4/2</f>
        <v>0.2</v>
      </c>
      <c r="Q51" s="56"/>
    </row>
    <row r="52" spans="1:17" ht="75.75">
      <c r="A52" s="4" t="s">
        <v>193</v>
      </c>
      <c r="B52" s="20">
        <v>1</v>
      </c>
      <c r="C52" s="26">
        <f>1/3.5</f>
        <v>0.2857142857142857</v>
      </c>
      <c r="Q52" s="56"/>
    </row>
    <row r="53" spans="1:17">
      <c r="Q53" s="56"/>
    </row>
    <row r="54" spans="1:17">
      <c r="Q54" s="56"/>
    </row>
    <row r="55" spans="1:17">
      <c r="A55" s="49"/>
      <c r="B55" s="49"/>
      <c r="C55" s="49"/>
      <c r="D55" s="49"/>
      <c r="E55" s="49"/>
      <c r="F55" s="49"/>
      <c r="G55" s="49"/>
      <c r="H55" s="49"/>
      <c r="I55" s="49"/>
      <c r="J55" s="49"/>
      <c r="K55" s="49"/>
      <c r="L55" s="49"/>
      <c r="M55" s="49"/>
      <c r="Q55" s="56"/>
    </row>
    <row r="56" spans="1:17">
      <c r="A56" s="50" t="s">
        <v>194</v>
      </c>
      <c r="B56" s="51"/>
      <c r="C56" s="51"/>
      <c r="D56" s="51"/>
      <c r="E56" s="51"/>
      <c r="F56" s="51"/>
      <c r="G56" s="51"/>
      <c r="H56" s="51"/>
      <c r="I56" s="51"/>
      <c r="J56" s="51"/>
      <c r="K56" s="51"/>
      <c r="L56" s="51"/>
      <c r="M56" s="52"/>
      <c r="Q56" s="56"/>
    </row>
    <row r="57" spans="1:17">
      <c r="A57" s="53"/>
      <c r="B57" s="54"/>
      <c r="C57" s="54"/>
      <c r="D57" s="54"/>
      <c r="E57" s="54"/>
      <c r="F57" s="54"/>
      <c r="G57" s="54"/>
      <c r="H57" s="54"/>
      <c r="I57" s="54"/>
      <c r="J57" s="54"/>
      <c r="K57" s="54"/>
      <c r="L57" s="54"/>
      <c r="M57" s="55"/>
      <c r="Q57" s="56"/>
    </row>
    <row r="58" spans="1:17">
      <c r="Q58" s="56"/>
    </row>
    <row r="59" spans="1:17">
      <c r="A59" s="22" t="s">
        <v>185</v>
      </c>
      <c r="B59" s="22" t="s">
        <v>159</v>
      </c>
      <c r="C59" s="22" t="s">
        <v>186</v>
      </c>
      <c r="Q59" s="56"/>
    </row>
    <row r="60" spans="1:17" ht="45.75">
      <c r="A60" s="17" t="s">
        <v>195</v>
      </c>
      <c r="B60" s="20">
        <v>5.7</v>
      </c>
      <c r="C60" s="26">
        <f>5.7/15</f>
        <v>0.38</v>
      </c>
      <c r="Q60" s="56"/>
    </row>
    <row r="61" spans="1:17" ht="45.75">
      <c r="A61" s="17" t="s">
        <v>196</v>
      </c>
      <c r="B61" s="20">
        <v>1.7</v>
      </c>
      <c r="C61" s="26">
        <f>1.7/12</f>
        <v>0.14166666666666666</v>
      </c>
      <c r="Q61" s="56"/>
    </row>
    <row r="62" spans="1:17" ht="30">
      <c r="A62" s="17" t="s">
        <v>177</v>
      </c>
      <c r="B62" s="20">
        <v>1.5</v>
      </c>
      <c r="C62" s="26">
        <f>1.5/15</f>
        <v>0.1</v>
      </c>
      <c r="Q62" s="56"/>
    </row>
    <row r="63" spans="1:17" ht="45.75">
      <c r="A63" s="17" t="s">
        <v>197</v>
      </c>
      <c r="B63" s="20">
        <v>0.1</v>
      </c>
      <c r="C63" s="26">
        <f>0.1/8</f>
        <v>1.2500000000000001E-2</v>
      </c>
      <c r="Q63" s="56"/>
    </row>
    <row r="64" spans="1:17">
      <c r="Q64" s="56"/>
    </row>
    <row r="65" spans="1:17">
      <c r="Q65" s="56"/>
    </row>
    <row r="66" spans="1:17">
      <c r="Q66" s="56"/>
    </row>
    <row r="67" spans="1:17">
      <c r="Q67" s="56"/>
    </row>
    <row r="68" spans="1:17">
      <c r="Q68" s="56"/>
    </row>
    <row r="69" spans="1:17">
      <c r="A69" s="49"/>
      <c r="B69" s="49"/>
      <c r="C69" s="49"/>
      <c r="D69" s="49"/>
      <c r="E69" s="49"/>
      <c r="F69" s="49"/>
      <c r="G69" s="49"/>
      <c r="H69" s="49"/>
      <c r="I69" s="49"/>
      <c r="J69" s="49"/>
      <c r="K69" s="49"/>
      <c r="L69" s="49"/>
      <c r="M69" s="49"/>
      <c r="Q69" s="56"/>
    </row>
    <row r="70" spans="1:17">
      <c r="A70" s="70" t="s">
        <v>198</v>
      </c>
      <c r="B70" s="71"/>
      <c r="C70" s="71"/>
      <c r="D70" s="71"/>
      <c r="E70" s="71"/>
      <c r="F70" s="71"/>
      <c r="G70" s="71"/>
      <c r="H70" s="71"/>
      <c r="I70" s="71"/>
      <c r="J70" s="71"/>
      <c r="K70" s="71"/>
      <c r="L70" s="71"/>
      <c r="M70" s="72"/>
      <c r="Q70" s="56"/>
    </row>
    <row r="71" spans="1:17">
      <c r="A71" s="73"/>
      <c r="B71" s="74"/>
      <c r="C71" s="74"/>
      <c r="D71" s="74"/>
      <c r="E71" s="74"/>
      <c r="F71" s="74"/>
      <c r="G71" s="74"/>
      <c r="H71" s="74"/>
      <c r="I71" s="74"/>
      <c r="J71" s="74"/>
      <c r="K71" s="74"/>
      <c r="L71" s="74"/>
      <c r="M71" s="75"/>
      <c r="Q71" s="56"/>
    </row>
    <row r="72" spans="1:17">
      <c r="Q72" s="56"/>
    </row>
    <row r="73" spans="1:17">
      <c r="A73" s="22" t="s">
        <v>185</v>
      </c>
      <c r="B73" s="22" t="s">
        <v>159</v>
      </c>
      <c r="C73" s="22" t="s">
        <v>186</v>
      </c>
      <c r="Q73" s="56"/>
    </row>
    <row r="74" spans="1:17">
      <c r="A74" s="5" t="s">
        <v>199</v>
      </c>
      <c r="B74" s="20">
        <v>4.9000000000000004</v>
      </c>
      <c r="C74" s="26">
        <f>4.9/7</f>
        <v>0.70000000000000007</v>
      </c>
      <c r="Q74" s="56"/>
    </row>
    <row r="75" spans="1:17">
      <c r="A75" s="5" t="s">
        <v>180</v>
      </c>
      <c r="B75" s="20">
        <v>0.9</v>
      </c>
      <c r="C75" s="26">
        <f>0.9/2</f>
        <v>0.45</v>
      </c>
      <c r="Q75" s="56"/>
    </row>
    <row r="76" spans="1:17">
      <c r="A76" s="5" t="s">
        <v>182</v>
      </c>
      <c r="B76" s="20">
        <v>1.8</v>
      </c>
      <c r="C76" s="26">
        <f>1.8/7</f>
        <v>0.25714285714285717</v>
      </c>
      <c r="Q76" s="56"/>
    </row>
    <row r="77" spans="1:17">
      <c r="A77" s="5" t="s">
        <v>200</v>
      </c>
      <c r="B77" s="20">
        <v>1.8</v>
      </c>
      <c r="C77" s="26">
        <f>1.8/4</f>
        <v>0.45</v>
      </c>
      <c r="Q77" s="56"/>
    </row>
    <row r="78" spans="1:17">
      <c r="Q78" s="56"/>
    </row>
    <row r="79" spans="1:17">
      <c r="Q79" s="56"/>
    </row>
    <row r="80" spans="1:17">
      <c r="Q80" s="56"/>
    </row>
    <row r="81" spans="1:17">
      <c r="Q81" s="56"/>
    </row>
    <row r="82" spans="1:17">
      <c r="Q82" s="56"/>
    </row>
    <row r="83" spans="1:17">
      <c r="Q83" s="56"/>
    </row>
    <row r="84" spans="1:17">
      <c r="Q84" s="56"/>
    </row>
    <row r="85" spans="1:17">
      <c r="Q85" s="56"/>
    </row>
    <row r="86" spans="1:17">
      <c r="Q86" s="56"/>
    </row>
    <row r="87" spans="1:17">
      <c r="Q87" s="56"/>
    </row>
    <row r="88" spans="1:17">
      <c r="Q88" s="56"/>
    </row>
    <row r="89" spans="1:17">
      <c r="Q89" s="56"/>
    </row>
    <row r="90" spans="1:17">
      <c r="Q90" s="56"/>
    </row>
    <row r="91" spans="1:17">
      <c r="A91" s="49"/>
      <c r="B91" s="49"/>
      <c r="C91" s="49"/>
      <c r="D91" s="49"/>
      <c r="E91" s="49"/>
      <c r="F91" s="49"/>
      <c r="G91" s="49"/>
      <c r="H91" s="49"/>
      <c r="I91" s="49"/>
      <c r="J91" s="49"/>
      <c r="K91" s="49"/>
      <c r="L91" s="49"/>
      <c r="M91" s="49"/>
      <c r="Q91" s="56"/>
    </row>
    <row r="92" spans="1:17">
      <c r="A92" s="70" t="s">
        <v>201</v>
      </c>
      <c r="B92" s="71"/>
      <c r="C92" s="71"/>
      <c r="D92" s="71"/>
      <c r="E92" s="71"/>
      <c r="F92" s="71"/>
      <c r="G92" s="71"/>
      <c r="H92" s="71"/>
      <c r="I92" s="71"/>
      <c r="J92" s="71"/>
      <c r="K92" s="71"/>
      <c r="L92" s="71"/>
      <c r="M92" s="72"/>
      <c r="Q92" s="56"/>
    </row>
    <row r="93" spans="1:17">
      <c r="A93" s="73"/>
      <c r="B93" s="74"/>
      <c r="C93" s="74"/>
      <c r="D93" s="74"/>
      <c r="E93" s="74"/>
      <c r="F93" s="74"/>
      <c r="G93" s="74"/>
      <c r="H93" s="74"/>
      <c r="I93" s="74"/>
      <c r="J93" s="74"/>
      <c r="K93" s="74"/>
      <c r="L93" s="74"/>
      <c r="M93" s="75"/>
      <c r="Q93" s="56"/>
    </row>
    <row r="94" spans="1:17">
      <c r="Q94" s="56"/>
    </row>
    <row r="95" spans="1:17">
      <c r="A95" s="22" t="s">
        <v>185</v>
      </c>
      <c r="B95" s="22" t="s">
        <v>159</v>
      </c>
      <c r="C95" s="22" t="s">
        <v>186</v>
      </c>
      <c r="Q95" s="56"/>
    </row>
    <row r="96" spans="1:17" ht="30">
      <c r="A96" s="17" t="s">
        <v>183</v>
      </c>
      <c r="B96" s="20">
        <v>3.2</v>
      </c>
      <c r="C96" s="26">
        <f>3.2/5</f>
        <v>0.64</v>
      </c>
      <c r="Q96" s="56"/>
    </row>
    <row r="97" spans="17:17">
      <c r="Q97" s="56"/>
    </row>
    <row r="98" spans="17:17">
      <c r="Q98" s="56"/>
    </row>
    <row r="99" spans="17:17">
      <c r="Q99" s="56"/>
    </row>
  </sheetData>
  <mergeCells count="30">
    <mergeCell ref="U10:V10"/>
    <mergeCell ref="W10:X10"/>
    <mergeCell ref="U5:V7"/>
    <mergeCell ref="W5:X5"/>
    <mergeCell ref="S6:T6"/>
    <mergeCell ref="W6:X7"/>
    <mergeCell ref="S7:T7"/>
    <mergeCell ref="S8:T8"/>
    <mergeCell ref="U8:V9"/>
    <mergeCell ref="W8:X8"/>
    <mergeCell ref="S9:T9"/>
    <mergeCell ref="W9:X9"/>
    <mergeCell ref="U1:V1"/>
    <mergeCell ref="W1:X1"/>
    <mergeCell ref="S2:T2"/>
    <mergeCell ref="U2:V2"/>
    <mergeCell ref="W2:X2"/>
    <mergeCell ref="S3:T3"/>
    <mergeCell ref="U3:V4"/>
    <mergeCell ref="W3:X3"/>
    <mergeCell ref="S4:T4"/>
    <mergeCell ref="W4:X4"/>
    <mergeCell ref="A22:M23"/>
    <mergeCell ref="A43:M44"/>
    <mergeCell ref="A56:M57"/>
    <mergeCell ref="A70:M71"/>
    <mergeCell ref="A92:M93"/>
    <mergeCell ref="S1:T1"/>
    <mergeCell ref="S5:T5"/>
    <mergeCell ref="S10:T10"/>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FEBC7-A1BD-4DEF-AD52-C4B8744D0712}">
  <sheetPr>
    <tabColor theme="9" tint="-0.499984740745262"/>
  </sheetPr>
  <dimension ref="A1:T1000"/>
  <sheetViews>
    <sheetView workbookViewId="0">
      <selection sqref="A1:XFD1048576"/>
    </sheetView>
  </sheetViews>
  <sheetFormatPr defaultColWidth="12.5703125" defaultRowHeight="15"/>
  <cols>
    <col min="1" max="1" width="57.7109375" style="78" customWidth="1"/>
    <col min="2" max="2" width="17" style="78" customWidth="1"/>
    <col min="3" max="3" width="30.7109375" style="78" customWidth="1"/>
    <col min="4" max="14" width="19.140625" style="78" customWidth="1"/>
    <col min="15" max="15" width="21" style="78" customWidth="1"/>
    <col min="16" max="16" width="22.7109375" style="78" customWidth="1"/>
    <col min="17" max="19" width="19.140625" style="78" customWidth="1"/>
    <col min="20" max="20" width="11.140625" style="78" customWidth="1"/>
    <col min="21" max="26" width="9.140625" style="78" customWidth="1"/>
    <col min="27" max="16384" width="12.5703125" style="78"/>
  </cols>
  <sheetData>
    <row r="1" spans="1:20" ht="15.75" customHeight="1">
      <c r="A1" s="76"/>
      <c r="B1" s="77"/>
      <c r="C1" s="77"/>
      <c r="D1" s="77"/>
    </row>
    <row r="2" spans="1:20" ht="15.75" customHeight="1">
      <c r="A2" s="79" t="s">
        <v>202</v>
      </c>
      <c r="B2" s="77"/>
      <c r="C2" s="77"/>
      <c r="D2" s="77"/>
    </row>
    <row r="3" spans="1:20" ht="15.75" customHeight="1">
      <c r="A3" s="79"/>
      <c r="B3" s="77"/>
      <c r="C3" s="77"/>
      <c r="D3" s="77"/>
    </row>
    <row r="4" spans="1:20" ht="15.75" customHeight="1">
      <c r="A4" s="77"/>
      <c r="B4" s="77"/>
      <c r="C4" s="77"/>
      <c r="D4" s="77"/>
    </row>
    <row r="5" spans="1:20" ht="15.75" customHeight="1">
      <c r="A5" s="80" t="s">
        <v>203</v>
      </c>
      <c r="B5" s="81" t="s">
        <v>204</v>
      </c>
      <c r="C5" s="227"/>
      <c r="D5" s="82"/>
      <c r="E5" s="83">
        <v>0.25</v>
      </c>
      <c r="F5" s="84"/>
      <c r="G5" s="85"/>
      <c r="H5" s="82"/>
      <c r="I5" s="86">
        <v>0.15</v>
      </c>
      <c r="J5" s="85"/>
      <c r="K5" s="82"/>
      <c r="L5" s="86">
        <v>0.25</v>
      </c>
      <c r="M5" s="85"/>
      <c r="N5" s="82"/>
      <c r="O5" s="86">
        <v>0.2</v>
      </c>
      <c r="P5" s="85"/>
      <c r="Q5" s="82"/>
      <c r="R5" s="86">
        <v>0.15</v>
      </c>
      <c r="S5" s="85"/>
    </row>
    <row r="6" spans="1:20" ht="15.75" customHeight="1">
      <c r="A6" s="228"/>
      <c r="B6" s="87" t="s">
        <v>205</v>
      </c>
      <c r="C6" s="229"/>
      <c r="D6" s="88" t="s">
        <v>206</v>
      </c>
      <c r="E6" s="230"/>
      <c r="F6" s="230"/>
      <c r="G6" s="229"/>
      <c r="H6" s="89" t="s">
        <v>207</v>
      </c>
      <c r="I6" s="230"/>
      <c r="J6" s="229"/>
      <c r="K6" s="89" t="s">
        <v>208</v>
      </c>
      <c r="L6" s="230"/>
      <c r="M6" s="229"/>
      <c r="N6" s="89" t="s">
        <v>209</v>
      </c>
      <c r="O6" s="230"/>
      <c r="P6" s="229"/>
      <c r="Q6" s="89" t="s">
        <v>210</v>
      </c>
      <c r="R6" s="230"/>
      <c r="S6" s="229"/>
    </row>
    <row r="7" spans="1:20" ht="15.75" customHeight="1">
      <c r="A7" s="228"/>
      <c r="B7" s="90" t="s">
        <v>211</v>
      </c>
      <c r="C7" s="227"/>
      <c r="D7" s="91" t="s">
        <v>212</v>
      </c>
      <c r="E7" s="231"/>
      <c r="F7" s="231"/>
      <c r="G7" s="227"/>
      <c r="H7" s="92" t="s">
        <v>213</v>
      </c>
      <c r="I7" s="231"/>
      <c r="J7" s="227"/>
      <c r="K7" s="93" t="s">
        <v>214</v>
      </c>
      <c r="L7" s="231"/>
      <c r="M7" s="227"/>
      <c r="N7" s="91" t="s">
        <v>215</v>
      </c>
      <c r="O7" s="231"/>
      <c r="P7" s="227"/>
      <c r="Q7" s="91" t="s">
        <v>216</v>
      </c>
      <c r="R7" s="231"/>
      <c r="S7" s="227"/>
    </row>
    <row r="8" spans="1:20" ht="15.75" customHeight="1">
      <c r="A8" s="232"/>
      <c r="B8" s="94" t="s">
        <v>162</v>
      </c>
      <c r="C8" s="233"/>
      <c r="D8" s="95" t="s">
        <v>217</v>
      </c>
      <c r="E8" s="95" t="s">
        <v>218</v>
      </c>
      <c r="F8" s="95" t="s">
        <v>219</v>
      </c>
      <c r="G8" s="95" t="s">
        <v>220</v>
      </c>
      <c r="H8" s="95" t="s">
        <v>221</v>
      </c>
      <c r="I8" s="95" t="s">
        <v>222</v>
      </c>
      <c r="J8" s="95" t="s">
        <v>223</v>
      </c>
      <c r="K8" s="95" t="s">
        <v>224</v>
      </c>
      <c r="L8" s="95" t="s">
        <v>225</v>
      </c>
      <c r="M8" s="95" t="s">
        <v>226</v>
      </c>
      <c r="N8" s="95" t="s">
        <v>227</v>
      </c>
      <c r="O8" s="95" t="s">
        <v>228</v>
      </c>
      <c r="P8" s="95" t="s">
        <v>229</v>
      </c>
      <c r="Q8" s="95" t="s">
        <v>230</v>
      </c>
      <c r="R8" s="95" t="s">
        <v>231</v>
      </c>
      <c r="S8" s="95" t="s">
        <v>232</v>
      </c>
      <c r="T8" s="96" t="s">
        <v>233</v>
      </c>
    </row>
    <row r="9" spans="1:20" ht="15.75" customHeight="1">
      <c r="A9" s="97" t="s">
        <v>234</v>
      </c>
      <c r="B9" s="98" t="s">
        <v>211</v>
      </c>
      <c r="C9" s="227"/>
      <c r="D9" s="232"/>
      <c r="E9" s="232"/>
      <c r="F9" s="232"/>
      <c r="G9" s="232"/>
      <c r="H9" s="232"/>
      <c r="I9" s="232"/>
      <c r="J9" s="232"/>
      <c r="K9" s="232"/>
      <c r="L9" s="232"/>
      <c r="M9" s="232"/>
      <c r="N9" s="232"/>
      <c r="O9" s="232"/>
      <c r="P9" s="232"/>
      <c r="Q9" s="232"/>
      <c r="R9" s="232"/>
      <c r="S9" s="232"/>
      <c r="T9" s="234"/>
    </row>
    <row r="10" spans="1:20" ht="15.75" customHeight="1">
      <c r="A10" s="99" t="s">
        <v>168</v>
      </c>
      <c r="B10" s="100" t="s">
        <v>235</v>
      </c>
      <c r="C10" s="227"/>
      <c r="D10" s="101">
        <v>8</v>
      </c>
      <c r="E10" s="101">
        <v>8</v>
      </c>
      <c r="F10" s="101">
        <v>6</v>
      </c>
      <c r="G10" s="101">
        <v>8</v>
      </c>
      <c r="H10" s="101">
        <v>9</v>
      </c>
      <c r="I10" s="101">
        <v>10</v>
      </c>
      <c r="J10" s="101">
        <v>9</v>
      </c>
      <c r="K10" s="101">
        <v>10</v>
      </c>
      <c r="L10" s="102">
        <v>10</v>
      </c>
      <c r="M10" s="101">
        <v>9</v>
      </c>
      <c r="N10" s="101">
        <v>10</v>
      </c>
      <c r="O10" s="101">
        <v>8</v>
      </c>
      <c r="P10" s="101">
        <v>8</v>
      </c>
      <c r="Q10" s="101">
        <v>7</v>
      </c>
      <c r="R10" s="101">
        <v>5</v>
      </c>
      <c r="S10" s="103">
        <v>5</v>
      </c>
      <c r="T10" s="101">
        <f t="shared" ref="T10:T16" si="0">(AVERAGE(D10:G10)*$E$5)+(AVERAGE(H10:J10)*$I$5)+(AVERAGE(K10:M10)*$L$5)+(AVERAGE(N10:P10)*$O$5)+(AVERAGE(Q10:S10)*$R$5)</f>
        <v>8.2750000000000004</v>
      </c>
    </row>
    <row r="11" spans="1:20" ht="15.75" customHeight="1">
      <c r="A11" s="99" t="s">
        <v>236</v>
      </c>
      <c r="B11" s="100" t="s">
        <v>237</v>
      </c>
      <c r="C11" s="227"/>
      <c r="D11" s="101">
        <v>9</v>
      </c>
      <c r="E11" s="101">
        <v>10</v>
      </c>
      <c r="F11" s="101">
        <v>9</v>
      </c>
      <c r="G11" s="101">
        <v>10</v>
      </c>
      <c r="H11" s="101">
        <v>8</v>
      </c>
      <c r="I11" s="101">
        <v>8</v>
      </c>
      <c r="J11" s="101">
        <v>7</v>
      </c>
      <c r="K11" s="101">
        <v>9</v>
      </c>
      <c r="L11" s="101">
        <v>7</v>
      </c>
      <c r="M11" s="101">
        <v>8</v>
      </c>
      <c r="N11" s="101">
        <v>8</v>
      </c>
      <c r="O11" s="101">
        <v>7</v>
      </c>
      <c r="P11" s="101">
        <v>7</v>
      </c>
      <c r="Q11" s="101">
        <v>9</v>
      </c>
      <c r="R11" s="101">
        <v>7</v>
      </c>
      <c r="S11" s="103">
        <v>7</v>
      </c>
      <c r="T11" s="101">
        <f t="shared" si="0"/>
        <v>8.1416666666666675</v>
      </c>
    </row>
    <row r="12" spans="1:20" ht="15.75" customHeight="1">
      <c r="A12" s="99" t="s">
        <v>179</v>
      </c>
      <c r="B12" s="100" t="s">
        <v>238</v>
      </c>
      <c r="C12" s="227"/>
      <c r="D12" s="101">
        <v>8</v>
      </c>
      <c r="E12" s="101">
        <v>8</v>
      </c>
      <c r="F12" s="101">
        <v>8</v>
      </c>
      <c r="G12" s="101">
        <v>9</v>
      </c>
      <c r="H12" s="101">
        <v>8</v>
      </c>
      <c r="I12" s="101">
        <v>9</v>
      </c>
      <c r="J12" s="101">
        <v>7</v>
      </c>
      <c r="K12" s="101">
        <v>7</v>
      </c>
      <c r="L12" s="102">
        <v>8</v>
      </c>
      <c r="M12" s="101">
        <v>8</v>
      </c>
      <c r="N12" s="101">
        <v>9</v>
      </c>
      <c r="O12" s="101">
        <v>8</v>
      </c>
      <c r="P12" s="101">
        <v>8</v>
      </c>
      <c r="Q12" s="101">
        <v>9</v>
      </c>
      <c r="R12" s="101">
        <v>8</v>
      </c>
      <c r="S12" s="103">
        <v>7</v>
      </c>
      <c r="T12" s="101">
        <f t="shared" si="0"/>
        <v>8.0458333333333343</v>
      </c>
    </row>
    <row r="13" spans="1:20" ht="15.75" customHeight="1">
      <c r="A13" s="99" t="s">
        <v>171</v>
      </c>
      <c r="B13" s="100" t="s">
        <v>239</v>
      </c>
      <c r="C13" s="227"/>
      <c r="D13" s="101">
        <v>10</v>
      </c>
      <c r="E13" s="101">
        <v>10</v>
      </c>
      <c r="F13" s="101">
        <v>10</v>
      </c>
      <c r="G13" s="101">
        <v>10</v>
      </c>
      <c r="H13" s="101">
        <v>9</v>
      </c>
      <c r="I13" s="101">
        <v>8</v>
      </c>
      <c r="J13" s="101">
        <v>9</v>
      </c>
      <c r="K13" s="101">
        <v>10</v>
      </c>
      <c r="L13" s="102">
        <v>9</v>
      </c>
      <c r="M13" s="101">
        <v>9</v>
      </c>
      <c r="N13" s="101">
        <v>9</v>
      </c>
      <c r="O13" s="101">
        <v>8</v>
      </c>
      <c r="P13" s="101">
        <v>9</v>
      </c>
      <c r="Q13" s="101">
        <v>8</v>
      </c>
      <c r="R13" s="101">
        <v>7</v>
      </c>
      <c r="S13" s="103">
        <v>7</v>
      </c>
      <c r="T13" s="101">
        <f t="shared" si="0"/>
        <v>8.9666666666666668</v>
      </c>
    </row>
    <row r="14" spans="1:20" ht="15.75" customHeight="1">
      <c r="A14" s="99" t="s">
        <v>240</v>
      </c>
      <c r="B14" s="100" t="s">
        <v>241</v>
      </c>
      <c r="C14" s="227"/>
      <c r="D14" s="101">
        <v>9</v>
      </c>
      <c r="E14" s="101">
        <v>10</v>
      </c>
      <c r="F14" s="101">
        <v>10</v>
      </c>
      <c r="G14" s="101">
        <v>9</v>
      </c>
      <c r="H14" s="101">
        <v>10</v>
      </c>
      <c r="I14" s="101">
        <v>9</v>
      </c>
      <c r="J14" s="101">
        <v>10</v>
      </c>
      <c r="K14" s="101">
        <v>8</v>
      </c>
      <c r="L14" s="101">
        <v>10</v>
      </c>
      <c r="M14" s="101">
        <v>10</v>
      </c>
      <c r="N14" s="101">
        <v>10</v>
      </c>
      <c r="O14" s="101">
        <v>8</v>
      </c>
      <c r="P14" s="101">
        <v>8</v>
      </c>
      <c r="Q14" s="101">
        <v>8</v>
      </c>
      <c r="R14" s="101">
        <v>7</v>
      </c>
      <c r="S14" s="103">
        <v>7</v>
      </c>
      <c r="T14" s="101">
        <f t="shared" si="0"/>
        <v>8.9916666666666671</v>
      </c>
    </row>
    <row r="15" spans="1:20" ht="15.75" customHeight="1">
      <c r="A15" s="99" t="s">
        <v>242</v>
      </c>
      <c r="B15" s="100" t="s">
        <v>243</v>
      </c>
      <c r="C15" s="227"/>
      <c r="D15" s="101">
        <v>8</v>
      </c>
      <c r="E15" s="101">
        <v>8</v>
      </c>
      <c r="F15" s="101">
        <v>7</v>
      </c>
      <c r="G15" s="101">
        <v>8</v>
      </c>
      <c r="H15" s="101">
        <v>8</v>
      </c>
      <c r="I15" s="101">
        <v>8</v>
      </c>
      <c r="J15" s="101">
        <v>8</v>
      </c>
      <c r="K15" s="101">
        <v>8</v>
      </c>
      <c r="L15" s="102">
        <v>8</v>
      </c>
      <c r="M15" s="101">
        <v>8</v>
      </c>
      <c r="N15" s="101">
        <v>8</v>
      </c>
      <c r="O15" s="101">
        <v>8</v>
      </c>
      <c r="P15" s="101">
        <v>9</v>
      </c>
      <c r="Q15" s="101">
        <v>8</v>
      </c>
      <c r="R15" s="101">
        <v>8</v>
      </c>
      <c r="S15" s="103">
        <v>8</v>
      </c>
      <c r="T15" s="101">
        <f t="shared" si="0"/>
        <v>8.0041666666666664</v>
      </c>
    </row>
    <row r="16" spans="1:20" ht="15.75" customHeight="1">
      <c r="A16" s="99" t="s">
        <v>244</v>
      </c>
      <c r="B16" s="100" t="s">
        <v>245</v>
      </c>
      <c r="C16" s="227"/>
      <c r="D16" s="101">
        <v>8</v>
      </c>
      <c r="E16" s="101">
        <v>9</v>
      </c>
      <c r="F16" s="101">
        <v>9</v>
      </c>
      <c r="G16" s="101">
        <v>8</v>
      </c>
      <c r="H16" s="101">
        <v>9</v>
      </c>
      <c r="I16" s="101">
        <v>8</v>
      </c>
      <c r="J16" s="101">
        <v>9</v>
      </c>
      <c r="K16" s="101">
        <v>8</v>
      </c>
      <c r="L16" s="102">
        <v>9</v>
      </c>
      <c r="M16" s="101">
        <v>9</v>
      </c>
      <c r="N16" s="101">
        <v>9</v>
      </c>
      <c r="O16" s="101">
        <v>9</v>
      </c>
      <c r="P16" s="101">
        <v>9</v>
      </c>
      <c r="Q16" s="101">
        <v>7</v>
      </c>
      <c r="R16" s="101">
        <v>6</v>
      </c>
      <c r="S16" s="103">
        <v>5</v>
      </c>
      <c r="T16" s="101">
        <f t="shared" si="0"/>
        <v>8.2916666666666661</v>
      </c>
    </row>
    <row r="17" spans="1:20" ht="15.75" customHeight="1">
      <c r="A17" s="99" t="s">
        <v>181</v>
      </c>
      <c r="B17" s="100" t="s">
        <v>246</v>
      </c>
      <c r="C17" s="227"/>
      <c r="D17" s="101">
        <v>10</v>
      </c>
      <c r="E17" s="101">
        <v>10</v>
      </c>
      <c r="F17" s="101">
        <v>10</v>
      </c>
      <c r="G17" s="101">
        <v>10</v>
      </c>
      <c r="H17" s="101">
        <v>8</v>
      </c>
      <c r="I17" s="101">
        <v>8</v>
      </c>
      <c r="J17" s="101">
        <v>9</v>
      </c>
      <c r="K17" s="101">
        <v>9</v>
      </c>
      <c r="L17" s="101">
        <v>9</v>
      </c>
      <c r="M17" s="101">
        <v>9</v>
      </c>
      <c r="N17" s="101">
        <v>9</v>
      </c>
      <c r="O17" s="101">
        <v>9</v>
      </c>
      <c r="P17" s="101">
        <v>9</v>
      </c>
      <c r="Q17" s="101">
        <v>9</v>
      </c>
      <c r="R17" s="101">
        <v>8</v>
      </c>
      <c r="S17" s="103">
        <v>8</v>
      </c>
      <c r="T17" s="101"/>
    </row>
    <row r="18" spans="1:20" ht="15.75" customHeight="1">
      <c r="A18" s="99" t="s">
        <v>165</v>
      </c>
      <c r="B18" s="100" t="s">
        <v>247</v>
      </c>
      <c r="C18" s="227"/>
      <c r="D18" s="101">
        <v>7</v>
      </c>
      <c r="E18" s="101">
        <v>8</v>
      </c>
      <c r="F18" s="101">
        <v>8</v>
      </c>
      <c r="G18" s="101">
        <v>7</v>
      </c>
      <c r="H18" s="101">
        <v>8</v>
      </c>
      <c r="I18" s="101">
        <v>9</v>
      </c>
      <c r="J18" s="101">
        <v>8</v>
      </c>
      <c r="K18" s="101">
        <v>7</v>
      </c>
      <c r="L18" s="102">
        <v>8</v>
      </c>
      <c r="M18" s="101">
        <v>8</v>
      </c>
      <c r="N18" s="101">
        <v>10</v>
      </c>
      <c r="O18" s="101">
        <v>9</v>
      </c>
      <c r="P18" s="101">
        <v>8</v>
      </c>
      <c r="Q18" s="101">
        <v>8</v>
      </c>
      <c r="R18" s="101">
        <v>8</v>
      </c>
      <c r="S18" s="103">
        <v>8</v>
      </c>
      <c r="T18" s="101">
        <f t="shared" ref="T18:T19" si="1">(AVERAGE(D18:G18)*$E$5)+(AVERAGE(H18:J18)*$I$5)+(AVERAGE(K18:M18)*$L$5)+(AVERAGE(N18:P18)*$O$5)+(AVERAGE(Q18:S18)*$R$5)</f>
        <v>8.0416666666666661</v>
      </c>
    </row>
    <row r="19" spans="1:20" ht="15.75" customHeight="1">
      <c r="A19" s="99" t="s">
        <v>248</v>
      </c>
      <c r="B19" s="61" t="s">
        <v>249</v>
      </c>
      <c r="C19" s="233"/>
      <c r="D19" s="104">
        <v>7</v>
      </c>
      <c r="E19" s="104">
        <v>7</v>
      </c>
      <c r="F19" s="104">
        <v>7</v>
      </c>
      <c r="G19" s="104">
        <v>8</v>
      </c>
      <c r="H19" s="104">
        <v>8</v>
      </c>
      <c r="I19" s="104">
        <v>8</v>
      </c>
      <c r="J19" s="104">
        <v>9</v>
      </c>
      <c r="K19" s="104">
        <v>8</v>
      </c>
      <c r="L19" s="105">
        <v>9</v>
      </c>
      <c r="M19" s="104">
        <v>9</v>
      </c>
      <c r="N19" s="104">
        <v>10</v>
      </c>
      <c r="O19" s="104">
        <v>8</v>
      </c>
      <c r="P19" s="104">
        <v>8</v>
      </c>
      <c r="Q19" s="104">
        <v>7</v>
      </c>
      <c r="R19" s="104">
        <v>7</v>
      </c>
      <c r="S19" s="106">
        <v>6</v>
      </c>
      <c r="T19" s="101">
        <f t="shared" si="1"/>
        <v>7.9624999999999995</v>
      </c>
    </row>
    <row r="20" spans="1:20" ht="15.75">
      <c r="B20" s="107" t="s">
        <v>250</v>
      </c>
      <c r="C20" s="227"/>
      <c r="D20" s="108">
        <f t="shared" ref="D20:S20" si="2">AVERAGE(D10:D19)</f>
        <v>8.4</v>
      </c>
      <c r="E20" s="108">
        <f t="shared" si="2"/>
        <v>8.8000000000000007</v>
      </c>
      <c r="F20" s="108">
        <f t="shared" si="2"/>
        <v>8.4</v>
      </c>
      <c r="G20" s="108">
        <f t="shared" si="2"/>
        <v>8.6999999999999993</v>
      </c>
      <c r="H20" s="108">
        <f t="shared" si="2"/>
        <v>8.5</v>
      </c>
      <c r="I20" s="108">
        <f t="shared" si="2"/>
        <v>8.5</v>
      </c>
      <c r="J20" s="108">
        <f t="shared" si="2"/>
        <v>8.5</v>
      </c>
      <c r="K20" s="108">
        <f t="shared" si="2"/>
        <v>8.4</v>
      </c>
      <c r="L20" s="108">
        <f t="shared" si="2"/>
        <v>8.6999999999999993</v>
      </c>
      <c r="M20" s="108">
        <f t="shared" si="2"/>
        <v>8.6999999999999993</v>
      </c>
      <c r="N20" s="108">
        <f t="shared" si="2"/>
        <v>9.1999999999999993</v>
      </c>
      <c r="O20" s="108">
        <f t="shared" si="2"/>
        <v>8.1999999999999993</v>
      </c>
      <c r="P20" s="108">
        <f t="shared" si="2"/>
        <v>8.3000000000000007</v>
      </c>
      <c r="Q20" s="108">
        <f t="shared" si="2"/>
        <v>8</v>
      </c>
      <c r="R20" s="108">
        <f t="shared" si="2"/>
        <v>7.1</v>
      </c>
      <c r="S20" s="108">
        <f t="shared" si="2"/>
        <v>6.8</v>
      </c>
    </row>
    <row r="21" spans="1:20" ht="15" customHeight="1">
      <c r="B21" s="109" t="s">
        <v>251</v>
      </c>
      <c r="C21" s="227"/>
      <c r="D21" s="110">
        <f>AVERAGE(D20:G20)</f>
        <v>8.5749999999999993</v>
      </c>
      <c r="E21" s="110"/>
      <c r="F21" s="110"/>
      <c r="G21" s="110"/>
      <c r="H21" s="110">
        <f>AVERAGE(H20:J20)</f>
        <v>8.5</v>
      </c>
      <c r="I21" s="110"/>
      <c r="J21" s="110"/>
      <c r="K21" s="110">
        <f>AVERAGE(K20:M20)</f>
        <v>8.6</v>
      </c>
      <c r="L21" s="111"/>
      <c r="M21" s="110"/>
      <c r="N21" s="110">
        <f>AVERAGE(N20:P20)</f>
        <v>8.5666666666666664</v>
      </c>
      <c r="O21" s="110"/>
      <c r="P21" s="110"/>
      <c r="Q21" s="110">
        <f>AVERAGE(Q20:S20)</f>
        <v>7.3</v>
      </c>
      <c r="R21" s="110"/>
      <c r="S21" s="110"/>
    </row>
    <row r="22" spans="1:20" ht="15" customHeight="1">
      <c r="B22" s="109" t="s">
        <v>252</v>
      </c>
      <c r="C22" s="227"/>
      <c r="D22" s="112">
        <f>D21/10*100%</f>
        <v>0.85749999999999993</v>
      </c>
      <c r="E22" s="110"/>
      <c r="F22" s="110"/>
      <c r="G22" s="110"/>
      <c r="H22" s="112">
        <f>H21/10*100%</f>
        <v>0.85</v>
      </c>
      <c r="I22" s="110"/>
      <c r="J22" s="110"/>
      <c r="K22" s="112">
        <f>K21/10*100%</f>
        <v>0.86</v>
      </c>
      <c r="L22" s="111"/>
      <c r="M22" s="110"/>
      <c r="N22" s="112">
        <f>N21/10*100%</f>
        <v>0.85666666666666669</v>
      </c>
      <c r="O22" s="110"/>
      <c r="P22" s="110"/>
      <c r="Q22" s="112">
        <f>Q21/10*100%</f>
        <v>0.73</v>
      </c>
      <c r="R22" s="110"/>
      <c r="S22" s="110"/>
    </row>
    <row r="23" spans="1:20" ht="15" customHeight="1"/>
    <row r="24" spans="1:20" ht="15" customHeight="1"/>
    <row r="25" spans="1:20" ht="15" customHeight="1"/>
    <row r="26" spans="1:20" ht="15" customHeight="1"/>
    <row r="27" spans="1:20" ht="15" customHeight="1"/>
    <row r="28" spans="1:20" ht="15" customHeight="1"/>
    <row r="29" spans="1:20" ht="15" customHeight="1"/>
    <row r="30" spans="1:20" ht="15" customHeight="1"/>
    <row r="31" spans="1:20" ht="15" customHeight="1"/>
    <row r="32" spans="1:20" ht="15" customHeight="1"/>
    <row r="33" s="78" customFormat="1" ht="15" customHeight="1"/>
    <row r="34" s="78" customFormat="1" ht="15" customHeight="1"/>
    <row r="35" s="78" customFormat="1" ht="15" customHeight="1"/>
    <row r="36" s="78" customFormat="1" ht="15" customHeight="1"/>
    <row r="37" s="78" customFormat="1" ht="15" customHeight="1"/>
    <row r="38" s="78" customFormat="1" ht="15" customHeight="1"/>
    <row r="39" s="78" customFormat="1" ht="15" customHeight="1"/>
    <row r="40" s="78" customFormat="1" ht="15" customHeight="1"/>
    <row r="41" s="78" customFormat="1" ht="15" customHeight="1"/>
    <row r="42" s="78" customFormat="1" ht="15" customHeight="1"/>
    <row r="43" s="78" customFormat="1" ht="15" customHeight="1"/>
    <row r="44" s="78" customFormat="1" ht="15" customHeight="1"/>
    <row r="45" s="78" customFormat="1" ht="15" customHeight="1"/>
    <row r="46" s="78" customFormat="1" ht="15" customHeight="1"/>
    <row r="47" s="78" customFormat="1" ht="15" customHeight="1"/>
    <row r="48" s="78" customFormat="1" ht="15" customHeight="1"/>
    <row r="49" s="78" customFormat="1" ht="15" customHeight="1"/>
    <row r="50" s="78" customFormat="1" ht="15" customHeight="1"/>
    <row r="51" s="78" customFormat="1" ht="15" customHeight="1"/>
    <row r="52" s="78" customFormat="1" ht="15" customHeight="1"/>
    <row r="53" s="78" customFormat="1" ht="15" customHeight="1"/>
    <row r="54" s="78" customFormat="1" ht="15" customHeight="1"/>
    <row r="55" s="78" customFormat="1" ht="15" customHeight="1"/>
    <row r="56" s="78" customFormat="1" ht="15" customHeight="1"/>
    <row r="57" s="78" customFormat="1" ht="15" customHeight="1"/>
    <row r="58" s="78" customFormat="1" ht="15" customHeight="1"/>
    <row r="59" s="78" customFormat="1" ht="15" customHeight="1"/>
    <row r="60" s="78" customFormat="1" ht="15" customHeight="1"/>
    <row r="61" s="78" customFormat="1" ht="15" customHeight="1"/>
    <row r="62" s="78" customFormat="1" ht="15" customHeight="1"/>
    <row r="63" s="78" customFormat="1" ht="15" customHeight="1"/>
    <row r="64" s="78" customFormat="1" ht="15" customHeight="1"/>
    <row r="65" s="78" customFormat="1" ht="15" customHeight="1"/>
    <row r="66" s="78" customFormat="1" ht="15" customHeight="1"/>
    <row r="67" s="78" customFormat="1" ht="15" customHeight="1"/>
    <row r="68" s="78" customFormat="1" ht="15" customHeight="1"/>
    <row r="69" s="78" customFormat="1" ht="15" customHeight="1"/>
    <row r="70" s="78" customFormat="1" ht="15" customHeight="1"/>
    <row r="71" s="78" customFormat="1" ht="15" customHeight="1"/>
    <row r="72" s="78" customFormat="1" ht="15" customHeight="1"/>
    <row r="73" s="78" customFormat="1" ht="15" customHeight="1"/>
    <row r="74" s="78" customFormat="1" ht="15" customHeight="1"/>
    <row r="75" s="78" customFormat="1" ht="15" customHeight="1"/>
    <row r="76" s="78" customFormat="1" ht="15" customHeight="1"/>
    <row r="77" s="78" customFormat="1" ht="15" customHeight="1"/>
    <row r="78" s="78" customFormat="1" ht="15" customHeight="1"/>
    <row r="79" s="78" customFormat="1" ht="15" customHeight="1"/>
    <row r="80" s="78" customFormat="1" ht="15" customHeight="1"/>
    <row r="81" s="78" customFormat="1" ht="15" customHeight="1"/>
    <row r="82" s="78" customFormat="1" ht="15" customHeight="1"/>
    <row r="83" s="78" customFormat="1" ht="15" customHeight="1"/>
    <row r="84" s="78" customFormat="1" ht="15" customHeight="1"/>
    <row r="85" s="78" customFormat="1" ht="15" customHeight="1"/>
    <row r="86" s="78" customFormat="1" ht="15" customHeight="1"/>
    <row r="87" s="78" customFormat="1" ht="15" customHeight="1"/>
    <row r="88" s="78" customFormat="1" ht="15" customHeight="1"/>
    <row r="89" s="78" customFormat="1" ht="15" customHeight="1"/>
    <row r="90" s="78" customFormat="1" ht="15" customHeight="1"/>
    <row r="91" s="78" customFormat="1" ht="15" customHeight="1"/>
    <row r="92" s="78" customFormat="1" ht="15" customHeight="1"/>
    <row r="93" s="78" customFormat="1" ht="15" customHeight="1"/>
    <row r="94" s="78" customFormat="1" ht="15" customHeight="1"/>
    <row r="95" s="78" customFormat="1" ht="15" customHeight="1"/>
    <row r="96" s="78" customFormat="1" ht="15" customHeight="1"/>
    <row r="97" s="78" customFormat="1" ht="15" customHeight="1"/>
    <row r="98" s="78" customFormat="1" ht="15" customHeight="1"/>
    <row r="99" s="78" customFormat="1" ht="15" customHeight="1"/>
    <row r="100" s="78" customFormat="1" ht="15" customHeight="1"/>
    <row r="101" s="78" customFormat="1" ht="15" customHeight="1"/>
    <row r="102" s="78" customFormat="1" ht="15" customHeight="1"/>
    <row r="103" s="78" customFormat="1" ht="15" customHeight="1"/>
    <row r="104" s="78" customFormat="1" ht="15" customHeight="1"/>
    <row r="105" s="78" customFormat="1" ht="15" customHeight="1"/>
    <row r="106" s="78" customFormat="1" ht="15" customHeight="1"/>
    <row r="107" s="78" customFormat="1" ht="15" customHeight="1"/>
    <row r="108" s="78" customFormat="1" ht="15" customHeight="1"/>
    <row r="109" s="78" customFormat="1" ht="15" customHeight="1"/>
    <row r="110" s="78" customFormat="1" ht="15" customHeight="1"/>
    <row r="111" s="78" customFormat="1" ht="15" customHeight="1"/>
    <row r="112" s="78" customFormat="1" ht="15" customHeight="1"/>
    <row r="113" s="78" customFormat="1" ht="15" customHeight="1"/>
    <row r="114" s="78" customFormat="1" ht="15" customHeight="1"/>
    <row r="115" s="78" customFormat="1" ht="15" customHeight="1"/>
    <row r="116" s="78" customFormat="1" ht="15" customHeight="1"/>
    <row r="117" s="78" customFormat="1" ht="15" customHeight="1"/>
    <row r="118" s="78" customFormat="1" ht="15" customHeight="1"/>
    <row r="119" s="78" customFormat="1" ht="15" customHeight="1"/>
    <row r="120" s="78" customFormat="1" ht="15" customHeight="1"/>
    <row r="121" s="78" customFormat="1" ht="15" customHeight="1"/>
    <row r="122" s="78" customFormat="1" ht="15" customHeight="1"/>
    <row r="123" s="78" customFormat="1" ht="15" customHeight="1"/>
    <row r="124" s="78" customFormat="1" ht="15" customHeight="1"/>
    <row r="125" s="78" customFormat="1" ht="15" customHeight="1"/>
    <row r="126" s="78" customFormat="1" ht="15" customHeight="1"/>
    <row r="127" s="78" customFormat="1" ht="15" customHeight="1"/>
    <row r="128" s="78" customFormat="1" ht="15" customHeight="1"/>
    <row r="129" s="78" customFormat="1" ht="15" customHeight="1"/>
    <row r="130" s="78" customFormat="1" ht="15" customHeight="1"/>
    <row r="131" s="78" customFormat="1" ht="15" customHeight="1"/>
    <row r="132" s="78" customFormat="1" ht="15" customHeight="1"/>
    <row r="133" s="78" customFormat="1" ht="15" customHeight="1"/>
    <row r="134" s="78" customFormat="1" ht="15" customHeight="1"/>
    <row r="135" s="78" customFormat="1" ht="15" customHeight="1"/>
    <row r="136" s="78" customFormat="1" ht="15" customHeight="1"/>
    <row r="137" s="78" customFormat="1" ht="15" customHeight="1"/>
    <row r="138" s="78" customFormat="1" ht="15" customHeight="1"/>
    <row r="139" s="78" customFormat="1" ht="15" customHeight="1"/>
    <row r="140" s="78" customFormat="1" ht="15" customHeight="1"/>
    <row r="141" s="78" customFormat="1" ht="15" customHeight="1"/>
    <row r="142" s="78" customFormat="1" ht="15" customHeight="1"/>
    <row r="143" s="78" customFormat="1" ht="15" customHeight="1"/>
    <row r="144" s="78" customFormat="1" ht="15" customHeight="1"/>
    <row r="145" s="78" customFormat="1" ht="15" customHeight="1"/>
    <row r="146" s="78" customFormat="1" ht="15" customHeight="1"/>
    <row r="147" s="78" customFormat="1" ht="15" customHeight="1"/>
    <row r="148" s="78" customFormat="1" ht="15" customHeight="1"/>
    <row r="149" s="78" customFormat="1" ht="15" customHeight="1"/>
    <row r="150" s="78" customFormat="1" ht="15" customHeight="1"/>
    <row r="151" s="78" customFormat="1" ht="15" customHeight="1"/>
    <row r="152" s="78" customFormat="1" ht="15" customHeight="1"/>
    <row r="153" s="78" customFormat="1" ht="15" customHeight="1"/>
    <row r="154" s="78" customFormat="1" ht="15" customHeight="1"/>
    <row r="155" s="78" customFormat="1" ht="15" customHeight="1"/>
    <row r="156" s="78" customFormat="1" ht="15" customHeight="1"/>
    <row r="157" s="78" customFormat="1" ht="15" customHeight="1"/>
    <row r="158" s="78" customFormat="1" ht="15" customHeight="1"/>
    <row r="159" s="78" customFormat="1" ht="15" customHeight="1"/>
    <row r="160" s="78" customFormat="1" ht="15" customHeight="1"/>
    <row r="161" s="78" customFormat="1" ht="15" customHeight="1"/>
    <row r="162" s="78" customFormat="1" ht="15" customHeight="1"/>
    <row r="163" s="78" customFormat="1" ht="15" customHeight="1"/>
    <row r="164" s="78" customFormat="1" ht="15" customHeight="1"/>
    <row r="165" s="78" customFormat="1" ht="15" customHeight="1"/>
    <row r="166" s="78" customFormat="1" ht="15" customHeight="1"/>
    <row r="167" s="78" customFormat="1" ht="15" customHeight="1"/>
    <row r="168" s="78" customFormat="1" ht="15" customHeight="1"/>
    <row r="169" s="78" customFormat="1" ht="15" customHeight="1"/>
    <row r="170" s="78" customFormat="1" ht="15" customHeight="1"/>
    <row r="171" s="78" customFormat="1" ht="15" customHeight="1"/>
    <row r="172" s="78" customFormat="1" ht="15" customHeight="1"/>
    <row r="173" s="78" customFormat="1" ht="15" customHeight="1"/>
    <row r="174" s="78" customFormat="1" ht="15" customHeight="1"/>
    <row r="175" s="78" customFormat="1" ht="15" customHeight="1"/>
    <row r="176" s="78" customFormat="1" ht="15" customHeight="1"/>
    <row r="177" s="78" customFormat="1" ht="15" customHeight="1"/>
    <row r="178" s="78" customFormat="1" ht="15" customHeight="1"/>
    <row r="179" s="78" customFormat="1" ht="15" customHeight="1"/>
    <row r="180" s="78" customFormat="1" ht="15" customHeight="1"/>
    <row r="181" s="78" customFormat="1" ht="15" customHeight="1"/>
    <row r="182" s="78" customFormat="1" ht="15" customHeight="1"/>
    <row r="183" s="78" customFormat="1" ht="15" customHeight="1"/>
    <row r="184" s="78" customFormat="1" ht="15" customHeight="1"/>
    <row r="185" s="78" customFormat="1" ht="15" customHeight="1"/>
    <row r="186" s="78" customFormat="1" ht="15" customHeight="1"/>
    <row r="187" s="78" customFormat="1" ht="15" customHeight="1"/>
    <row r="188" s="78" customFormat="1" ht="15" customHeight="1"/>
    <row r="189" s="78" customFormat="1" ht="15" customHeight="1"/>
    <row r="190" s="78" customFormat="1" ht="15" customHeight="1"/>
    <row r="191" s="78" customFormat="1" ht="15" customHeight="1"/>
    <row r="192" s="78" customFormat="1" ht="15" customHeight="1"/>
    <row r="193" s="78" customFormat="1" ht="15" customHeight="1"/>
    <row r="194" s="78" customFormat="1" ht="15" customHeight="1"/>
    <row r="195" s="78" customFormat="1" ht="15" customHeight="1"/>
    <row r="196" s="78" customFormat="1" ht="15" customHeight="1"/>
    <row r="197" s="78" customFormat="1" ht="15" customHeight="1"/>
    <row r="198" s="78" customFormat="1" ht="15" customHeight="1"/>
    <row r="199" s="78" customFormat="1" ht="15" customHeight="1"/>
    <row r="200" s="78" customFormat="1" ht="15" customHeight="1"/>
    <row r="201" s="78" customFormat="1" ht="15" customHeight="1"/>
    <row r="202" s="78" customFormat="1" ht="15" customHeight="1"/>
    <row r="203" s="78" customFormat="1" ht="15" customHeight="1"/>
    <row r="204" s="78" customFormat="1" ht="15" customHeight="1"/>
    <row r="205" s="78" customFormat="1" ht="15" customHeight="1"/>
    <row r="206" s="78" customFormat="1" ht="15" customHeight="1"/>
    <row r="207" s="78" customFormat="1" ht="15" customHeight="1"/>
    <row r="208" s="78" customFormat="1" ht="15" customHeight="1"/>
    <row r="209" s="78" customFormat="1" ht="15" customHeight="1"/>
    <row r="210" s="78" customFormat="1" ht="15" customHeight="1"/>
    <row r="211" s="78" customFormat="1" ht="15" customHeight="1"/>
    <row r="212" s="78" customFormat="1" ht="15" customHeight="1"/>
    <row r="213" s="78" customFormat="1" ht="15" customHeight="1"/>
    <row r="214" s="78" customFormat="1" ht="15" customHeight="1"/>
    <row r="215" s="78" customFormat="1" ht="15" customHeight="1"/>
    <row r="216" s="78" customFormat="1" ht="15" customHeight="1"/>
    <row r="217" s="78" customFormat="1" ht="15" customHeight="1"/>
    <row r="218" s="78" customFormat="1" ht="15" customHeight="1"/>
    <row r="219" s="78" customFormat="1" ht="15" customHeight="1"/>
    <row r="220" s="78" customFormat="1" ht="15" customHeight="1"/>
    <row r="221" s="78" customFormat="1" ht="15" customHeight="1"/>
    <row r="222" s="78" customFormat="1" ht="15" customHeight="1"/>
    <row r="223" s="78" customFormat="1" ht="15" customHeight="1"/>
    <row r="224" s="78" customFormat="1" ht="15" customHeight="1"/>
    <row r="225" s="78" customFormat="1" ht="15" customHeight="1"/>
    <row r="226" s="78" customFormat="1" ht="15" customHeight="1"/>
    <row r="227" s="78" customFormat="1" ht="15" customHeight="1"/>
    <row r="228" s="78" customFormat="1" ht="15" customHeight="1"/>
    <row r="229" s="78" customFormat="1" ht="15" customHeight="1"/>
    <row r="230" s="78" customFormat="1" ht="15" customHeight="1"/>
    <row r="231" s="78" customFormat="1" ht="15" customHeight="1"/>
    <row r="232" s="78" customFormat="1" ht="15" customHeight="1"/>
    <row r="233" s="78" customFormat="1" ht="15" customHeight="1"/>
    <row r="234" s="78" customFormat="1" ht="15" customHeight="1"/>
    <row r="235" s="78" customFormat="1" ht="15" customHeight="1"/>
    <row r="236" s="78" customFormat="1" ht="15" customHeight="1"/>
    <row r="237" s="78" customFormat="1" ht="15" customHeight="1"/>
    <row r="238" s="78" customFormat="1" ht="15" customHeight="1"/>
    <row r="239" s="78" customFormat="1" ht="15" customHeight="1"/>
    <row r="240" s="78" customFormat="1" ht="15" customHeight="1"/>
    <row r="241" s="78" customFormat="1" ht="15" customHeight="1"/>
    <row r="242" s="78" customFormat="1" ht="15" customHeight="1"/>
    <row r="243" s="78" customFormat="1" ht="15" customHeight="1"/>
    <row r="244" s="78" customFormat="1" ht="15" customHeight="1"/>
    <row r="245" s="78" customFormat="1" ht="15" customHeight="1"/>
    <row r="246" s="78" customFormat="1" ht="15" customHeight="1"/>
    <row r="247" s="78" customFormat="1" ht="15" customHeight="1"/>
    <row r="248" s="78" customFormat="1" ht="15" customHeight="1"/>
    <row r="249" s="78" customFormat="1" ht="15" customHeight="1"/>
    <row r="250" s="78" customFormat="1" ht="15" customHeight="1"/>
    <row r="251" s="78" customFormat="1" ht="15" customHeight="1"/>
    <row r="252" s="78" customFormat="1" ht="15" customHeight="1"/>
    <row r="253" s="78" customFormat="1" ht="15" customHeight="1"/>
    <row r="254" s="78" customFormat="1" ht="15" customHeight="1"/>
    <row r="255" s="78" customFormat="1" ht="15" customHeight="1"/>
    <row r="256" s="78" customFormat="1" ht="15" customHeight="1"/>
    <row r="257" s="78" customFormat="1" ht="15" customHeight="1"/>
    <row r="258" s="78" customFormat="1" ht="15" customHeight="1"/>
    <row r="259" s="78" customFormat="1" ht="15" customHeight="1"/>
    <row r="260" s="78" customFormat="1" ht="15" customHeight="1"/>
    <row r="261" s="78" customFormat="1" ht="15" customHeight="1"/>
    <row r="262" s="78" customFormat="1" ht="15" customHeight="1"/>
    <row r="263" s="78" customFormat="1" ht="15" customHeight="1"/>
    <row r="264" s="78" customFormat="1" ht="15" customHeight="1"/>
    <row r="265" s="78" customFormat="1" ht="15" customHeight="1"/>
    <row r="266" s="78" customFormat="1" ht="15" customHeight="1"/>
    <row r="267" s="78" customFormat="1" ht="15" customHeight="1"/>
    <row r="268" s="78" customFormat="1" ht="15" customHeight="1"/>
    <row r="269" s="78" customFormat="1" ht="15" customHeight="1"/>
    <row r="270" s="78" customFormat="1" ht="15" customHeight="1"/>
    <row r="271" s="78" customFormat="1" ht="15" customHeight="1"/>
    <row r="272" s="78" customFormat="1" ht="15" customHeight="1"/>
    <row r="273" s="78" customFormat="1" ht="15" customHeight="1"/>
    <row r="274" s="78" customFormat="1" ht="15" customHeight="1"/>
    <row r="275" s="78" customFormat="1" ht="15" customHeight="1"/>
    <row r="276" s="78" customFormat="1" ht="15" customHeight="1"/>
    <row r="277" s="78" customFormat="1" ht="15" customHeight="1"/>
    <row r="278" s="78" customFormat="1" ht="15" customHeight="1"/>
    <row r="279" s="78" customFormat="1" ht="15" customHeight="1"/>
    <row r="280" s="78" customFormat="1" ht="15" customHeight="1"/>
    <row r="281" s="78" customFormat="1" ht="15" customHeight="1"/>
    <row r="282" s="78" customFormat="1" ht="15" customHeight="1"/>
    <row r="283" s="78" customFormat="1" ht="15" customHeight="1"/>
    <row r="284" s="78" customFormat="1" ht="15" customHeight="1"/>
    <row r="285" s="78" customFormat="1" ht="15" customHeight="1"/>
    <row r="286" s="78" customFormat="1" ht="15" customHeight="1"/>
    <row r="287" s="78" customFormat="1" ht="15" customHeight="1"/>
    <row r="288" s="78" customFormat="1" ht="15" customHeight="1"/>
    <row r="289" s="78" customFormat="1" ht="15" customHeight="1"/>
    <row r="290" s="78" customFormat="1" ht="15" customHeight="1"/>
    <row r="291" s="78" customFormat="1" ht="15" customHeight="1"/>
    <row r="292" s="78" customFormat="1" ht="15" customHeight="1"/>
    <row r="293" s="78" customFormat="1" ht="15" customHeight="1"/>
    <row r="294" s="78" customFormat="1" ht="15" customHeight="1"/>
    <row r="295" s="78" customFormat="1" ht="15" customHeight="1"/>
    <row r="296" s="78" customFormat="1" ht="15" customHeight="1"/>
    <row r="297" s="78" customFormat="1" ht="15" customHeight="1"/>
    <row r="298" s="78" customFormat="1" ht="15" customHeight="1"/>
    <row r="299" s="78" customFormat="1" ht="15" customHeight="1"/>
    <row r="300" s="78" customFormat="1" ht="15" customHeight="1"/>
    <row r="301" s="78" customFormat="1" ht="15" customHeight="1"/>
    <row r="302" s="78" customFormat="1" ht="15" customHeight="1"/>
    <row r="303" s="78" customFormat="1" ht="15" customHeight="1"/>
    <row r="304" s="78" customFormat="1" ht="15" customHeight="1"/>
    <row r="305" s="78" customFormat="1" ht="15" customHeight="1"/>
    <row r="306" s="78" customFormat="1" ht="15" customHeight="1"/>
    <row r="307" s="78" customFormat="1" ht="15" customHeight="1"/>
    <row r="308" s="78" customFormat="1" ht="15" customHeight="1"/>
    <row r="309" s="78" customFormat="1" ht="15" customHeight="1"/>
    <row r="310" s="78" customFormat="1" ht="15" customHeight="1"/>
    <row r="311" s="78" customFormat="1" ht="15" customHeight="1"/>
    <row r="312" s="78" customFormat="1" ht="15" customHeight="1"/>
    <row r="313" s="78" customFormat="1" ht="15" customHeight="1"/>
    <row r="314" s="78" customFormat="1" ht="15" customHeight="1"/>
    <row r="315" s="78" customFormat="1" ht="15" customHeight="1"/>
    <row r="316" s="78" customFormat="1" ht="15" customHeight="1"/>
    <row r="317" s="78" customFormat="1" ht="15" customHeight="1"/>
    <row r="318" s="78" customFormat="1" ht="15" customHeight="1"/>
    <row r="319" s="78" customFormat="1" ht="15" customHeight="1"/>
    <row r="320" s="78" customFormat="1" ht="15" customHeight="1"/>
    <row r="321" s="78" customFormat="1" ht="15" customHeight="1"/>
    <row r="322" s="78" customFormat="1" ht="15" customHeight="1"/>
    <row r="323" s="78" customFormat="1" ht="15" customHeight="1"/>
    <row r="324" s="78" customFormat="1" ht="15" customHeight="1"/>
    <row r="325" s="78" customFormat="1" ht="15" customHeight="1"/>
    <row r="326" s="78" customFormat="1" ht="15" customHeight="1"/>
    <row r="327" s="78" customFormat="1" ht="15" customHeight="1"/>
    <row r="328" s="78" customFormat="1" ht="15" customHeight="1"/>
    <row r="329" s="78" customFormat="1" ht="15" customHeight="1"/>
    <row r="330" s="78" customFormat="1" ht="15" customHeight="1"/>
    <row r="331" s="78" customFormat="1" ht="15" customHeight="1"/>
    <row r="332" s="78" customFormat="1" ht="15" customHeight="1"/>
    <row r="333" s="78" customFormat="1" ht="15" customHeight="1"/>
    <row r="334" s="78" customFormat="1" ht="15" customHeight="1"/>
    <row r="335" s="78" customFormat="1" ht="15" customHeight="1"/>
    <row r="336" s="78" customFormat="1" ht="15" customHeight="1"/>
    <row r="337" s="78" customFormat="1" ht="15" customHeight="1"/>
    <row r="338" s="78" customFormat="1" ht="15" customHeight="1"/>
    <row r="339" s="78" customFormat="1" ht="15" customHeight="1"/>
    <row r="340" s="78" customFormat="1" ht="15" customHeight="1"/>
    <row r="341" s="78" customFormat="1" ht="15" customHeight="1"/>
    <row r="342" s="78" customFormat="1" ht="15" customHeight="1"/>
    <row r="343" s="78" customFormat="1" ht="15" customHeight="1"/>
    <row r="344" s="78" customFormat="1" ht="15" customHeight="1"/>
    <row r="345" s="78" customFormat="1" ht="15" customHeight="1"/>
    <row r="346" s="78" customFormat="1" ht="15" customHeight="1"/>
    <row r="347" s="78" customFormat="1" ht="15" customHeight="1"/>
    <row r="348" s="78" customFormat="1" ht="15" customHeight="1"/>
    <row r="349" s="78" customFormat="1" ht="15" customHeight="1"/>
    <row r="350" s="78" customFormat="1" ht="15" customHeight="1"/>
    <row r="351" s="78" customFormat="1" ht="15" customHeight="1"/>
    <row r="352" s="78" customFormat="1" ht="15" customHeight="1"/>
    <row r="353" s="78" customFormat="1" ht="15" customHeight="1"/>
    <row r="354" s="78" customFormat="1" ht="15" customHeight="1"/>
    <row r="355" s="78" customFormat="1" ht="15" customHeight="1"/>
    <row r="356" s="78" customFormat="1" ht="15" customHeight="1"/>
    <row r="357" s="78" customFormat="1" ht="15" customHeight="1"/>
    <row r="358" s="78" customFormat="1" ht="15" customHeight="1"/>
    <row r="359" s="78" customFormat="1" ht="15" customHeight="1"/>
    <row r="360" s="78" customFormat="1" ht="15" customHeight="1"/>
    <row r="361" s="78" customFormat="1" ht="15" customHeight="1"/>
    <row r="362" s="78" customFormat="1" ht="15" customHeight="1"/>
    <row r="363" s="78" customFormat="1" ht="15" customHeight="1"/>
    <row r="364" s="78" customFormat="1" ht="15" customHeight="1"/>
    <row r="365" s="78" customFormat="1" ht="15" customHeight="1"/>
    <row r="366" s="78" customFormat="1" ht="15" customHeight="1"/>
    <row r="367" s="78" customFormat="1" ht="15" customHeight="1"/>
    <row r="368" s="78" customFormat="1" ht="15" customHeight="1"/>
    <row r="369" s="78" customFormat="1" ht="15" customHeight="1"/>
    <row r="370" s="78" customFormat="1" ht="15" customHeight="1"/>
    <row r="371" s="78" customFormat="1" ht="15" customHeight="1"/>
    <row r="372" s="78" customFormat="1" ht="15" customHeight="1"/>
    <row r="373" s="78" customFormat="1" ht="15" customHeight="1"/>
    <row r="374" s="78" customFormat="1" ht="15" customHeight="1"/>
    <row r="375" s="78" customFormat="1" ht="15" customHeight="1"/>
    <row r="376" s="78" customFormat="1" ht="15" customHeight="1"/>
    <row r="377" s="78" customFormat="1" ht="15" customHeight="1"/>
    <row r="378" s="78" customFormat="1" ht="15" customHeight="1"/>
    <row r="379" s="78" customFormat="1" ht="15" customHeight="1"/>
    <row r="380" s="78" customFormat="1" ht="15" customHeight="1"/>
    <row r="381" s="78" customFormat="1" ht="15" customHeight="1"/>
    <row r="382" s="78" customFormat="1" ht="15" customHeight="1"/>
    <row r="383" s="78" customFormat="1" ht="15" customHeight="1"/>
    <row r="384" s="78" customFormat="1" ht="15" customHeight="1"/>
    <row r="385" s="78" customFormat="1" ht="15" customHeight="1"/>
    <row r="386" s="78" customFormat="1" ht="15" customHeight="1"/>
    <row r="387" s="78" customFormat="1" ht="15" customHeight="1"/>
    <row r="388" s="78" customFormat="1" ht="15" customHeight="1"/>
    <row r="389" s="78" customFormat="1" ht="15" customHeight="1"/>
    <row r="390" s="78" customFormat="1" ht="15" customHeight="1"/>
    <row r="391" s="78" customFormat="1" ht="15" customHeight="1"/>
    <row r="392" s="78" customFormat="1" ht="15" customHeight="1"/>
    <row r="393" s="78" customFormat="1" ht="15" customHeight="1"/>
    <row r="394" s="78" customFormat="1" ht="15" customHeight="1"/>
    <row r="395" s="78" customFormat="1" ht="15" customHeight="1"/>
    <row r="396" s="78" customFormat="1" ht="15" customHeight="1"/>
    <row r="397" s="78" customFormat="1" ht="15" customHeight="1"/>
    <row r="398" s="78" customFormat="1" ht="15" customHeight="1"/>
    <row r="399" s="78" customFormat="1" ht="15" customHeight="1"/>
    <row r="400" s="78" customFormat="1" ht="15" customHeight="1"/>
    <row r="401" s="78" customFormat="1" ht="15" customHeight="1"/>
    <row r="402" s="78" customFormat="1" ht="15" customHeight="1"/>
    <row r="403" s="78" customFormat="1" ht="15" customHeight="1"/>
    <row r="404" s="78" customFormat="1" ht="15" customHeight="1"/>
    <row r="405" s="78" customFormat="1" ht="15" customHeight="1"/>
    <row r="406" s="78" customFormat="1" ht="15" customHeight="1"/>
    <row r="407" s="78" customFormat="1" ht="15" customHeight="1"/>
    <row r="408" s="78" customFormat="1" ht="15" customHeight="1"/>
    <row r="409" s="78" customFormat="1" ht="15" customHeight="1"/>
    <row r="410" s="78" customFormat="1" ht="15" customHeight="1"/>
    <row r="411" s="78" customFormat="1" ht="15" customHeight="1"/>
    <row r="412" s="78" customFormat="1" ht="15" customHeight="1"/>
    <row r="413" s="78" customFormat="1" ht="15" customHeight="1"/>
    <row r="414" s="78" customFormat="1" ht="15" customHeight="1"/>
    <row r="415" s="78" customFormat="1" ht="15" customHeight="1"/>
    <row r="416" s="78" customFormat="1" ht="15" customHeight="1"/>
    <row r="417" s="78" customFormat="1" ht="15" customHeight="1"/>
    <row r="418" s="78" customFormat="1" ht="15" customHeight="1"/>
    <row r="419" s="78" customFormat="1" ht="15" customHeight="1"/>
    <row r="420" s="78" customFormat="1" ht="15" customHeight="1"/>
    <row r="421" s="78" customFormat="1" ht="15" customHeight="1"/>
    <row r="422" s="78" customFormat="1" ht="15" customHeight="1"/>
    <row r="423" s="78" customFormat="1" ht="15" customHeight="1"/>
    <row r="424" s="78" customFormat="1" ht="15" customHeight="1"/>
    <row r="425" s="78" customFormat="1" ht="15" customHeight="1"/>
    <row r="426" s="78" customFormat="1" ht="15" customHeight="1"/>
    <row r="427" s="78" customFormat="1" ht="15" customHeight="1"/>
    <row r="428" s="78" customFormat="1" ht="15" customHeight="1"/>
    <row r="429" s="78" customFormat="1" ht="15" customHeight="1"/>
    <row r="430" s="78" customFormat="1" ht="15" customHeight="1"/>
    <row r="431" s="78" customFormat="1" ht="15" customHeight="1"/>
    <row r="432" s="78" customFormat="1" ht="15" customHeight="1"/>
    <row r="433" s="78" customFormat="1" ht="15" customHeight="1"/>
    <row r="434" s="78" customFormat="1" ht="15" customHeight="1"/>
    <row r="435" s="78" customFormat="1" ht="15" customHeight="1"/>
    <row r="436" s="78" customFormat="1" ht="15" customHeight="1"/>
    <row r="437" s="78" customFormat="1" ht="15" customHeight="1"/>
    <row r="438" s="78" customFormat="1" ht="15" customHeight="1"/>
    <row r="439" s="78" customFormat="1" ht="15" customHeight="1"/>
    <row r="440" s="78" customFormat="1" ht="15" customHeight="1"/>
    <row r="441" s="78" customFormat="1" ht="15" customHeight="1"/>
    <row r="442" s="78" customFormat="1" ht="15" customHeight="1"/>
    <row r="443" s="78" customFormat="1" ht="15" customHeight="1"/>
    <row r="444" s="78" customFormat="1" ht="15" customHeight="1"/>
    <row r="445" s="78" customFormat="1" ht="15" customHeight="1"/>
    <row r="446" s="78" customFormat="1" ht="15" customHeight="1"/>
    <row r="447" s="78" customFormat="1" ht="15" customHeight="1"/>
    <row r="448" s="78" customFormat="1" ht="15" customHeight="1"/>
    <row r="449" s="78" customFormat="1" ht="15" customHeight="1"/>
    <row r="450" s="78" customFormat="1" ht="15" customHeight="1"/>
    <row r="451" s="78" customFormat="1" ht="15" customHeight="1"/>
    <row r="452" s="78" customFormat="1" ht="15" customHeight="1"/>
    <row r="453" s="78" customFormat="1" ht="15" customHeight="1"/>
    <row r="454" s="78" customFormat="1" ht="15" customHeight="1"/>
    <row r="455" s="78" customFormat="1" ht="15" customHeight="1"/>
    <row r="456" s="78" customFormat="1" ht="15" customHeight="1"/>
    <row r="457" s="78" customFormat="1" ht="15" customHeight="1"/>
    <row r="458" s="78" customFormat="1" ht="15" customHeight="1"/>
    <row r="459" s="78" customFormat="1" ht="15" customHeight="1"/>
    <row r="460" s="78" customFormat="1" ht="15" customHeight="1"/>
    <row r="461" s="78" customFormat="1" ht="15" customHeight="1"/>
    <row r="462" s="78" customFormat="1" ht="15" customHeight="1"/>
    <row r="463" s="78" customFormat="1" ht="15" customHeight="1"/>
    <row r="464" s="78" customFormat="1" ht="15" customHeight="1"/>
    <row r="465" s="78" customFormat="1" ht="15" customHeight="1"/>
    <row r="466" s="78" customFormat="1" ht="15" customHeight="1"/>
    <row r="467" s="78" customFormat="1" ht="15" customHeight="1"/>
    <row r="468" s="78" customFormat="1" ht="15" customHeight="1"/>
    <row r="469" s="78" customFormat="1" ht="15" customHeight="1"/>
    <row r="470" s="78" customFormat="1" ht="15" customHeight="1"/>
    <row r="471" s="78" customFormat="1" ht="15" customHeight="1"/>
    <row r="472" s="78" customFormat="1" ht="15" customHeight="1"/>
    <row r="473" s="78" customFormat="1" ht="15" customHeight="1"/>
    <row r="474" s="78" customFormat="1" ht="15" customHeight="1"/>
    <row r="475" s="78" customFormat="1" ht="15" customHeight="1"/>
    <row r="476" s="78" customFormat="1" ht="15" customHeight="1"/>
    <row r="477" s="78" customFormat="1" ht="15" customHeight="1"/>
    <row r="478" s="78" customFormat="1" ht="15" customHeight="1"/>
    <row r="479" s="78" customFormat="1" ht="15" customHeight="1"/>
    <row r="480" s="78" customFormat="1" ht="15" customHeight="1"/>
    <row r="481" s="78" customFormat="1" ht="15" customHeight="1"/>
    <row r="482" s="78" customFormat="1" ht="15" customHeight="1"/>
    <row r="483" s="78" customFormat="1" ht="15" customHeight="1"/>
    <row r="484" s="78" customFormat="1" ht="15" customHeight="1"/>
    <row r="485" s="78" customFormat="1" ht="15" customHeight="1"/>
    <row r="486" s="78" customFormat="1" ht="15" customHeight="1"/>
    <row r="487" s="78" customFormat="1" ht="15" customHeight="1"/>
    <row r="488" s="78" customFormat="1" ht="15" customHeight="1"/>
    <row r="489" s="78" customFormat="1" ht="15" customHeight="1"/>
    <row r="490" s="78" customFormat="1" ht="15" customHeight="1"/>
    <row r="491" s="78" customFormat="1" ht="15" customHeight="1"/>
    <row r="492" s="78" customFormat="1" ht="15" customHeight="1"/>
    <row r="493" s="78" customFormat="1" ht="15" customHeight="1"/>
    <row r="494" s="78" customFormat="1" ht="15" customHeight="1"/>
    <row r="495" s="78" customFormat="1" ht="15" customHeight="1"/>
    <row r="496" s="78" customFormat="1" ht="15" customHeight="1"/>
    <row r="497" s="78" customFormat="1" ht="15" customHeight="1"/>
    <row r="498" s="78" customFormat="1" ht="15" customHeight="1"/>
    <row r="499" s="78" customFormat="1" ht="15" customHeight="1"/>
    <row r="500" s="78" customFormat="1" ht="15" customHeight="1"/>
    <row r="501" s="78" customFormat="1" ht="15" customHeight="1"/>
    <row r="502" s="78" customFormat="1" ht="15" customHeight="1"/>
    <row r="503" s="78" customFormat="1" ht="15" customHeight="1"/>
    <row r="504" s="78" customFormat="1" ht="15" customHeight="1"/>
    <row r="505" s="78" customFormat="1" ht="15" customHeight="1"/>
    <row r="506" s="78" customFormat="1" ht="15" customHeight="1"/>
    <row r="507" s="78" customFormat="1" ht="15" customHeight="1"/>
    <row r="508" s="78" customFormat="1" ht="15" customHeight="1"/>
    <row r="509" s="78" customFormat="1" ht="15" customHeight="1"/>
    <row r="510" s="78" customFormat="1" ht="15" customHeight="1"/>
    <row r="511" s="78" customFormat="1" ht="15" customHeight="1"/>
    <row r="512" s="78" customFormat="1" ht="15" customHeight="1"/>
    <row r="513" s="78" customFormat="1" ht="15" customHeight="1"/>
    <row r="514" s="78" customFormat="1" ht="15" customHeight="1"/>
    <row r="515" s="78" customFormat="1" ht="15" customHeight="1"/>
    <row r="516" s="78" customFormat="1" ht="15" customHeight="1"/>
    <row r="517" s="78" customFormat="1" ht="15" customHeight="1"/>
    <row r="518" s="78" customFormat="1" ht="15" customHeight="1"/>
    <row r="519" s="78" customFormat="1" ht="15" customHeight="1"/>
    <row r="520" s="78" customFormat="1" ht="15" customHeight="1"/>
    <row r="521" s="78" customFormat="1" ht="15" customHeight="1"/>
    <row r="522" s="78" customFormat="1" ht="15" customHeight="1"/>
    <row r="523" s="78" customFormat="1" ht="15" customHeight="1"/>
    <row r="524" s="78" customFormat="1" ht="15" customHeight="1"/>
    <row r="525" s="78" customFormat="1" ht="15" customHeight="1"/>
    <row r="526" s="78" customFormat="1" ht="15" customHeight="1"/>
    <row r="527" s="78" customFormat="1" ht="15" customHeight="1"/>
    <row r="528" s="78" customFormat="1" ht="15" customHeight="1"/>
    <row r="529" s="78" customFormat="1" ht="15" customHeight="1"/>
    <row r="530" s="78" customFormat="1" ht="15" customHeight="1"/>
    <row r="531" s="78" customFormat="1" ht="15" customHeight="1"/>
    <row r="532" s="78" customFormat="1" ht="15" customHeight="1"/>
    <row r="533" s="78" customFormat="1" ht="15" customHeight="1"/>
    <row r="534" s="78" customFormat="1" ht="15" customHeight="1"/>
    <row r="535" s="78" customFormat="1" ht="15" customHeight="1"/>
    <row r="536" s="78" customFormat="1" ht="15" customHeight="1"/>
    <row r="537" s="78" customFormat="1" ht="15" customHeight="1"/>
    <row r="538" s="78" customFormat="1" ht="15" customHeight="1"/>
    <row r="539" s="78" customFormat="1" ht="15" customHeight="1"/>
    <row r="540" s="78" customFormat="1" ht="15" customHeight="1"/>
    <row r="541" s="78" customFormat="1" ht="15" customHeight="1"/>
    <row r="542" s="78" customFormat="1" ht="15" customHeight="1"/>
    <row r="543" s="78" customFormat="1" ht="15" customHeight="1"/>
    <row r="544" s="78" customFormat="1" ht="15" customHeight="1"/>
    <row r="545" s="78" customFormat="1" ht="15" customHeight="1"/>
    <row r="546" s="78" customFormat="1" ht="15" customHeight="1"/>
    <row r="547" s="78" customFormat="1" ht="15" customHeight="1"/>
    <row r="548" s="78" customFormat="1" ht="15" customHeight="1"/>
    <row r="549" s="78" customFormat="1" ht="15" customHeight="1"/>
    <row r="550" s="78" customFormat="1" ht="15" customHeight="1"/>
    <row r="551" s="78" customFormat="1" ht="15" customHeight="1"/>
    <row r="552" s="78" customFormat="1" ht="15" customHeight="1"/>
    <row r="553" s="78" customFormat="1" ht="15" customHeight="1"/>
    <row r="554" s="78" customFormat="1" ht="15" customHeight="1"/>
    <row r="555" s="78" customFormat="1" ht="15" customHeight="1"/>
    <row r="556" s="78" customFormat="1" ht="15" customHeight="1"/>
    <row r="557" s="78" customFormat="1" ht="15" customHeight="1"/>
    <row r="558" s="78" customFormat="1" ht="15" customHeight="1"/>
    <row r="559" s="78" customFormat="1" ht="15" customHeight="1"/>
    <row r="560" s="78" customFormat="1" ht="15" customHeight="1"/>
    <row r="561" s="78" customFormat="1" ht="15" customHeight="1"/>
    <row r="562" s="78" customFormat="1" ht="15" customHeight="1"/>
    <row r="563" s="78" customFormat="1" ht="15" customHeight="1"/>
    <row r="564" s="78" customFormat="1" ht="15" customHeight="1"/>
    <row r="565" s="78" customFormat="1" ht="15" customHeight="1"/>
    <row r="566" s="78" customFormat="1" ht="15" customHeight="1"/>
    <row r="567" s="78" customFormat="1" ht="15" customHeight="1"/>
    <row r="568" s="78" customFormat="1" ht="15" customHeight="1"/>
    <row r="569" s="78" customFormat="1" ht="15" customHeight="1"/>
    <row r="570" s="78" customFormat="1" ht="15" customHeight="1"/>
    <row r="571" s="78" customFormat="1" ht="15" customHeight="1"/>
    <row r="572" s="78" customFormat="1" ht="15" customHeight="1"/>
    <row r="573" s="78" customFormat="1" ht="15" customHeight="1"/>
    <row r="574" s="78" customFormat="1" ht="15" customHeight="1"/>
    <row r="575" s="78" customFormat="1" ht="15" customHeight="1"/>
    <row r="576" s="78" customFormat="1" ht="15" customHeight="1"/>
    <row r="577" s="78" customFormat="1" ht="15" customHeight="1"/>
    <row r="578" s="78" customFormat="1" ht="15" customHeight="1"/>
    <row r="579" s="78" customFormat="1" ht="15" customHeight="1"/>
    <row r="580" s="78" customFormat="1" ht="15" customHeight="1"/>
    <row r="581" s="78" customFormat="1" ht="15" customHeight="1"/>
    <row r="582" s="78" customFormat="1" ht="15" customHeight="1"/>
    <row r="583" s="78" customFormat="1" ht="15" customHeight="1"/>
    <row r="584" s="78" customFormat="1" ht="15" customHeight="1"/>
    <row r="585" s="78" customFormat="1" ht="15" customHeight="1"/>
    <row r="586" s="78" customFormat="1" ht="15" customHeight="1"/>
    <row r="587" s="78" customFormat="1" ht="15" customHeight="1"/>
    <row r="588" s="78" customFormat="1" ht="15" customHeight="1"/>
    <row r="589" s="78" customFormat="1" ht="15" customHeight="1"/>
    <row r="590" s="78" customFormat="1" ht="15" customHeight="1"/>
    <row r="591" s="78" customFormat="1" ht="15" customHeight="1"/>
    <row r="592" s="78" customFormat="1" ht="15" customHeight="1"/>
    <row r="593" s="78" customFormat="1" ht="15" customHeight="1"/>
    <row r="594" s="78" customFormat="1" ht="15" customHeight="1"/>
    <row r="595" s="78" customFormat="1" ht="15" customHeight="1"/>
    <row r="596" s="78" customFormat="1" ht="15" customHeight="1"/>
    <row r="597" s="78" customFormat="1" ht="15" customHeight="1"/>
    <row r="598" s="78" customFormat="1" ht="15" customHeight="1"/>
    <row r="599" s="78" customFormat="1" ht="15" customHeight="1"/>
    <row r="600" s="78" customFormat="1" ht="15" customHeight="1"/>
    <row r="601" s="78" customFormat="1" ht="15" customHeight="1"/>
    <row r="602" s="78" customFormat="1" ht="15" customHeight="1"/>
    <row r="603" s="78" customFormat="1" ht="15" customHeight="1"/>
    <row r="604" s="78" customFormat="1" ht="15" customHeight="1"/>
    <row r="605" s="78" customFormat="1" ht="15" customHeight="1"/>
    <row r="606" s="78" customFormat="1" ht="15" customHeight="1"/>
    <row r="607" s="78" customFormat="1" ht="15" customHeight="1"/>
    <row r="608" s="78" customFormat="1" ht="15" customHeight="1"/>
    <row r="609" s="78" customFormat="1" ht="15" customHeight="1"/>
    <row r="610" s="78" customFormat="1" ht="15" customHeight="1"/>
    <row r="611" s="78" customFormat="1" ht="15" customHeight="1"/>
    <row r="612" s="78" customFormat="1" ht="15" customHeight="1"/>
    <row r="613" s="78" customFormat="1" ht="15" customHeight="1"/>
    <row r="614" s="78" customFormat="1" ht="15" customHeight="1"/>
    <row r="615" s="78" customFormat="1" ht="15" customHeight="1"/>
    <row r="616" s="78" customFormat="1" ht="15" customHeight="1"/>
    <row r="617" s="78" customFormat="1" ht="15" customHeight="1"/>
    <row r="618" s="78" customFormat="1" ht="15" customHeight="1"/>
    <row r="619" s="78" customFormat="1" ht="15" customHeight="1"/>
    <row r="620" s="78" customFormat="1" ht="15" customHeight="1"/>
    <row r="621" s="78" customFormat="1" ht="15" customHeight="1"/>
    <row r="622" s="78" customFormat="1" ht="15" customHeight="1"/>
    <row r="623" s="78" customFormat="1" ht="15" customHeight="1"/>
    <row r="624" s="78" customFormat="1" ht="15" customHeight="1"/>
    <row r="625" s="78" customFormat="1" ht="15" customHeight="1"/>
    <row r="626" s="78" customFormat="1" ht="15" customHeight="1"/>
    <row r="627" s="78" customFormat="1" ht="15" customHeight="1"/>
    <row r="628" s="78" customFormat="1" ht="15" customHeight="1"/>
    <row r="629" s="78" customFormat="1" ht="15" customHeight="1"/>
    <row r="630" s="78" customFormat="1" ht="15" customHeight="1"/>
    <row r="631" s="78" customFormat="1" ht="15" customHeight="1"/>
    <row r="632" s="78" customFormat="1" ht="15" customHeight="1"/>
    <row r="633" s="78" customFormat="1" ht="15" customHeight="1"/>
    <row r="634" s="78" customFormat="1" ht="15" customHeight="1"/>
    <row r="635" s="78" customFormat="1" ht="15" customHeight="1"/>
    <row r="636" s="78" customFormat="1" ht="15" customHeight="1"/>
    <row r="637" s="78" customFormat="1" ht="15" customHeight="1"/>
    <row r="638" s="78" customFormat="1" ht="15" customHeight="1"/>
    <row r="639" s="78" customFormat="1" ht="15" customHeight="1"/>
    <row r="640" s="78" customFormat="1" ht="15" customHeight="1"/>
    <row r="641" s="78" customFormat="1" ht="15" customHeight="1"/>
    <row r="642" s="78" customFormat="1" ht="15" customHeight="1"/>
    <row r="643" s="78" customFormat="1" ht="15" customHeight="1"/>
    <row r="644" s="78" customFormat="1" ht="15" customHeight="1"/>
    <row r="645" s="78" customFormat="1" ht="15" customHeight="1"/>
    <row r="646" s="78" customFormat="1" ht="15" customHeight="1"/>
    <row r="647" s="78" customFormat="1" ht="15" customHeight="1"/>
    <row r="648" s="78" customFormat="1" ht="15" customHeight="1"/>
    <row r="649" s="78" customFormat="1" ht="15" customHeight="1"/>
    <row r="650" s="78" customFormat="1" ht="15" customHeight="1"/>
    <row r="651" s="78" customFormat="1" ht="15" customHeight="1"/>
    <row r="652" s="78" customFormat="1" ht="15" customHeight="1"/>
    <row r="653" s="78" customFormat="1" ht="15" customHeight="1"/>
    <row r="654" s="78" customFormat="1" ht="15" customHeight="1"/>
    <row r="655" s="78" customFormat="1" ht="15" customHeight="1"/>
    <row r="656" s="78" customFormat="1" ht="15" customHeight="1"/>
    <row r="657" s="78" customFormat="1" ht="15" customHeight="1"/>
    <row r="658" s="78" customFormat="1" ht="15" customHeight="1"/>
    <row r="659" s="78" customFormat="1" ht="15" customHeight="1"/>
    <row r="660" s="78" customFormat="1" ht="15" customHeight="1"/>
    <row r="661" s="78" customFormat="1" ht="15" customHeight="1"/>
    <row r="662" s="78" customFormat="1" ht="15" customHeight="1"/>
    <row r="663" s="78" customFormat="1" ht="15" customHeight="1"/>
    <row r="664" s="78" customFormat="1" ht="15" customHeight="1"/>
    <row r="665" s="78" customFormat="1" ht="15" customHeight="1"/>
    <row r="666" s="78" customFormat="1" ht="15" customHeight="1"/>
    <row r="667" s="78" customFormat="1" ht="15" customHeight="1"/>
    <row r="668" s="78" customFormat="1" ht="15" customHeight="1"/>
    <row r="669" s="78" customFormat="1" ht="15" customHeight="1"/>
    <row r="670" s="78" customFormat="1" ht="15" customHeight="1"/>
    <row r="671" s="78" customFormat="1" ht="15" customHeight="1"/>
    <row r="672" s="78" customFormat="1" ht="15" customHeight="1"/>
    <row r="673" s="78" customFormat="1" ht="15" customHeight="1"/>
    <row r="674" s="78" customFormat="1" ht="15" customHeight="1"/>
    <row r="675" s="78" customFormat="1" ht="15" customHeight="1"/>
    <row r="676" s="78" customFormat="1" ht="15" customHeight="1"/>
    <row r="677" s="78" customFormat="1" ht="15" customHeight="1"/>
    <row r="678" s="78" customFormat="1" ht="15" customHeight="1"/>
    <row r="679" s="78" customFormat="1" ht="15" customHeight="1"/>
    <row r="680" s="78" customFormat="1" ht="15" customHeight="1"/>
    <row r="681" s="78" customFormat="1" ht="15" customHeight="1"/>
    <row r="682" s="78" customFormat="1" ht="15" customHeight="1"/>
    <row r="683" s="78" customFormat="1" ht="15" customHeight="1"/>
    <row r="684" s="78" customFormat="1" ht="15" customHeight="1"/>
    <row r="685" s="78" customFormat="1" ht="15" customHeight="1"/>
    <row r="686" s="78" customFormat="1" ht="15" customHeight="1"/>
    <row r="687" s="78" customFormat="1" ht="15" customHeight="1"/>
    <row r="688" s="78" customFormat="1" ht="15" customHeight="1"/>
    <row r="689" s="78" customFormat="1" ht="15" customHeight="1"/>
    <row r="690" s="78" customFormat="1" ht="15" customHeight="1"/>
    <row r="691" s="78" customFormat="1" ht="15" customHeight="1"/>
    <row r="692" s="78" customFormat="1" ht="15" customHeight="1"/>
    <row r="693" s="78" customFormat="1" ht="15" customHeight="1"/>
    <row r="694" s="78" customFormat="1" ht="15" customHeight="1"/>
    <row r="695" s="78" customFormat="1" ht="15" customHeight="1"/>
    <row r="696" s="78" customFormat="1" ht="15" customHeight="1"/>
    <row r="697" s="78" customFormat="1" ht="15" customHeight="1"/>
    <row r="698" s="78" customFormat="1" ht="15" customHeight="1"/>
    <row r="699" s="78" customFormat="1" ht="15" customHeight="1"/>
    <row r="700" s="78" customFormat="1" ht="15" customHeight="1"/>
    <row r="701" s="78" customFormat="1" ht="15" customHeight="1"/>
    <row r="702" s="78" customFormat="1" ht="15" customHeight="1"/>
    <row r="703" s="78" customFormat="1" ht="15" customHeight="1"/>
    <row r="704" s="78" customFormat="1" ht="15" customHeight="1"/>
    <row r="705" s="78" customFormat="1" ht="15" customHeight="1"/>
    <row r="706" s="78" customFormat="1" ht="15" customHeight="1"/>
    <row r="707" s="78" customFormat="1" ht="15" customHeight="1"/>
    <row r="708" s="78" customFormat="1" ht="15" customHeight="1"/>
    <row r="709" s="78" customFormat="1" ht="15" customHeight="1"/>
    <row r="710" s="78" customFormat="1" ht="15" customHeight="1"/>
    <row r="711" s="78" customFormat="1" ht="15" customHeight="1"/>
    <row r="712" s="78" customFormat="1" ht="15" customHeight="1"/>
    <row r="713" s="78" customFormat="1" ht="15" customHeight="1"/>
    <row r="714" s="78" customFormat="1" ht="15" customHeight="1"/>
    <row r="715" s="78" customFormat="1" ht="15" customHeight="1"/>
    <row r="716" s="78" customFormat="1" ht="15" customHeight="1"/>
    <row r="717" s="78" customFormat="1" ht="15" customHeight="1"/>
    <row r="718" s="78" customFormat="1" ht="15" customHeight="1"/>
    <row r="719" s="78" customFormat="1" ht="15" customHeight="1"/>
    <row r="720" s="78" customFormat="1" ht="15" customHeight="1"/>
    <row r="721" s="78" customFormat="1" ht="15" customHeight="1"/>
    <row r="722" s="78" customFormat="1" ht="15" customHeight="1"/>
    <row r="723" s="78" customFormat="1" ht="15" customHeight="1"/>
    <row r="724" s="78" customFormat="1" ht="15" customHeight="1"/>
    <row r="725" s="78" customFormat="1" ht="15" customHeight="1"/>
    <row r="726" s="78" customFormat="1" ht="15" customHeight="1"/>
    <row r="727" s="78" customFormat="1" ht="15" customHeight="1"/>
    <row r="728" s="78" customFormat="1" ht="15" customHeight="1"/>
    <row r="729" s="78" customFormat="1" ht="15" customHeight="1"/>
    <row r="730" s="78" customFormat="1" ht="15" customHeight="1"/>
    <row r="731" s="78" customFormat="1" ht="15" customHeight="1"/>
    <row r="732" s="78" customFormat="1" ht="15" customHeight="1"/>
    <row r="733" s="78" customFormat="1" ht="15" customHeight="1"/>
    <row r="734" s="78" customFormat="1" ht="15" customHeight="1"/>
    <row r="735" s="78" customFormat="1" ht="15" customHeight="1"/>
    <row r="736" s="78" customFormat="1" ht="15" customHeight="1"/>
    <row r="737" s="78" customFormat="1" ht="15" customHeight="1"/>
    <row r="738" s="78" customFormat="1" ht="15" customHeight="1"/>
    <row r="739" s="78" customFormat="1" ht="15" customHeight="1"/>
    <row r="740" s="78" customFormat="1" ht="15" customHeight="1"/>
    <row r="741" s="78" customFormat="1" ht="15" customHeight="1"/>
    <row r="742" s="78" customFormat="1" ht="15" customHeight="1"/>
    <row r="743" s="78" customFormat="1" ht="15" customHeight="1"/>
    <row r="744" s="78" customFormat="1" ht="15" customHeight="1"/>
    <row r="745" s="78" customFormat="1" ht="15" customHeight="1"/>
    <row r="746" s="78" customFormat="1" ht="15" customHeight="1"/>
    <row r="747" s="78" customFormat="1" ht="15" customHeight="1"/>
    <row r="748" s="78" customFormat="1" ht="15" customHeight="1"/>
    <row r="749" s="78" customFormat="1" ht="15" customHeight="1"/>
    <row r="750" s="78" customFormat="1" ht="15" customHeight="1"/>
    <row r="751" s="78" customFormat="1" ht="15" customHeight="1"/>
    <row r="752" s="78" customFormat="1" ht="15" customHeight="1"/>
    <row r="753" s="78" customFormat="1" ht="15" customHeight="1"/>
    <row r="754" s="78" customFormat="1" ht="15" customHeight="1"/>
    <row r="755" s="78" customFormat="1" ht="15" customHeight="1"/>
    <row r="756" s="78" customFormat="1" ht="15" customHeight="1"/>
    <row r="757" s="78" customFormat="1" ht="15" customHeight="1"/>
    <row r="758" s="78" customFormat="1" ht="15" customHeight="1"/>
    <row r="759" s="78" customFormat="1" ht="15" customHeight="1"/>
    <row r="760" s="78" customFormat="1" ht="15" customHeight="1"/>
    <row r="761" s="78" customFormat="1" ht="15" customHeight="1"/>
    <row r="762" s="78" customFormat="1" ht="15" customHeight="1"/>
    <row r="763" s="78" customFormat="1" ht="15" customHeight="1"/>
    <row r="764" s="78" customFormat="1" ht="15" customHeight="1"/>
    <row r="765" s="78" customFormat="1" ht="15" customHeight="1"/>
    <row r="766" s="78" customFormat="1" ht="15" customHeight="1"/>
    <row r="767" s="78" customFormat="1" ht="15" customHeight="1"/>
    <row r="768" s="78" customFormat="1" ht="15" customHeight="1"/>
    <row r="769" s="78" customFormat="1" ht="15" customHeight="1"/>
    <row r="770" s="78" customFormat="1" ht="15" customHeight="1"/>
    <row r="771" s="78" customFormat="1" ht="15" customHeight="1"/>
    <row r="772" s="78" customFormat="1" ht="15" customHeight="1"/>
    <row r="773" s="78" customFormat="1" ht="15" customHeight="1"/>
    <row r="774" s="78" customFormat="1" ht="15" customHeight="1"/>
    <row r="775" s="78" customFormat="1" ht="15" customHeight="1"/>
    <row r="776" s="78" customFormat="1" ht="15" customHeight="1"/>
    <row r="777" s="78" customFormat="1" ht="15" customHeight="1"/>
    <row r="778" s="78" customFormat="1" ht="15" customHeight="1"/>
    <row r="779" s="78" customFormat="1" ht="15" customHeight="1"/>
    <row r="780" s="78" customFormat="1" ht="15" customHeight="1"/>
    <row r="781" s="78" customFormat="1" ht="15" customHeight="1"/>
    <row r="782" s="78" customFormat="1" ht="15" customHeight="1"/>
    <row r="783" s="78" customFormat="1" ht="15" customHeight="1"/>
    <row r="784" s="78" customFormat="1" ht="15" customHeight="1"/>
    <row r="785" s="78" customFormat="1" ht="15" customHeight="1"/>
    <row r="786" s="78" customFormat="1" ht="15" customHeight="1"/>
    <row r="787" s="78" customFormat="1" ht="15" customHeight="1"/>
    <row r="788" s="78" customFormat="1" ht="15" customHeight="1"/>
    <row r="789" s="78" customFormat="1" ht="15" customHeight="1"/>
    <row r="790" s="78" customFormat="1" ht="15" customHeight="1"/>
    <row r="791" s="78" customFormat="1" ht="15" customHeight="1"/>
    <row r="792" s="78" customFormat="1" ht="15" customHeight="1"/>
    <row r="793" s="78" customFormat="1" ht="15" customHeight="1"/>
    <row r="794" s="78" customFormat="1" ht="15" customHeight="1"/>
    <row r="795" s="78" customFormat="1" ht="15" customHeight="1"/>
    <row r="796" s="78" customFormat="1" ht="15" customHeight="1"/>
    <row r="797" s="78" customFormat="1" ht="15" customHeight="1"/>
    <row r="798" s="78" customFormat="1" ht="15" customHeight="1"/>
    <row r="799" s="78" customFormat="1" ht="15" customHeight="1"/>
    <row r="800" s="78" customFormat="1" ht="15" customHeight="1"/>
    <row r="801" s="78" customFormat="1" ht="15" customHeight="1"/>
    <row r="802" s="78" customFormat="1" ht="15" customHeight="1"/>
    <row r="803" s="78" customFormat="1" ht="15" customHeight="1"/>
    <row r="804" s="78" customFormat="1" ht="15" customHeight="1"/>
    <row r="805" s="78" customFormat="1" ht="15" customHeight="1"/>
    <row r="806" s="78" customFormat="1" ht="15" customHeight="1"/>
    <row r="807" s="78" customFormat="1" ht="15" customHeight="1"/>
    <row r="808" s="78" customFormat="1" ht="15" customHeight="1"/>
    <row r="809" s="78" customFormat="1" ht="15" customHeight="1"/>
    <row r="810" s="78" customFormat="1" ht="15" customHeight="1"/>
    <row r="811" s="78" customFormat="1" ht="15" customHeight="1"/>
    <row r="812" s="78" customFormat="1" ht="15" customHeight="1"/>
    <row r="813" s="78" customFormat="1" ht="15" customHeight="1"/>
    <row r="814" s="78" customFormat="1" ht="15" customHeight="1"/>
    <row r="815" s="78" customFormat="1" ht="15" customHeight="1"/>
    <row r="816" s="78" customFormat="1" ht="15" customHeight="1"/>
    <row r="817" s="78" customFormat="1" ht="15" customHeight="1"/>
    <row r="818" s="78" customFormat="1" ht="15" customHeight="1"/>
    <row r="819" s="78" customFormat="1" ht="15" customHeight="1"/>
    <row r="820" s="78" customFormat="1" ht="15" customHeight="1"/>
    <row r="821" s="78" customFormat="1" ht="15" customHeight="1"/>
    <row r="822" s="78" customFormat="1" ht="15" customHeight="1"/>
    <row r="823" s="78" customFormat="1" ht="15" customHeight="1"/>
    <row r="824" s="78" customFormat="1" ht="15" customHeight="1"/>
    <row r="825" s="78" customFormat="1" ht="15" customHeight="1"/>
    <row r="826" s="78" customFormat="1" ht="15" customHeight="1"/>
    <row r="827" s="78" customFormat="1" ht="15" customHeight="1"/>
    <row r="828" s="78" customFormat="1" ht="15" customHeight="1"/>
    <row r="829" s="78" customFormat="1" ht="15" customHeight="1"/>
    <row r="830" s="78" customFormat="1" ht="15" customHeight="1"/>
    <row r="831" s="78" customFormat="1" ht="15" customHeight="1"/>
    <row r="832" s="78" customFormat="1" ht="15" customHeight="1"/>
    <row r="833" s="78" customFormat="1" ht="15" customHeight="1"/>
    <row r="834" s="78" customFormat="1" ht="15" customHeight="1"/>
    <row r="835" s="78" customFormat="1" ht="15" customHeight="1"/>
    <row r="836" s="78" customFormat="1" ht="15" customHeight="1"/>
    <row r="837" s="78" customFormat="1" ht="15" customHeight="1"/>
    <row r="838" s="78" customFormat="1" ht="15" customHeight="1"/>
    <row r="839" s="78" customFormat="1" ht="15" customHeight="1"/>
    <row r="840" s="78" customFormat="1" ht="15" customHeight="1"/>
    <row r="841" s="78" customFormat="1" ht="15" customHeight="1"/>
    <row r="842" s="78" customFormat="1" ht="15" customHeight="1"/>
    <row r="843" s="78" customFormat="1" ht="15" customHeight="1"/>
    <row r="844" s="78" customFormat="1" ht="15" customHeight="1"/>
    <row r="845" s="78" customFormat="1" ht="15" customHeight="1"/>
    <row r="846" s="78" customFormat="1" ht="15" customHeight="1"/>
    <row r="847" s="78" customFormat="1" ht="15" customHeight="1"/>
    <row r="848" s="78" customFormat="1" ht="15" customHeight="1"/>
    <row r="849" s="78" customFormat="1" ht="15" customHeight="1"/>
    <row r="850" s="78" customFormat="1" ht="15" customHeight="1"/>
    <row r="851" s="78" customFormat="1" ht="15" customHeight="1"/>
    <row r="852" s="78" customFormat="1" ht="15" customHeight="1"/>
    <row r="853" s="78" customFormat="1" ht="15" customHeight="1"/>
    <row r="854" s="78" customFormat="1" ht="15" customHeight="1"/>
    <row r="855" s="78" customFormat="1" ht="15" customHeight="1"/>
    <row r="856" s="78" customFormat="1" ht="15" customHeight="1"/>
    <row r="857" s="78" customFormat="1" ht="15" customHeight="1"/>
    <row r="858" s="78" customFormat="1" ht="15" customHeight="1"/>
    <row r="859" s="78" customFormat="1" ht="15" customHeight="1"/>
    <row r="860" s="78" customFormat="1" ht="15" customHeight="1"/>
    <row r="861" s="78" customFormat="1" ht="15" customHeight="1"/>
    <row r="862" s="78" customFormat="1" ht="15" customHeight="1"/>
    <row r="863" s="78" customFormat="1" ht="15" customHeight="1"/>
    <row r="864" s="78" customFormat="1" ht="15" customHeight="1"/>
    <row r="865" s="78" customFormat="1" ht="15" customHeight="1"/>
    <row r="866" s="78" customFormat="1" ht="15" customHeight="1"/>
    <row r="867" s="78" customFormat="1" ht="15" customHeight="1"/>
    <row r="868" s="78" customFormat="1" ht="15" customHeight="1"/>
    <row r="869" s="78" customFormat="1" ht="15" customHeight="1"/>
    <row r="870" s="78" customFormat="1" ht="15" customHeight="1"/>
    <row r="871" s="78" customFormat="1" ht="15" customHeight="1"/>
    <row r="872" s="78" customFormat="1" ht="15" customHeight="1"/>
    <row r="873" s="78" customFormat="1" ht="15" customHeight="1"/>
    <row r="874" s="78" customFormat="1" ht="15" customHeight="1"/>
    <row r="875" s="78" customFormat="1" ht="15" customHeight="1"/>
    <row r="876" s="78" customFormat="1" ht="15" customHeight="1"/>
    <row r="877" s="78" customFormat="1" ht="15" customHeight="1"/>
    <row r="878" s="78" customFormat="1" ht="15" customHeight="1"/>
    <row r="879" s="78" customFormat="1" ht="15" customHeight="1"/>
    <row r="880" s="78" customFormat="1" ht="15" customHeight="1"/>
    <row r="881" s="78" customFormat="1" ht="15" customHeight="1"/>
    <row r="882" s="78" customFormat="1" ht="15" customHeight="1"/>
    <row r="883" s="78" customFormat="1" ht="15" customHeight="1"/>
    <row r="884" s="78" customFormat="1" ht="15" customHeight="1"/>
    <row r="885" s="78" customFormat="1" ht="15" customHeight="1"/>
    <row r="886" s="78" customFormat="1" ht="15" customHeight="1"/>
    <row r="887" s="78" customFormat="1" ht="15" customHeight="1"/>
    <row r="888" s="78" customFormat="1" ht="15" customHeight="1"/>
    <row r="889" s="78" customFormat="1" ht="15" customHeight="1"/>
    <row r="890" s="78" customFormat="1" ht="15" customHeight="1"/>
    <row r="891" s="78" customFormat="1" ht="15" customHeight="1"/>
    <row r="892" s="78" customFormat="1" ht="15" customHeight="1"/>
    <row r="893" s="78" customFormat="1" ht="15" customHeight="1"/>
    <row r="894" s="78" customFormat="1" ht="15" customHeight="1"/>
    <row r="895" s="78" customFormat="1" ht="15" customHeight="1"/>
    <row r="896" s="78" customFormat="1" ht="15" customHeight="1"/>
    <row r="897" s="78" customFormat="1" ht="15" customHeight="1"/>
    <row r="898" s="78" customFormat="1" ht="15" customHeight="1"/>
    <row r="899" s="78" customFormat="1" ht="15" customHeight="1"/>
    <row r="900" s="78" customFormat="1" ht="15" customHeight="1"/>
    <row r="901" s="78" customFormat="1" ht="15" customHeight="1"/>
    <row r="902" s="78" customFormat="1" ht="15" customHeight="1"/>
    <row r="903" s="78" customFormat="1" ht="15" customHeight="1"/>
    <row r="904" s="78" customFormat="1" ht="15" customHeight="1"/>
    <row r="905" s="78" customFormat="1" ht="15" customHeight="1"/>
    <row r="906" s="78" customFormat="1" ht="15" customHeight="1"/>
    <row r="907" s="78" customFormat="1" ht="15" customHeight="1"/>
    <row r="908" s="78" customFormat="1" ht="15" customHeight="1"/>
    <row r="909" s="78" customFormat="1" ht="15" customHeight="1"/>
    <row r="910" s="78" customFormat="1" ht="15" customHeight="1"/>
    <row r="911" s="78" customFormat="1" ht="15" customHeight="1"/>
    <row r="912" s="78" customFormat="1" ht="15" customHeight="1"/>
    <row r="913" s="78" customFormat="1" ht="15" customHeight="1"/>
    <row r="914" s="78" customFormat="1" ht="15" customHeight="1"/>
    <row r="915" s="78" customFormat="1" ht="15" customHeight="1"/>
    <row r="916" s="78" customFormat="1" ht="15" customHeight="1"/>
    <row r="917" s="78" customFormat="1" ht="15" customHeight="1"/>
    <row r="918" s="78" customFormat="1" ht="15" customHeight="1"/>
    <row r="919" s="78" customFormat="1" ht="15" customHeight="1"/>
    <row r="920" s="78" customFormat="1" ht="15" customHeight="1"/>
    <row r="921" s="78" customFormat="1" ht="15" customHeight="1"/>
    <row r="922" s="78" customFormat="1" ht="15" customHeight="1"/>
    <row r="923" s="78" customFormat="1" ht="15" customHeight="1"/>
    <row r="924" s="78" customFormat="1" ht="15" customHeight="1"/>
    <row r="925" s="78" customFormat="1" ht="15" customHeight="1"/>
    <row r="926" s="78" customFormat="1" ht="15" customHeight="1"/>
    <row r="927" s="78" customFormat="1" ht="15" customHeight="1"/>
    <row r="928" s="78" customFormat="1" ht="15" customHeight="1"/>
    <row r="929" s="78" customFormat="1" ht="15" customHeight="1"/>
    <row r="930" s="78" customFormat="1" ht="15" customHeight="1"/>
    <row r="931" s="78" customFormat="1" ht="15" customHeight="1"/>
    <row r="932" s="78" customFormat="1" ht="15" customHeight="1"/>
    <row r="933" s="78" customFormat="1" ht="15" customHeight="1"/>
    <row r="934" s="78" customFormat="1" ht="15" customHeight="1"/>
    <row r="935" s="78" customFormat="1" ht="15" customHeight="1"/>
    <row r="936" s="78" customFormat="1" ht="15" customHeight="1"/>
    <row r="937" s="78" customFormat="1" ht="15" customHeight="1"/>
    <row r="938" s="78" customFormat="1" ht="15" customHeight="1"/>
    <row r="939" s="78" customFormat="1" ht="15" customHeight="1"/>
    <row r="940" s="78" customFormat="1" ht="15" customHeight="1"/>
    <row r="941" s="78" customFormat="1" ht="15" customHeight="1"/>
    <row r="942" s="78" customFormat="1" ht="15" customHeight="1"/>
    <row r="943" s="78" customFormat="1" ht="15" customHeight="1"/>
    <row r="944" s="78" customFormat="1" ht="15" customHeight="1"/>
    <row r="945" s="78" customFormat="1" ht="15" customHeight="1"/>
    <row r="946" s="78" customFormat="1" ht="15" customHeight="1"/>
    <row r="947" s="78" customFormat="1" ht="15" customHeight="1"/>
    <row r="948" s="78" customFormat="1" ht="15" customHeight="1"/>
    <row r="949" s="78" customFormat="1" ht="15" customHeight="1"/>
    <row r="950" s="78" customFormat="1" ht="15" customHeight="1"/>
    <row r="951" s="78" customFormat="1" ht="15" customHeight="1"/>
    <row r="952" s="78" customFormat="1" ht="15" customHeight="1"/>
    <row r="953" s="78" customFormat="1" ht="15" customHeight="1"/>
    <row r="954" s="78" customFormat="1" ht="15" customHeight="1"/>
    <row r="955" s="78" customFormat="1" ht="15" customHeight="1"/>
    <row r="956" s="78" customFormat="1" ht="15" customHeight="1"/>
    <row r="957" s="78" customFormat="1" ht="15" customHeight="1"/>
    <row r="958" s="78" customFormat="1" ht="15" customHeight="1"/>
    <row r="959" s="78" customFormat="1" ht="15" customHeight="1"/>
    <row r="960" s="78" customFormat="1" ht="15" customHeight="1"/>
    <row r="961" s="78" customFormat="1" ht="15" customHeight="1"/>
    <row r="962" s="78" customFormat="1" ht="15" customHeight="1"/>
    <row r="963" s="78" customFormat="1" ht="15" customHeight="1"/>
    <row r="964" s="78" customFormat="1" ht="15" customHeight="1"/>
    <row r="965" s="78" customFormat="1" ht="15" customHeight="1"/>
    <row r="966" s="78" customFormat="1" ht="15" customHeight="1"/>
    <row r="967" s="78" customFormat="1" ht="15" customHeight="1"/>
    <row r="968" s="78" customFormat="1" ht="15" customHeight="1"/>
    <row r="969" s="78" customFormat="1" ht="15" customHeight="1"/>
    <row r="970" s="78" customFormat="1" ht="15" customHeight="1"/>
    <row r="971" s="78" customFormat="1" ht="15" customHeight="1"/>
    <row r="972" s="78" customFormat="1" ht="15" customHeight="1"/>
    <row r="973" s="78" customFormat="1" ht="15" customHeight="1"/>
    <row r="974" s="78" customFormat="1" ht="15" customHeight="1"/>
    <row r="975" s="78" customFormat="1" ht="15" customHeight="1"/>
    <row r="976" s="78" customFormat="1" ht="15" customHeight="1"/>
    <row r="977" s="78" customFormat="1" ht="15" customHeight="1"/>
    <row r="978" s="78" customFormat="1" ht="15" customHeight="1"/>
    <row r="979" s="78" customFormat="1" ht="15" customHeight="1"/>
    <row r="980" s="78" customFormat="1" ht="15" customHeight="1"/>
    <row r="981" s="78" customFormat="1" ht="15" customHeight="1"/>
    <row r="982" s="78" customFormat="1" ht="15" customHeight="1"/>
    <row r="983" s="78" customFormat="1" ht="15" customHeight="1"/>
    <row r="984" s="78" customFormat="1" ht="15" customHeight="1"/>
    <row r="985" s="78" customFormat="1" ht="15" customHeight="1"/>
    <row r="986" s="78" customFormat="1" ht="15" customHeight="1"/>
    <row r="987" s="78" customFormat="1" ht="15" customHeight="1"/>
    <row r="988" s="78" customFormat="1" ht="15" customHeight="1"/>
    <row r="989" s="78" customFormat="1" ht="15" customHeight="1"/>
    <row r="990" s="78" customFormat="1" ht="15" customHeight="1"/>
    <row r="991" s="78" customFormat="1" ht="15" customHeight="1"/>
    <row r="992" s="78" customFormat="1" ht="15" customHeight="1"/>
    <row r="993" s="78" customFormat="1" ht="15" customHeight="1"/>
    <row r="994" s="78" customFormat="1" ht="15" customHeight="1"/>
    <row r="995" s="78" customFormat="1" ht="15" customHeight="1"/>
    <row r="996" s="78" customFormat="1" ht="15" customHeight="1"/>
    <row r="997" s="78" customFormat="1" ht="15" customHeight="1"/>
    <row r="998" s="78" customFormat="1" ht="15" customHeight="1"/>
    <row r="999" s="78" customFormat="1" ht="15" customHeight="1"/>
    <row r="1000" s="78" customFormat="1" ht="15" customHeight="1"/>
  </sheetData>
  <mergeCells count="47">
    <mergeCell ref="B19:C19"/>
    <mergeCell ref="B20:C20"/>
    <mergeCell ref="B21:C21"/>
    <mergeCell ref="B22:C22"/>
    <mergeCell ref="B13:C13"/>
    <mergeCell ref="B14:C14"/>
    <mergeCell ref="B15:C15"/>
    <mergeCell ref="B16:C16"/>
    <mergeCell ref="B17:C17"/>
    <mergeCell ref="B18:C18"/>
    <mergeCell ref="S8:S9"/>
    <mergeCell ref="T8:T9"/>
    <mergeCell ref="B9:C9"/>
    <mergeCell ref="B10:C10"/>
    <mergeCell ref="B11:C11"/>
    <mergeCell ref="B12:C12"/>
    <mergeCell ref="M8:M9"/>
    <mergeCell ref="N8:N9"/>
    <mergeCell ref="O8:O9"/>
    <mergeCell ref="P8:P9"/>
    <mergeCell ref="Q8:Q9"/>
    <mergeCell ref="R8:R9"/>
    <mergeCell ref="G8:G9"/>
    <mergeCell ref="H8:H9"/>
    <mergeCell ref="I8:I9"/>
    <mergeCell ref="J8:J9"/>
    <mergeCell ref="K8:K9"/>
    <mergeCell ref="L8:L9"/>
    <mergeCell ref="K6:M6"/>
    <mergeCell ref="N6:P6"/>
    <mergeCell ref="Q6:S6"/>
    <mergeCell ref="B7:C7"/>
    <mergeCell ref="D7:G7"/>
    <mergeCell ref="H7:J7"/>
    <mergeCell ref="K7:M7"/>
    <mergeCell ref="N7:P7"/>
    <mergeCell ref="Q7:S7"/>
    <mergeCell ref="A2:A3"/>
    <mergeCell ref="A5:A8"/>
    <mergeCell ref="B5:C5"/>
    <mergeCell ref="B6:C6"/>
    <mergeCell ref="D6:G6"/>
    <mergeCell ref="H6:J6"/>
    <mergeCell ref="B8:C8"/>
    <mergeCell ref="D8:D9"/>
    <mergeCell ref="E8:E9"/>
    <mergeCell ref="F8:F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5E95B-FF16-4CC2-B5E8-BEEFA497941C}">
  <sheetPr>
    <tabColor theme="9" tint="-0.499984740745262"/>
  </sheetPr>
  <dimension ref="A1:T1000"/>
  <sheetViews>
    <sheetView workbookViewId="0">
      <selection sqref="A1:XFD1048576"/>
    </sheetView>
  </sheetViews>
  <sheetFormatPr defaultColWidth="12.5703125" defaultRowHeight="15"/>
  <cols>
    <col min="1" max="1" width="57.7109375" style="78" customWidth="1"/>
    <col min="2" max="2" width="17" style="78" customWidth="1"/>
    <col min="3" max="3" width="30.7109375" style="78" customWidth="1"/>
    <col min="4" max="14" width="19.140625" style="78" customWidth="1"/>
    <col min="15" max="15" width="21" style="78" customWidth="1"/>
    <col min="16" max="16" width="22.7109375" style="78" customWidth="1"/>
    <col min="17" max="19" width="19.140625" style="78" customWidth="1"/>
    <col min="20" max="20" width="11.140625" style="78" customWidth="1"/>
    <col min="21" max="26" width="9.140625" style="78" customWidth="1"/>
    <col min="27" max="16384" width="12.5703125" style="78"/>
  </cols>
  <sheetData>
    <row r="1" spans="1:20" ht="15.75" customHeight="1">
      <c r="A1" s="76"/>
      <c r="B1" s="77"/>
      <c r="C1" s="77"/>
      <c r="D1" s="77"/>
    </row>
    <row r="2" spans="1:20" ht="15.75" customHeight="1">
      <c r="A2" s="79" t="s">
        <v>253</v>
      </c>
      <c r="B2" s="77"/>
      <c r="C2" s="77"/>
      <c r="D2" s="77"/>
    </row>
    <row r="3" spans="1:20" ht="15.75" customHeight="1">
      <c r="A3" s="79"/>
      <c r="B3" s="77"/>
      <c r="C3" s="77"/>
      <c r="D3" s="77"/>
    </row>
    <row r="4" spans="1:20" ht="15.75" customHeight="1">
      <c r="A4" s="77"/>
      <c r="B4" s="77"/>
      <c r="C4" s="77"/>
      <c r="D4" s="77"/>
    </row>
    <row r="5" spans="1:20" ht="15.75" customHeight="1">
      <c r="A5" s="80" t="s">
        <v>203</v>
      </c>
      <c r="B5" s="81" t="s">
        <v>204</v>
      </c>
      <c r="C5" s="227"/>
      <c r="D5" s="82"/>
      <c r="E5" s="83">
        <v>0.25</v>
      </c>
      <c r="F5" s="84"/>
      <c r="G5" s="85"/>
      <c r="H5" s="82"/>
      <c r="I5" s="86">
        <v>0.15</v>
      </c>
      <c r="J5" s="85"/>
      <c r="K5" s="82"/>
      <c r="L5" s="86">
        <v>0.25</v>
      </c>
      <c r="M5" s="85"/>
      <c r="N5" s="82"/>
      <c r="O5" s="86">
        <v>0.2</v>
      </c>
      <c r="P5" s="85"/>
      <c r="Q5" s="82"/>
      <c r="R5" s="86">
        <v>0.15</v>
      </c>
      <c r="S5" s="85"/>
    </row>
    <row r="6" spans="1:20" ht="15.75" customHeight="1">
      <c r="A6" s="228"/>
      <c r="B6" s="87" t="s">
        <v>205</v>
      </c>
      <c r="C6" s="229"/>
      <c r="D6" s="88" t="s">
        <v>206</v>
      </c>
      <c r="E6" s="230"/>
      <c r="F6" s="230"/>
      <c r="G6" s="229"/>
      <c r="H6" s="89" t="s">
        <v>207</v>
      </c>
      <c r="I6" s="230"/>
      <c r="J6" s="229"/>
      <c r="K6" s="89" t="s">
        <v>208</v>
      </c>
      <c r="L6" s="230"/>
      <c r="M6" s="229"/>
      <c r="N6" s="89" t="s">
        <v>209</v>
      </c>
      <c r="O6" s="230"/>
      <c r="P6" s="229"/>
      <c r="Q6" s="89" t="s">
        <v>210</v>
      </c>
      <c r="R6" s="230"/>
      <c r="S6" s="229"/>
    </row>
    <row r="7" spans="1:20" ht="15.75" customHeight="1">
      <c r="A7" s="228"/>
      <c r="B7" s="90" t="s">
        <v>211</v>
      </c>
      <c r="C7" s="227"/>
      <c r="D7" s="91" t="s">
        <v>212</v>
      </c>
      <c r="E7" s="231"/>
      <c r="F7" s="231"/>
      <c r="G7" s="227"/>
      <c r="H7" s="92" t="s">
        <v>213</v>
      </c>
      <c r="I7" s="231"/>
      <c r="J7" s="227"/>
      <c r="K7" s="93" t="s">
        <v>214</v>
      </c>
      <c r="L7" s="231"/>
      <c r="M7" s="227"/>
      <c r="N7" s="91" t="s">
        <v>215</v>
      </c>
      <c r="O7" s="231"/>
      <c r="P7" s="227"/>
      <c r="Q7" s="91" t="s">
        <v>216</v>
      </c>
      <c r="R7" s="231"/>
      <c r="S7" s="227"/>
    </row>
    <row r="8" spans="1:20" ht="15.75" customHeight="1">
      <c r="A8" s="232"/>
      <c r="B8" s="94" t="s">
        <v>162</v>
      </c>
      <c r="C8" s="233"/>
      <c r="D8" s="95" t="s">
        <v>217</v>
      </c>
      <c r="E8" s="95" t="s">
        <v>218</v>
      </c>
      <c r="F8" s="95" t="s">
        <v>219</v>
      </c>
      <c r="G8" s="95" t="s">
        <v>220</v>
      </c>
      <c r="H8" s="95" t="s">
        <v>221</v>
      </c>
      <c r="I8" s="95" t="s">
        <v>222</v>
      </c>
      <c r="J8" s="95" t="s">
        <v>223</v>
      </c>
      <c r="K8" s="95" t="s">
        <v>224</v>
      </c>
      <c r="L8" s="95" t="s">
        <v>225</v>
      </c>
      <c r="M8" s="95" t="s">
        <v>226</v>
      </c>
      <c r="N8" s="95" t="s">
        <v>227</v>
      </c>
      <c r="O8" s="95" t="s">
        <v>228</v>
      </c>
      <c r="P8" s="95" t="s">
        <v>229</v>
      </c>
      <c r="Q8" s="95" t="s">
        <v>230</v>
      </c>
      <c r="R8" s="95" t="s">
        <v>231</v>
      </c>
      <c r="S8" s="95" t="s">
        <v>232</v>
      </c>
      <c r="T8" s="96" t="s">
        <v>233</v>
      </c>
    </row>
    <row r="9" spans="1:20" ht="15.75" customHeight="1">
      <c r="A9" s="97" t="s">
        <v>234</v>
      </c>
      <c r="B9" s="98" t="s">
        <v>211</v>
      </c>
      <c r="C9" s="227"/>
      <c r="D9" s="232"/>
      <c r="E9" s="232"/>
      <c r="F9" s="232"/>
      <c r="G9" s="232"/>
      <c r="H9" s="232"/>
      <c r="I9" s="232"/>
      <c r="J9" s="232"/>
      <c r="K9" s="232"/>
      <c r="L9" s="232"/>
      <c r="M9" s="232"/>
      <c r="N9" s="232"/>
      <c r="O9" s="232"/>
      <c r="P9" s="232"/>
      <c r="Q9" s="232"/>
      <c r="R9" s="232"/>
      <c r="S9" s="232"/>
      <c r="T9" s="234"/>
    </row>
    <row r="10" spans="1:20" ht="15.75" customHeight="1">
      <c r="A10" s="99" t="s">
        <v>168</v>
      </c>
      <c r="B10" s="100" t="s">
        <v>235</v>
      </c>
      <c r="C10" s="227"/>
      <c r="D10" s="101">
        <v>9</v>
      </c>
      <c r="E10" s="101">
        <v>9</v>
      </c>
      <c r="F10" s="101">
        <v>8</v>
      </c>
      <c r="G10" s="101">
        <v>7</v>
      </c>
      <c r="H10" s="101">
        <v>8</v>
      </c>
      <c r="I10" s="101">
        <v>7</v>
      </c>
      <c r="J10" s="101">
        <v>7</v>
      </c>
      <c r="K10" s="101">
        <v>8</v>
      </c>
      <c r="L10" s="102">
        <v>7</v>
      </c>
      <c r="M10" s="101">
        <v>7</v>
      </c>
      <c r="N10" s="101">
        <v>7</v>
      </c>
      <c r="O10" s="101">
        <v>7</v>
      </c>
      <c r="P10" s="101">
        <v>7</v>
      </c>
      <c r="Q10" s="101">
        <v>7</v>
      </c>
      <c r="R10" s="101">
        <v>8</v>
      </c>
      <c r="S10" s="103">
        <v>6</v>
      </c>
      <c r="T10" s="101">
        <f t="shared" ref="T10:T16" si="0">(AVERAGE(D10:G10)*$E$5)+(AVERAGE(H10:J10)*$I$5)+(AVERAGE(K10:M10)*$L$5)+(AVERAGE(N10:P10)*$O$5)+(AVERAGE(Q10:S10)*$R$5)</f>
        <v>7.4458333333333329</v>
      </c>
    </row>
    <row r="11" spans="1:20" ht="15.75" customHeight="1">
      <c r="A11" s="99" t="s">
        <v>236</v>
      </c>
      <c r="B11" s="100" t="s">
        <v>237</v>
      </c>
      <c r="C11" s="227"/>
      <c r="D11" s="101">
        <v>10</v>
      </c>
      <c r="E11" s="101">
        <v>10</v>
      </c>
      <c r="F11" s="101">
        <v>10</v>
      </c>
      <c r="G11" s="101">
        <v>10</v>
      </c>
      <c r="H11" s="101">
        <v>7</v>
      </c>
      <c r="I11" s="101">
        <v>7</v>
      </c>
      <c r="J11" s="101">
        <v>6</v>
      </c>
      <c r="K11" s="101">
        <v>8</v>
      </c>
      <c r="L11" s="101">
        <v>8</v>
      </c>
      <c r="M11" s="101">
        <v>7</v>
      </c>
      <c r="N11" s="101">
        <v>8</v>
      </c>
      <c r="O11" s="101">
        <v>7</v>
      </c>
      <c r="P11" s="101">
        <v>7</v>
      </c>
      <c r="Q11" s="101">
        <v>8</v>
      </c>
      <c r="R11" s="101">
        <v>7</v>
      </c>
      <c r="S11" s="103">
        <v>7</v>
      </c>
      <c r="T11" s="101">
        <f t="shared" si="0"/>
        <v>7.9833333333333334</v>
      </c>
    </row>
    <row r="12" spans="1:20" ht="15.75" customHeight="1">
      <c r="A12" s="99" t="s">
        <v>179</v>
      </c>
      <c r="B12" s="100" t="s">
        <v>238</v>
      </c>
      <c r="C12" s="227"/>
      <c r="D12" s="101">
        <v>8</v>
      </c>
      <c r="E12" s="101">
        <v>8</v>
      </c>
      <c r="F12" s="101">
        <v>8</v>
      </c>
      <c r="G12" s="101">
        <v>7</v>
      </c>
      <c r="H12" s="101">
        <v>8</v>
      </c>
      <c r="I12" s="101">
        <v>7</v>
      </c>
      <c r="J12" s="101">
        <v>7</v>
      </c>
      <c r="K12" s="101">
        <v>8</v>
      </c>
      <c r="L12" s="102">
        <v>7</v>
      </c>
      <c r="M12" s="101">
        <v>8</v>
      </c>
      <c r="N12" s="101">
        <v>6</v>
      </c>
      <c r="O12" s="101">
        <v>7</v>
      </c>
      <c r="P12" s="101">
        <v>7</v>
      </c>
      <c r="Q12" s="101">
        <v>8</v>
      </c>
      <c r="R12" s="101">
        <v>8</v>
      </c>
      <c r="S12" s="103">
        <v>7</v>
      </c>
      <c r="T12" s="101">
        <f t="shared" si="0"/>
        <v>7.4375</v>
      </c>
    </row>
    <row r="13" spans="1:20" ht="15.75" customHeight="1">
      <c r="A13" s="99" t="s">
        <v>171</v>
      </c>
      <c r="B13" s="100" t="s">
        <v>239</v>
      </c>
      <c r="C13" s="227"/>
      <c r="D13" s="101">
        <v>10</v>
      </c>
      <c r="E13" s="101">
        <v>10</v>
      </c>
      <c r="F13" s="101">
        <v>10</v>
      </c>
      <c r="G13" s="101">
        <v>10</v>
      </c>
      <c r="H13" s="101">
        <v>8</v>
      </c>
      <c r="I13" s="101">
        <v>7</v>
      </c>
      <c r="J13" s="101">
        <v>7</v>
      </c>
      <c r="K13" s="101">
        <v>9</v>
      </c>
      <c r="L13" s="102">
        <v>8</v>
      </c>
      <c r="M13" s="101">
        <v>8</v>
      </c>
      <c r="N13" s="101">
        <v>8</v>
      </c>
      <c r="O13" s="101">
        <v>8</v>
      </c>
      <c r="P13" s="101">
        <v>7</v>
      </c>
      <c r="Q13" s="101">
        <v>7</v>
      </c>
      <c r="R13" s="101">
        <v>7</v>
      </c>
      <c r="S13" s="103">
        <v>7</v>
      </c>
      <c r="T13" s="101">
        <f t="shared" si="0"/>
        <v>8.2666666666666675</v>
      </c>
    </row>
    <row r="14" spans="1:20" ht="15.75" customHeight="1">
      <c r="A14" s="99" t="s">
        <v>240</v>
      </c>
      <c r="B14" s="100" t="s">
        <v>241</v>
      </c>
      <c r="C14" s="227"/>
      <c r="D14" s="101">
        <v>6</v>
      </c>
      <c r="E14" s="101">
        <v>6</v>
      </c>
      <c r="F14" s="101">
        <v>8</v>
      </c>
      <c r="G14" s="101">
        <v>8</v>
      </c>
      <c r="H14" s="101">
        <v>7</v>
      </c>
      <c r="I14" s="101">
        <v>6</v>
      </c>
      <c r="J14" s="101">
        <v>7</v>
      </c>
      <c r="K14" s="101">
        <v>8</v>
      </c>
      <c r="L14" s="101">
        <v>7</v>
      </c>
      <c r="M14" s="101">
        <v>8</v>
      </c>
      <c r="N14" s="101">
        <v>7</v>
      </c>
      <c r="O14" s="101">
        <v>7</v>
      </c>
      <c r="P14" s="101">
        <v>8</v>
      </c>
      <c r="Q14" s="101">
        <v>8</v>
      </c>
      <c r="R14" s="101">
        <v>8</v>
      </c>
      <c r="S14" s="103">
        <v>7</v>
      </c>
      <c r="T14" s="101">
        <f t="shared" si="0"/>
        <v>7.2833333333333332</v>
      </c>
    </row>
    <row r="15" spans="1:20" ht="15.75" customHeight="1">
      <c r="A15" s="99" t="s">
        <v>242</v>
      </c>
      <c r="B15" s="100" t="s">
        <v>243</v>
      </c>
      <c r="C15" s="227"/>
      <c r="D15" s="101">
        <v>6</v>
      </c>
      <c r="E15" s="101">
        <v>6</v>
      </c>
      <c r="F15" s="101">
        <v>6</v>
      </c>
      <c r="G15" s="101">
        <v>8</v>
      </c>
      <c r="H15" s="101">
        <v>7</v>
      </c>
      <c r="I15" s="101">
        <v>6</v>
      </c>
      <c r="J15" s="101">
        <v>7</v>
      </c>
      <c r="K15" s="101">
        <v>8</v>
      </c>
      <c r="L15" s="102">
        <v>8</v>
      </c>
      <c r="M15" s="101">
        <v>8</v>
      </c>
      <c r="N15" s="101">
        <v>7</v>
      </c>
      <c r="O15" s="101">
        <v>7</v>
      </c>
      <c r="P15" s="101">
        <v>8</v>
      </c>
      <c r="Q15" s="101">
        <v>8</v>
      </c>
      <c r="R15" s="101">
        <v>7</v>
      </c>
      <c r="S15" s="103">
        <v>7</v>
      </c>
      <c r="T15" s="101">
        <f t="shared" si="0"/>
        <v>7.1916666666666664</v>
      </c>
    </row>
    <row r="16" spans="1:20" ht="15.75" customHeight="1">
      <c r="A16" s="99" t="s">
        <v>244</v>
      </c>
      <c r="B16" s="100" t="s">
        <v>245</v>
      </c>
      <c r="C16" s="227"/>
      <c r="D16" s="101">
        <v>7</v>
      </c>
      <c r="E16" s="101">
        <v>7</v>
      </c>
      <c r="F16" s="101">
        <v>8</v>
      </c>
      <c r="G16" s="101">
        <v>8</v>
      </c>
      <c r="H16" s="101">
        <v>6</v>
      </c>
      <c r="I16" s="101">
        <v>6</v>
      </c>
      <c r="J16" s="101">
        <v>7</v>
      </c>
      <c r="K16" s="101">
        <v>8</v>
      </c>
      <c r="L16" s="102">
        <v>7</v>
      </c>
      <c r="M16" s="101">
        <v>7</v>
      </c>
      <c r="N16" s="101">
        <v>7</v>
      </c>
      <c r="O16" s="101">
        <v>7</v>
      </c>
      <c r="P16" s="101">
        <v>8</v>
      </c>
      <c r="Q16" s="101">
        <v>8</v>
      </c>
      <c r="R16" s="101">
        <v>8</v>
      </c>
      <c r="S16" s="103"/>
      <c r="T16" s="101">
        <f t="shared" si="0"/>
        <v>7.3250000000000002</v>
      </c>
    </row>
    <row r="17" spans="1:20" ht="15.75" customHeight="1">
      <c r="A17" s="99" t="s">
        <v>181</v>
      </c>
      <c r="B17" s="100" t="s">
        <v>246</v>
      </c>
      <c r="C17" s="227"/>
      <c r="D17" s="101">
        <v>7</v>
      </c>
      <c r="E17" s="101">
        <v>7</v>
      </c>
      <c r="F17" s="101">
        <v>7</v>
      </c>
      <c r="G17" s="101">
        <v>7</v>
      </c>
      <c r="H17" s="101">
        <v>7</v>
      </c>
      <c r="I17" s="101">
        <v>8</v>
      </c>
      <c r="J17" s="101">
        <v>8</v>
      </c>
      <c r="K17" s="101">
        <v>8</v>
      </c>
      <c r="L17" s="101">
        <v>7</v>
      </c>
      <c r="M17" s="101">
        <v>8</v>
      </c>
      <c r="N17" s="101">
        <v>6</v>
      </c>
      <c r="O17" s="101">
        <v>8</v>
      </c>
      <c r="P17" s="101">
        <v>7</v>
      </c>
      <c r="Q17" s="101">
        <v>6</v>
      </c>
      <c r="R17" s="101">
        <v>7</v>
      </c>
      <c r="S17" s="103">
        <v>6</v>
      </c>
      <c r="T17" s="101"/>
    </row>
    <row r="18" spans="1:20" ht="15.75" customHeight="1">
      <c r="A18" s="99" t="s">
        <v>165</v>
      </c>
      <c r="B18" s="100" t="s">
        <v>247</v>
      </c>
      <c r="C18" s="227"/>
      <c r="D18" s="101">
        <v>8</v>
      </c>
      <c r="E18" s="101">
        <v>8</v>
      </c>
      <c r="F18" s="101">
        <v>8</v>
      </c>
      <c r="G18" s="101">
        <v>7</v>
      </c>
      <c r="H18" s="101">
        <v>6</v>
      </c>
      <c r="I18" s="101">
        <v>6</v>
      </c>
      <c r="J18" s="101">
        <v>7</v>
      </c>
      <c r="K18" s="101">
        <v>8</v>
      </c>
      <c r="L18" s="102">
        <v>7</v>
      </c>
      <c r="M18" s="101">
        <v>7</v>
      </c>
      <c r="N18" s="101">
        <v>6</v>
      </c>
      <c r="O18" s="101">
        <v>8</v>
      </c>
      <c r="P18" s="101">
        <v>8</v>
      </c>
      <c r="Q18" s="101">
        <v>8</v>
      </c>
      <c r="R18" s="101">
        <v>8</v>
      </c>
      <c r="S18" s="103">
        <v>6</v>
      </c>
      <c r="T18" s="101">
        <f t="shared" ref="T18:T19" si="1">(AVERAGE(D18:G18)*$E$5)+(AVERAGE(H18:J18)*$I$5)+(AVERAGE(K18:M18)*$L$5)+(AVERAGE(N18:P18)*$O$5)+(AVERAGE(Q18:S18)*$R$5)</f>
        <v>7.2874999999999996</v>
      </c>
    </row>
    <row r="19" spans="1:20" ht="15.75" customHeight="1">
      <c r="A19" s="99" t="s">
        <v>248</v>
      </c>
      <c r="B19" s="61" t="s">
        <v>249</v>
      </c>
      <c r="C19" s="233"/>
      <c r="D19" s="104">
        <v>8</v>
      </c>
      <c r="E19" s="104">
        <v>8</v>
      </c>
      <c r="F19" s="104">
        <v>8</v>
      </c>
      <c r="G19" s="104">
        <v>8</v>
      </c>
      <c r="H19" s="104">
        <v>6</v>
      </c>
      <c r="I19" s="104">
        <v>7</v>
      </c>
      <c r="J19" s="104">
        <v>7</v>
      </c>
      <c r="K19" s="104">
        <v>8</v>
      </c>
      <c r="L19" s="105">
        <v>7</v>
      </c>
      <c r="M19" s="104">
        <v>7</v>
      </c>
      <c r="N19" s="104">
        <v>6</v>
      </c>
      <c r="O19" s="104">
        <v>8</v>
      </c>
      <c r="P19" s="104">
        <v>8</v>
      </c>
      <c r="Q19" s="104">
        <v>6</v>
      </c>
      <c r="R19" s="104">
        <v>8</v>
      </c>
      <c r="S19" s="106">
        <v>6</v>
      </c>
      <c r="T19" s="101">
        <f t="shared" si="1"/>
        <v>7.3</v>
      </c>
    </row>
    <row r="20" spans="1:20" ht="15.75">
      <c r="B20" s="107" t="s">
        <v>250</v>
      </c>
      <c r="C20" s="227"/>
      <c r="D20" s="108">
        <f t="shared" ref="D20:S20" si="2">AVERAGE(D10:D19)</f>
        <v>7.9</v>
      </c>
      <c r="E20" s="108">
        <f t="shared" si="2"/>
        <v>7.9</v>
      </c>
      <c r="F20" s="108">
        <f t="shared" si="2"/>
        <v>8.1</v>
      </c>
      <c r="G20" s="108">
        <f t="shared" si="2"/>
        <v>8</v>
      </c>
      <c r="H20" s="108">
        <f t="shared" si="2"/>
        <v>7</v>
      </c>
      <c r="I20" s="108">
        <f t="shared" si="2"/>
        <v>6.7</v>
      </c>
      <c r="J20" s="108">
        <f t="shared" si="2"/>
        <v>7</v>
      </c>
      <c r="K20" s="108">
        <f t="shared" si="2"/>
        <v>8.1</v>
      </c>
      <c r="L20" s="108">
        <f t="shared" si="2"/>
        <v>7.3</v>
      </c>
      <c r="M20" s="108">
        <f t="shared" si="2"/>
        <v>7.5</v>
      </c>
      <c r="N20" s="108">
        <f t="shared" si="2"/>
        <v>6.8</v>
      </c>
      <c r="O20" s="108">
        <f t="shared" si="2"/>
        <v>7.4</v>
      </c>
      <c r="P20" s="108">
        <f t="shared" si="2"/>
        <v>7.5</v>
      </c>
      <c r="Q20" s="108">
        <f t="shared" si="2"/>
        <v>7.4</v>
      </c>
      <c r="R20" s="108">
        <f t="shared" si="2"/>
        <v>7.6</v>
      </c>
      <c r="S20" s="108">
        <f t="shared" si="2"/>
        <v>6.5555555555555554</v>
      </c>
    </row>
    <row r="21" spans="1:20" ht="15" customHeight="1">
      <c r="B21" s="109" t="s">
        <v>251</v>
      </c>
      <c r="C21" s="227"/>
      <c r="D21" s="110">
        <f>AVERAGE(D20:G20)</f>
        <v>7.9749999999999996</v>
      </c>
      <c r="E21" s="110"/>
      <c r="F21" s="110"/>
      <c r="G21" s="110"/>
      <c r="H21" s="110">
        <f>AVERAGE(H20:J20)</f>
        <v>6.8999999999999995</v>
      </c>
      <c r="I21" s="110"/>
      <c r="J21" s="110"/>
      <c r="K21" s="110">
        <f>AVERAGE(K20:M20)</f>
        <v>7.6333333333333329</v>
      </c>
      <c r="L21" s="111"/>
      <c r="M21" s="110"/>
      <c r="N21" s="110">
        <f>AVERAGE(N20:P20)</f>
        <v>7.2333333333333334</v>
      </c>
      <c r="O21" s="110"/>
      <c r="P21" s="110"/>
      <c r="Q21" s="110">
        <f>AVERAGE(Q20:S20)</f>
        <v>7.185185185185186</v>
      </c>
      <c r="R21" s="110"/>
      <c r="S21" s="110"/>
    </row>
    <row r="22" spans="1:20" ht="15" customHeight="1">
      <c r="B22" s="109" t="s">
        <v>252</v>
      </c>
      <c r="C22" s="227"/>
      <c r="D22" s="112">
        <f>D21/10*100%</f>
        <v>0.79749999999999999</v>
      </c>
      <c r="E22" s="110"/>
      <c r="F22" s="110"/>
      <c r="G22" s="110"/>
      <c r="H22" s="112">
        <f>H21/10*100%</f>
        <v>0.69</v>
      </c>
      <c r="I22" s="110"/>
      <c r="J22" s="110"/>
      <c r="K22" s="112">
        <f>K21/10*100%</f>
        <v>0.76333333333333331</v>
      </c>
      <c r="L22" s="111"/>
      <c r="M22" s="110"/>
      <c r="N22" s="112">
        <f>N21/10*100%</f>
        <v>0.72333333333333338</v>
      </c>
      <c r="O22" s="110"/>
      <c r="P22" s="110"/>
      <c r="Q22" s="112">
        <f>Q21/10*100%</f>
        <v>0.71851851851851856</v>
      </c>
      <c r="R22" s="110"/>
      <c r="S22" s="110"/>
    </row>
    <row r="23" spans="1:20" ht="15" customHeight="1"/>
    <row r="24" spans="1:20" ht="15" customHeight="1"/>
    <row r="25" spans="1:20" ht="15" customHeight="1"/>
    <row r="26" spans="1:20" ht="15" customHeight="1"/>
    <row r="27" spans="1:20" ht="15" customHeight="1"/>
    <row r="28" spans="1:20" ht="15" customHeight="1"/>
    <row r="29" spans="1:20" ht="15" customHeight="1"/>
    <row r="30" spans="1:20" ht="15" customHeight="1"/>
    <row r="31" spans="1:20" ht="15" customHeight="1"/>
    <row r="32" spans="1:20" ht="15" customHeight="1"/>
    <row r="33" s="78" customFormat="1" ht="15" customHeight="1"/>
    <row r="34" s="78" customFormat="1" ht="15" customHeight="1"/>
    <row r="35" s="78" customFormat="1" ht="15" customHeight="1"/>
    <row r="36" s="78" customFormat="1" ht="15" customHeight="1"/>
    <row r="37" s="78" customFormat="1" ht="15" customHeight="1"/>
    <row r="38" s="78" customFormat="1" ht="15" customHeight="1"/>
    <row r="39" s="78" customFormat="1" ht="15" customHeight="1"/>
    <row r="40" s="78" customFormat="1" ht="15" customHeight="1"/>
    <row r="41" s="78" customFormat="1" ht="15" customHeight="1"/>
    <row r="42" s="78" customFormat="1" ht="15" customHeight="1"/>
    <row r="43" s="78" customFormat="1" ht="15" customHeight="1"/>
    <row r="44" s="78" customFormat="1" ht="15" customHeight="1"/>
    <row r="45" s="78" customFormat="1" ht="15" customHeight="1"/>
    <row r="46" s="78" customFormat="1" ht="15" customHeight="1"/>
    <row r="47" s="78" customFormat="1" ht="15" customHeight="1"/>
    <row r="48" s="78" customFormat="1" ht="15" customHeight="1"/>
    <row r="49" s="78" customFormat="1" ht="15" customHeight="1"/>
    <row r="50" s="78" customFormat="1" ht="15" customHeight="1"/>
    <row r="51" s="78" customFormat="1" ht="15" customHeight="1"/>
    <row r="52" s="78" customFormat="1" ht="15" customHeight="1"/>
    <row r="53" s="78" customFormat="1" ht="15" customHeight="1"/>
    <row r="54" s="78" customFormat="1" ht="15" customHeight="1"/>
    <row r="55" s="78" customFormat="1" ht="15" customHeight="1"/>
    <row r="56" s="78" customFormat="1" ht="15" customHeight="1"/>
    <row r="57" s="78" customFormat="1" ht="15" customHeight="1"/>
    <row r="58" s="78" customFormat="1" ht="15" customHeight="1"/>
    <row r="59" s="78" customFormat="1" ht="15" customHeight="1"/>
    <row r="60" s="78" customFormat="1" ht="15" customHeight="1"/>
    <row r="61" s="78" customFormat="1" ht="15" customHeight="1"/>
    <row r="62" s="78" customFormat="1" ht="15" customHeight="1"/>
    <row r="63" s="78" customFormat="1" ht="15" customHeight="1"/>
    <row r="64" s="78" customFormat="1" ht="15" customHeight="1"/>
    <row r="65" s="78" customFormat="1" ht="15" customHeight="1"/>
    <row r="66" s="78" customFormat="1" ht="15" customHeight="1"/>
    <row r="67" s="78" customFormat="1" ht="15" customHeight="1"/>
    <row r="68" s="78" customFormat="1" ht="15" customHeight="1"/>
    <row r="69" s="78" customFormat="1" ht="15" customHeight="1"/>
    <row r="70" s="78" customFormat="1" ht="15" customHeight="1"/>
    <row r="71" s="78" customFormat="1" ht="15" customHeight="1"/>
    <row r="72" s="78" customFormat="1" ht="15" customHeight="1"/>
    <row r="73" s="78" customFormat="1" ht="15" customHeight="1"/>
    <row r="74" s="78" customFormat="1" ht="15" customHeight="1"/>
    <row r="75" s="78" customFormat="1" ht="15" customHeight="1"/>
    <row r="76" s="78" customFormat="1" ht="15" customHeight="1"/>
    <row r="77" s="78" customFormat="1" ht="15" customHeight="1"/>
    <row r="78" s="78" customFormat="1" ht="15" customHeight="1"/>
    <row r="79" s="78" customFormat="1" ht="15" customHeight="1"/>
    <row r="80" s="78" customFormat="1" ht="15" customHeight="1"/>
    <row r="81" s="78" customFormat="1" ht="15" customHeight="1"/>
    <row r="82" s="78" customFormat="1" ht="15" customHeight="1"/>
    <row r="83" s="78" customFormat="1" ht="15" customHeight="1"/>
    <row r="84" s="78" customFormat="1" ht="15" customHeight="1"/>
    <row r="85" s="78" customFormat="1" ht="15" customHeight="1"/>
    <row r="86" s="78" customFormat="1" ht="15" customHeight="1"/>
    <row r="87" s="78" customFormat="1" ht="15" customHeight="1"/>
    <row r="88" s="78" customFormat="1" ht="15" customHeight="1"/>
    <row r="89" s="78" customFormat="1" ht="15" customHeight="1"/>
    <row r="90" s="78" customFormat="1" ht="15" customHeight="1"/>
    <row r="91" s="78" customFormat="1" ht="15" customHeight="1"/>
    <row r="92" s="78" customFormat="1" ht="15" customHeight="1"/>
    <row r="93" s="78" customFormat="1" ht="15" customHeight="1"/>
    <row r="94" s="78" customFormat="1" ht="15" customHeight="1"/>
    <row r="95" s="78" customFormat="1" ht="15" customHeight="1"/>
    <row r="96" s="78" customFormat="1" ht="15" customHeight="1"/>
    <row r="97" s="78" customFormat="1" ht="15" customHeight="1"/>
    <row r="98" s="78" customFormat="1" ht="15" customHeight="1"/>
    <row r="99" s="78" customFormat="1" ht="15" customHeight="1"/>
    <row r="100" s="78" customFormat="1" ht="15" customHeight="1"/>
    <row r="101" s="78" customFormat="1" ht="15" customHeight="1"/>
    <row r="102" s="78" customFormat="1" ht="15" customHeight="1"/>
    <row r="103" s="78" customFormat="1" ht="15" customHeight="1"/>
    <row r="104" s="78" customFormat="1" ht="15" customHeight="1"/>
    <row r="105" s="78" customFormat="1" ht="15" customHeight="1"/>
    <row r="106" s="78" customFormat="1" ht="15" customHeight="1"/>
    <row r="107" s="78" customFormat="1" ht="15" customHeight="1"/>
    <row r="108" s="78" customFormat="1" ht="15" customHeight="1"/>
    <row r="109" s="78" customFormat="1" ht="15" customHeight="1"/>
    <row r="110" s="78" customFormat="1" ht="15" customHeight="1"/>
    <row r="111" s="78" customFormat="1" ht="15" customHeight="1"/>
    <row r="112" s="78" customFormat="1" ht="15" customHeight="1"/>
    <row r="113" s="78" customFormat="1" ht="15" customHeight="1"/>
    <row r="114" s="78" customFormat="1" ht="15" customHeight="1"/>
    <row r="115" s="78" customFormat="1" ht="15" customHeight="1"/>
    <row r="116" s="78" customFormat="1" ht="15" customHeight="1"/>
    <row r="117" s="78" customFormat="1" ht="15" customHeight="1"/>
    <row r="118" s="78" customFormat="1" ht="15" customHeight="1"/>
    <row r="119" s="78" customFormat="1" ht="15" customHeight="1"/>
    <row r="120" s="78" customFormat="1" ht="15" customHeight="1"/>
    <row r="121" s="78" customFormat="1" ht="15" customHeight="1"/>
    <row r="122" s="78" customFormat="1" ht="15" customHeight="1"/>
    <row r="123" s="78" customFormat="1" ht="15" customHeight="1"/>
    <row r="124" s="78" customFormat="1" ht="15" customHeight="1"/>
    <row r="125" s="78" customFormat="1" ht="15" customHeight="1"/>
    <row r="126" s="78" customFormat="1" ht="15" customHeight="1"/>
    <row r="127" s="78" customFormat="1" ht="15" customHeight="1"/>
    <row r="128" s="78" customFormat="1" ht="15" customHeight="1"/>
    <row r="129" s="78" customFormat="1" ht="15" customHeight="1"/>
    <row r="130" s="78" customFormat="1" ht="15" customHeight="1"/>
    <row r="131" s="78" customFormat="1" ht="15" customHeight="1"/>
    <row r="132" s="78" customFormat="1" ht="15" customHeight="1"/>
    <row r="133" s="78" customFormat="1" ht="15" customHeight="1"/>
    <row r="134" s="78" customFormat="1" ht="15" customHeight="1"/>
    <row r="135" s="78" customFormat="1" ht="15" customHeight="1"/>
    <row r="136" s="78" customFormat="1" ht="15" customHeight="1"/>
    <row r="137" s="78" customFormat="1" ht="15" customHeight="1"/>
    <row r="138" s="78" customFormat="1" ht="15" customHeight="1"/>
    <row r="139" s="78" customFormat="1" ht="15" customHeight="1"/>
    <row r="140" s="78" customFormat="1" ht="15" customHeight="1"/>
    <row r="141" s="78" customFormat="1" ht="15" customHeight="1"/>
    <row r="142" s="78" customFormat="1" ht="15" customHeight="1"/>
    <row r="143" s="78" customFormat="1" ht="15" customHeight="1"/>
    <row r="144" s="78" customFormat="1" ht="15" customHeight="1"/>
    <row r="145" s="78" customFormat="1" ht="15" customHeight="1"/>
    <row r="146" s="78" customFormat="1" ht="15" customHeight="1"/>
    <row r="147" s="78" customFormat="1" ht="15" customHeight="1"/>
    <row r="148" s="78" customFormat="1" ht="15" customHeight="1"/>
    <row r="149" s="78" customFormat="1" ht="15" customHeight="1"/>
    <row r="150" s="78" customFormat="1" ht="15" customHeight="1"/>
    <row r="151" s="78" customFormat="1" ht="15" customHeight="1"/>
    <row r="152" s="78" customFormat="1" ht="15" customHeight="1"/>
    <row r="153" s="78" customFormat="1" ht="15" customHeight="1"/>
    <row r="154" s="78" customFormat="1" ht="15" customHeight="1"/>
    <row r="155" s="78" customFormat="1" ht="15" customHeight="1"/>
    <row r="156" s="78" customFormat="1" ht="15" customHeight="1"/>
    <row r="157" s="78" customFormat="1" ht="15" customHeight="1"/>
    <row r="158" s="78" customFormat="1" ht="15" customHeight="1"/>
    <row r="159" s="78" customFormat="1" ht="15" customHeight="1"/>
    <row r="160" s="78" customFormat="1" ht="15" customHeight="1"/>
    <row r="161" s="78" customFormat="1" ht="15" customHeight="1"/>
    <row r="162" s="78" customFormat="1" ht="15" customHeight="1"/>
    <row r="163" s="78" customFormat="1" ht="15" customHeight="1"/>
    <row r="164" s="78" customFormat="1" ht="15" customHeight="1"/>
    <row r="165" s="78" customFormat="1" ht="15" customHeight="1"/>
    <row r="166" s="78" customFormat="1" ht="15" customHeight="1"/>
    <row r="167" s="78" customFormat="1" ht="15" customHeight="1"/>
    <row r="168" s="78" customFormat="1" ht="15" customHeight="1"/>
    <row r="169" s="78" customFormat="1" ht="15" customHeight="1"/>
    <row r="170" s="78" customFormat="1" ht="15" customHeight="1"/>
    <row r="171" s="78" customFormat="1" ht="15" customHeight="1"/>
    <row r="172" s="78" customFormat="1" ht="15" customHeight="1"/>
    <row r="173" s="78" customFormat="1" ht="15" customHeight="1"/>
    <row r="174" s="78" customFormat="1" ht="15" customHeight="1"/>
    <row r="175" s="78" customFormat="1" ht="15" customHeight="1"/>
    <row r="176" s="78" customFormat="1" ht="15" customHeight="1"/>
    <row r="177" s="78" customFormat="1" ht="15" customHeight="1"/>
    <row r="178" s="78" customFormat="1" ht="15" customHeight="1"/>
    <row r="179" s="78" customFormat="1" ht="15" customHeight="1"/>
    <row r="180" s="78" customFormat="1" ht="15" customHeight="1"/>
    <row r="181" s="78" customFormat="1" ht="15" customHeight="1"/>
    <row r="182" s="78" customFormat="1" ht="15" customHeight="1"/>
    <row r="183" s="78" customFormat="1" ht="15" customHeight="1"/>
    <row r="184" s="78" customFormat="1" ht="15" customHeight="1"/>
    <row r="185" s="78" customFormat="1" ht="15" customHeight="1"/>
    <row r="186" s="78" customFormat="1" ht="15" customHeight="1"/>
    <row r="187" s="78" customFormat="1" ht="15" customHeight="1"/>
    <row r="188" s="78" customFormat="1" ht="15" customHeight="1"/>
    <row r="189" s="78" customFormat="1" ht="15" customHeight="1"/>
    <row r="190" s="78" customFormat="1" ht="15" customHeight="1"/>
    <row r="191" s="78" customFormat="1" ht="15" customHeight="1"/>
    <row r="192" s="78" customFormat="1" ht="15" customHeight="1"/>
    <row r="193" s="78" customFormat="1" ht="15" customHeight="1"/>
    <row r="194" s="78" customFormat="1" ht="15" customHeight="1"/>
    <row r="195" s="78" customFormat="1" ht="15" customHeight="1"/>
    <row r="196" s="78" customFormat="1" ht="15" customHeight="1"/>
    <row r="197" s="78" customFormat="1" ht="15" customHeight="1"/>
    <row r="198" s="78" customFormat="1" ht="15" customHeight="1"/>
    <row r="199" s="78" customFormat="1" ht="15" customHeight="1"/>
    <row r="200" s="78" customFormat="1" ht="15" customHeight="1"/>
    <row r="201" s="78" customFormat="1" ht="15" customHeight="1"/>
    <row r="202" s="78" customFormat="1" ht="15" customHeight="1"/>
    <row r="203" s="78" customFormat="1" ht="15" customHeight="1"/>
    <row r="204" s="78" customFormat="1" ht="15" customHeight="1"/>
    <row r="205" s="78" customFormat="1" ht="15" customHeight="1"/>
    <row r="206" s="78" customFormat="1" ht="15" customHeight="1"/>
    <row r="207" s="78" customFormat="1" ht="15" customHeight="1"/>
    <row r="208" s="78" customFormat="1" ht="15" customHeight="1"/>
    <row r="209" s="78" customFormat="1" ht="15" customHeight="1"/>
    <row r="210" s="78" customFormat="1" ht="15" customHeight="1"/>
    <row r="211" s="78" customFormat="1" ht="15" customHeight="1"/>
    <row r="212" s="78" customFormat="1" ht="15" customHeight="1"/>
    <row r="213" s="78" customFormat="1" ht="15" customHeight="1"/>
    <row r="214" s="78" customFormat="1" ht="15" customHeight="1"/>
    <row r="215" s="78" customFormat="1" ht="15" customHeight="1"/>
    <row r="216" s="78" customFormat="1" ht="15" customHeight="1"/>
    <row r="217" s="78" customFormat="1" ht="15" customHeight="1"/>
    <row r="218" s="78" customFormat="1" ht="15" customHeight="1"/>
    <row r="219" s="78" customFormat="1" ht="15" customHeight="1"/>
    <row r="220" s="78" customFormat="1" ht="15" customHeight="1"/>
    <row r="221" s="78" customFormat="1" ht="15" customHeight="1"/>
    <row r="222" s="78" customFormat="1" ht="15" customHeight="1"/>
    <row r="223" s="78" customFormat="1" ht="15" customHeight="1"/>
    <row r="224" s="78" customFormat="1" ht="15" customHeight="1"/>
    <row r="225" s="78" customFormat="1" ht="15" customHeight="1"/>
    <row r="226" s="78" customFormat="1" ht="15" customHeight="1"/>
    <row r="227" s="78" customFormat="1" ht="15" customHeight="1"/>
    <row r="228" s="78" customFormat="1" ht="15" customHeight="1"/>
    <row r="229" s="78" customFormat="1" ht="15" customHeight="1"/>
    <row r="230" s="78" customFormat="1" ht="15" customHeight="1"/>
    <row r="231" s="78" customFormat="1" ht="15" customHeight="1"/>
    <row r="232" s="78" customFormat="1" ht="15" customHeight="1"/>
    <row r="233" s="78" customFormat="1" ht="15" customHeight="1"/>
    <row r="234" s="78" customFormat="1" ht="15" customHeight="1"/>
    <row r="235" s="78" customFormat="1" ht="15" customHeight="1"/>
    <row r="236" s="78" customFormat="1" ht="15" customHeight="1"/>
    <row r="237" s="78" customFormat="1" ht="15" customHeight="1"/>
    <row r="238" s="78" customFormat="1" ht="15" customHeight="1"/>
    <row r="239" s="78" customFormat="1" ht="15" customHeight="1"/>
    <row r="240" s="78" customFormat="1" ht="15" customHeight="1"/>
    <row r="241" s="78" customFormat="1" ht="15" customHeight="1"/>
    <row r="242" s="78" customFormat="1" ht="15" customHeight="1"/>
    <row r="243" s="78" customFormat="1" ht="15" customHeight="1"/>
    <row r="244" s="78" customFormat="1" ht="15" customHeight="1"/>
    <row r="245" s="78" customFormat="1" ht="15" customHeight="1"/>
    <row r="246" s="78" customFormat="1" ht="15" customHeight="1"/>
    <row r="247" s="78" customFormat="1" ht="15" customHeight="1"/>
    <row r="248" s="78" customFormat="1" ht="15" customHeight="1"/>
    <row r="249" s="78" customFormat="1" ht="15" customHeight="1"/>
    <row r="250" s="78" customFormat="1" ht="15" customHeight="1"/>
    <row r="251" s="78" customFormat="1" ht="15" customHeight="1"/>
    <row r="252" s="78" customFormat="1" ht="15" customHeight="1"/>
    <row r="253" s="78" customFormat="1" ht="15" customHeight="1"/>
    <row r="254" s="78" customFormat="1" ht="15" customHeight="1"/>
    <row r="255" s="78" customFormat="1" ht="15" customHeight="1"/>
    <row r="256" s="78" customFormat="1" ht="15" customHeight="1"/>
    <row r="257" s="78" customFormat="1" ht="15" customHeight="1"/>
    <row r="258" s="78" customFormat="1" ht="15" customHeight="1"/>
    <row r="259" s="78" customFormat="1" ht="15" customHeight="1"/>
    <row r="260" s="78" customFormat="1" ht="15" customHeight="1"/>
    <row r="261" s="78" customFormat="1" ht="15" customHeight="1"/>
    <row r="262" s="78" customFormat="1" ht="15" customHeight="1"/>
    <row r="263" s="78" customFormat="1" ht="15" customHeight="1"/>
    <row r="264" s="78" customFormat="1" ht="15" customHeight="1"/>
    <row r="265" s="78" customFormat="1" ht="15" customHeight="1"/>
    <row r="266" s="78" customFormat="1" ht="15" customHeight="1"/>
    <row r="267" s="78" customFormat="1" ht="15" customHeight="1"/>
    <row r="268" s="78" customFormat="1" ht="15" customHeight="1"/>
    <row r="269" s="78" customFormat="1" ht="15" customHeight="1"/>
    <row r="270" s="78" customFormat="1" ht="15" customHeight="1"/>
    <row r="271" s="78" customFormat="1" ht="15" customHeight="1"/>
    <row r="272" s="78" customFormat="1" ht="15" customHeight="1"/>
    <row r="273" s="78" customFormat="1" ht="15" customHeight="1"/>
    <row r="274" s="78" customFormat="1" ht="15" customHeight="1"/>
    <row r="275" s="78" customFormat="1" ht="15" customHeight="1"/>
    <row r="276" s="78" customFormat="1" ht="15" customHeight="1"/>
    <row r="277" s="78" customFormat="1" ht="15" customHeight="1"/>
    <row r="278" s="78" customFormat="1" ht="15" customHeight="1"/>
    <row r="279" s="78" customFormat="1" ht="15" customHeight="1"/>
    <row r="280" s="78" customFormat="1" ht="15" customHeight="1"/>
    <row r="281" s="78" customFormat="1" ht="15" customHeight="1"/>
    <row r="282" s="78" customFormat="1" ht="15" customHeight="1"/>
    <row r="283" s="78" customFormat="1" ht="15" customHeight="1"/>
    <row r="284" s="78" customFormat="1" ht="15" customHeight="1"/>
    <row r="285" s="78" customFormat="1" ht="15" customHeight="1"/>
    <row r="286" s="78" customFormat="1" ht="15" customHeight="1"/>
    <row r="287" s="78" customFormat="1" ht="15" customHeight="1"/>
    <row r="288" s="78" customFormat="1" ht="15" customHeight="1"/>
    <row r="289" s="78" customFormat="1" ht="15" customHeight="1"/>
    <row r="290" s="78" customFormat="1" ht="15" customHeight="1"/>
    <row r="291" s="78" customFormat="1" ht="15" customHeight="1"/>
    <row r="292" s="78" customFormat="1" ht="15" customHeight="1"/>
    <row r="293" s="78" customFormat="1" ht="15" customHeight="1"/>
    <row r="294" s="78" customFormat="1" ht="15" customHeight="1"/>
    <row r="295" s="78" customFormat="1" ht="15" customHeight="1"/>
    <row r="296" s="78" customFormat="1" ht="15" customHeight="1"/>
    <row r="297" s="78" customFormat="1" ht="15" customHeight="1"/>
    <row r="298" s="78" customFormat="1" ht="15" customHeight="1"/>
    <row r="299" s="78" customFormat="1" ht="15" customHeight="1"/>
    <row r="300" s="78" customFormat="1" ht="15" customHeight="1"/>
    <row r="301" s="78" customFormat="1" ht="15" customHeight="1"/>
    <row r="302" s="78" customFormat="1" ht="15" customHeight="1"/>
    <row r="303" s="78" customFormat="1" ht="15" customHeight="1"/>
    <row r="304" s="78" customFormat="1" ht="15" customHeight="1"/>
    <row r="305" s="78" customFormat="1" ht="15" customHeight="1"/>
    <row r="306" s="78" customFormat="1" ht="15" customHeight="1"/>
    <row r="307" s="78" customFormat="1" ht="15" customHeight="1"/>
    <row r="308" s="78" customFormat="1" ht="15" customHeight="1"/>
    <row r="309" s="78" customFormat="1" ht="15" customHeight="1"/>
    <row r="310" s="78" customFormat="1" ht="15" customHeight="1"/>
    <row r="311" s="78" customFormat="1" ht="15" customHeight="1"/>
    <row r="312" s="78" customFormat="1" ht="15" customHeight="1"/>
    <row r="313" s="78" customFormat="1" ht="15" customHeight="1"/>
    <row r="314" s="78" customFormat="1" ht="15" customHeight="1"/>
    <row r="315" s="78" customFormat="1" ht="15" customHeight="1"/>
    <row r="316" s="78" customFormat="1" ht="15" customHeight="1"/>
    <row r="317" s="78" customFormat="1" ht="15" customHeight="1"/>
    <row r="318" s="78" customFormat="1" ht="15" customHeight="1"/>
    <row r="319" s="78" customFormat="1" ht="15" customHeight="1"/>
    <row r="320" s="78" customFormat="1" ht="15" customHeight="1"/>
    <row r="321" s="78" customFormat="1" ht="15" customHeight="1"/>
    <row r="322" s="78" customFormat="1" ht="15" customHeight="1"/>
    <row r="323" s="78" customFormat="1" ht="15" customHeight="1"/>
    <row r="324" s="78" customFormat="1" ht="15" customHeight="1"/>
    <row r="325" s="78" customFormat="1" ht="15" customHeight="1"/>
    <row r="326" s="78" customFormat="1" ht="15" customHeight="1"/>
    <row r="327" s="78" customFormat="1" ht="15" customHeight="1"/>
    <row r="328" s="78" customFormat="1" ht="15" customHeight="1"/>
    <row r="329" s="78" customFormat="1" ht="15" customHeight="1"/>
    <row r="330" s="78" customFormat="1" ht="15" customHeight="1"/>
    <row r="331" s="78" customFormat="1" ht="15" customHeight="1"/>
    <row r="332" s="78" customFormat="1" ht="15" customHeight="1"/>
    <row r="333" s="78" customFormat="1" ht="15" customHeight="1"/>
    <row r="334" s="78" customFormat="1" ht="15" customHeight="1"/>
    <row r="335" s="78" customFormat="1" ht="15" customHeight="1"/>
    <row r="336" s="78" customFormat="1" ht="15" customHeight="1"/>
    <row r="337" s="78" customFormat="1" ht="15" customHeight="1"/>
    <row r="338" s="78" customFormat="1" ht="15" customHeight="1"/>
    <row r="339" s="78" customFormat="1" ht="15" customHeight="1"/>
    <row r="340" s="78" customFormat="1" ht="15" customHeight="1"/>
    <row r="341" s="78" customFormat="1" ht="15" customHeight="1"/>
    <row r="342" s="78" customFormat="1" ht="15" customHeight="1"/>
    <row r="343" s="78" customFormat="1" ht="15" customHeight="1"/>
    <row r="344" s="78" customFormat="1" ht="15" customHeight="1"/>
    <row r="345" s="78" customFormat="1" ht="15" customHeight="1"/>
    <row r="346" s="78" customFormat="1" ht="15" customHeight="1"/>
    <row r="347" s="78" customFormat="1" ht="15" customHeight="1"/>
    <row r="348" s="78" customFormat="1" ht="15" customHeight="1"/>
    <row r="349" s="78" customFormat="1" ht="15" customHeight="1"/>
    <row r="350" s="78" customFormat="1" ht="15" customHeight="1"/>
    <row r="351" s="78" customFormat="1" ht="15" customHeight="1"/>
    <row r="352" s="78" customFormat="1" ht="15" customHeight="1"/>
    <row r="353" s="78" customFormat="1" ht="15" customHeight="1"/>
    <row r="354" s="78" customFormat="1" ht="15" customHeight="1"/>
    <row r="355" s="78" customFormat="1" ht="15" customHeight="1"/>
    <row r="356" s="78" customFormat="1" ht="15" customHeight="1"/>
    <row r="357" s="78" customFormat="1" ht="15" customHeight="1"/>
    <row r="358" s="78" customFormat="1" ht="15" customHeight="1"/>
    <row r="359" s="78" customFormat="1" ht="15" customHeight="1"/>
    <row r="360" s="78" customFormat="1" ht="15" customHeight="1"/>
    <row r="361" s="78" customFormat="1" ht="15" customHeight="1"/>
    <row r="362" s="78" customFormat="1" ht="15" customHeight="1"/>
    <row r="363" s="78" customFormat="1" ht="15" customHeight="1"/>
    <row r="364" s="78" customFormat="1" ht="15" customHeight="1"/>
    <row r="365" s="78" customFormat="1" ht="15" customHeight="1"/>
    <row r="366" s="78" customFormat="1" ht="15" customHeight="1"/>
    <row r="367" s="78" customFormat="1" ht="15" customHeight="1"/>
    <row r="368" s="78" customFormat="1" ht="15" customHeight="1"/>
    <row r="369" s="78" customFormat="1" ht="15" customHeight="1"/>
    <row r="370" s="78" customFormat="1" ht="15" customHeight="1"/>
    <row r="371" s="78" customFormat="1" ht="15" customHeight="1"/>
    <row r="372" s="78" customFormat="1" ht="15" customHeight="1"/>
    <row r="373" s="78" customFormat="1" ht="15" customHeight="1"/>
    <row r="374" s="78" customFormat="1" ht="15" customHeight="1"/>
    <row r="375" s="78" customFormat="1" ht="15" customHeight="1"/>
    <row r="376" s="78" customFormat="1" ht="15" customHeight="1"/>
    <row r="377" s="78" customFormat="1" ht="15" customHeight="1"/>
    <row r="378" s="78" customFormat="1" ht="15" customHeight="1"/>
    <row r="379" s="78" customFormat="1" ht="15" customHeight="1"/>
    <row r="380" s="78" customFormat="1" ht="15" customHeight="1"/>
    <row r="381" s="78" customFormat="1" ht="15" customHeight="1"/>
    <row r="382" s="78" customFormat="1" ht="15" customHeight="1"/>
    <row r="383" s="78" customFormat="1" ht="15" customHeight="1"/>
    <row r="384" s="78" customFormat="1" ht="15" customHeight="1"/>
    <row r="385" s="78" customFormat="1" ht="15" customHeight="1"/>
    <row r="386" s="78" customFormat="1" ht="15" customHeight="1"/>
    <row r="387" s="78" customFormat="1" ht="15" customHeight="1"/>
    <row r="388" s="78" customFormat="1" ht="15" customHeight="1"/>
    <row r="389" s="78" customFormat="1" ht="15" customHeight="1"/>
    <row r="390" s="78" customFormat="1" ht="15" customHeight="1"/>
    <row r="391" s="78" customFormat="1" ht="15" customHeight="1"/>
    <row r="392" s="78" customFormat="1" ht="15" customHeight="1"/>
    <row r="393" s="78" customFormat="1" ht="15" customHeight="1"/>
    <row r="394" s="78" customFormat="1" ht="15" customHeight="1"/>
    <row r="395" s="78" customFormat="1" ht="15" customHeight="1"/>
    <row r="396" s="78" customFormat="1" ht="15" customHeight="1"/>
    <row r="397" s="78" customFormat="1" ht="15" customHeight="1"/>
    <row r="398" s="78" customFormat="1" ht="15" customHeight="1"/>
    <row r="399" s="78" customFormat="1" ht="15" customHeight="1"/>
    <row r="400" s="78" customFormat="1" ht="15" customHeight="1"/>
    <row r="401" s="78" customFormat="1" ht="15" customHeight="1"/>
    <row r="402" s="78" customFormat="1" ht="15" customHeight="1"/>
    <row r="403" s="78" customFormat="1" ht="15" customHeight="1"/>
    <row r="404" s="78" customFormat="1" ht="15" customHeight="1"/>
    <row r="405" s="78" customFormat="1" ht="15" customHeight="1"/>
    <row r="406" s="78" customFormat="1" ht="15" customHeight="1"/>
    <row r="407" s="78" customFormat="1" ht="15" customHeight="1"/>
    <row r="408" s="78" customFormat="1" ht="15" customHeight="1"/>
    <row r="409" s="78" customFormat="1" ht="15" customHeight="1"/>
    <row r="410" s="78" customFormat="1" ht="15" customHeight="1"/>
    <row r="411" s="78" customFormat="1" ht="15" customHeight="1"/>
    <row r="412" s="78" customFormat="1" ht="15" customHeight="1"/>
    <row r="413" s="78" customFormat="1" ht="15" customHeight="1"/>
    <row r="414" s="78" customFormat="1" ht="15" customHeight="1"/>
    <row r="415" s="78" customFormat="1" ht="15" customHeight="1"/>
    <row r="416" s="78" customFormat="1" ht="15" customHeight="1"/>
    <row r="417" s="78" customFormat="1" ht="15" customHeight="1"/>
    <row r="418" s="78" customFormat="1" ht="15" customHeight="1"/>
    <row r="419" s="78" customFormat="1" ht="15" customHeight="1"/>
    <row r="420" s="78" customFormat="1" ht="15" customHeight="1"/>
    <row r="421" s="78" customFormat="1" ht="15" customHeight="1"/>
    <row r="422" s="78" customFormat="1" ht="15" customHeight="1"/>
    <row r="423" s="78" customFormat="1" ht="15" customHeight="1"/>
    <row r="424" s="78" customFormat="1" ht="15" customHeight="1"/>
    <row r="425" s="78" customFormat="1" ht="15" customHeight="1"/>
    <row r="426" s="78" customFormat="1" ht="15" customHeight="1"/>
    <row r="427" s="78" customFormat="1" ht="15" customHeight="1"/>
    <row r="428" s="78" customFormat="1" ht="15" customHeight="1"/>
    <row r="429" s="78" customFormat="1" ht="15" customHeight="1"/>
    <row r="430" s="78" customFormat="1" ht="15" customHeight="1"/>
    <row r="431" s="78" customFormat="1" ht="15" customHeight="1"/>
    <row r="432" s="78" customFormat="1" ht="15" customHeight="1"/>
    <row r="433" s="78" customFormat="1" ht="15" customHeight="1"/>
    <row r="434" s="78" customFormat="1" ht="15" customHeight="1"/>
    <row r="435" s="78" customFormat="1" ht="15" customHeight="1"/>
    <row r="436" s="78" customFormat="1" ht="15" customHeight="1"/>
    <row r="437" s="78" customFormat="1" ht="15" customHeight="1"/>
    <row r="438" s="78" customFormat="1" ht="15" customHeight="1"/>
    <row r="439" s="78" customFormat="1" ht="15" customHeight="1"/>
    <row r="440" s="78" customFormat="1" ht="15" customHeight="1"/>
    <row r="441" s="78" customFormat="1" ht="15" customHeight="1"/>
    <row r="442" s="78" customFormat="1" ht="15" customHeight="1"/>
    <row r="443" s="78" customFormat="1" ht="15" customHeight="1"/>
    <row r="444" s="78" customFormat="1" ht="15" customHeight="1"/>
    <row r="445" s="78" customFormat="1" ht="15" customHeight="1"/>
    <row r="446" s="78" customFormat="1" ht="15" customHeight="1"/>
    <row r="447" s="78" customFormat="1" ht="15" customHeight="1"/>
    <row r="448" s="78" customFormat="1" ht="15" customHeight="1"/>
    <row r="449" s="78" customFormat="1" ht="15" customHeight="1"/>
    <row r="450" s="78" customFormat="1" ht="15" customHeight="1"/>
    <row r="451" s="78" customFormat="1" ht="15" customHeight="1"/>
    <row r="452" s="78" customFormat="1" ht="15" customHeight="1"/>
    <row r="453" s="78" customFormat="1" ht="15" customHeight="1"/>
    <row r="454" s="78" customFormat="1" ht="15" customHeight="1"/>
    <row r="455" s="78" customFormat="1" ht="15" customHeight="1"/>
    <row r="456" s="78" customFormat="1" ht="15" customHeight="1"/>
    <row r="457" s="78" customFormat="1" ht="15" customHeight="1"/>
    <row r="458" s="78" customFormat="1" ht="15" customHeight="1"/>
    <row r="459" s="78" customFormat="1" ht="15" customHeight="1"/>
    <row r="460" s="78" customFormat="1" ht="15" customHeight="1"/>
    <row r="461" s="78" customFormat="1" ht="15" customHeight="1"/>
    <row r="462" s="78" customFormat="1" ht="15" customHeight="1"/>
    <row r="463" s="78" customFormat="1" ht="15" customHeight="1"/>
    <row r="464" s="78" customFormat="1" ht="15" customHeight="1"/>
    <row r="465" s="78" customFormat="1" ht="15" customHeight="1"/>
    <row r="466" s="78" customFormat="1" ht="15" customHeight="1"/>
    <row r="467" s="78" customFormat="1" ht="15" customHeight="1"/>
    <row r="468" s="78" customFormat="1" ht="15" customHeight="1"/>
    <row r="469" s="78" customFormat="1" ht="15" customHeight="1"/>
    <row r="470" s="78" customFormat="1" ht="15" customHeight="1"/>
    <row r="471" s="78" customFormat="1" ht="15" customHeight="1"/>
    <row r="472" s="78" customFormat="1" ht="15" customHeight="1"/>
    <row r="473" s="78" customFormat="1" ht="15" customHeight="1"/>
    <row r="474" s="78" customFormat="1" ht="15" customHeight="1"/>
    <row r="475" s="78" customFormat="1" ht="15" customHeight="1"/>
    <row r="476" s="78" customFormat="1" ht="15" customHeight="1"/>
    <row r="477" s="78" customFormat="1" ht="15" customHeight="1"/>
    <row r="478" s="78" customFormat="1" ht="15" customHeight="1"/>
    <row r="479" s="78" customFormat="1" ht="15" customHeight="1"/>
    <row r="480" s="78" customFormat="1" ht="15" customHeight="1"/>
    <row r="481" s="78" customFormat="1" ht="15" customHeight="1"/>
    <row r="482" s="78" customFormat="1" ht="15" customHeight="1"/>
    <row r="483" s="78" customFormat="1" ht="15" customHeight="1"/>
    <row r="484" s="78" customFormat="1" ht="15" customHeight="1"/>
    <row r="485" s="78" customFormat="1" ht="15" customHeight="1"/>
    <row r="486" s="78" customFormat="1" ht="15" customHeight="1"/>
    <row r="487" s="78" customFormat="1" ht="15" customHeight="1"/>
    <row r="488" s="78" customFormat="1" ht="15" customHeight="1"/>
    <row r="489" s="78" customFormat="1" ht="15" customHeight="1"/>
    <row r="490" s="78" customFormat="1" ht="15" customHeight="1"/>
    <row r="491" s="78" customFormat="1" ht="15" customHeight="1"/>
    <row r="492" s="78" customFormat="1" ht="15" customHeight="1"/>
    <row r="493" s="78" customFormat="1" ht="15" customHeight="1"/>
    <row r="494" s="78" customFormat="1" ht="15" customHeight="1"/>
    <row r="495" s="78" customFormat="1" ht="15" customHeight="1"/>
    <row r="496" s="78" customFormat="1" ht="15" customHeight="1"/>
    <row r="497" s="78" customFormat="1" ht="15" customHeight="1"/>
    <row r="498" s="78" customFormat="1" ht="15" customHeight="1"/>
    <row r="499" s="78" customFormat="1" ht="15" customHeight="1"/>
    <row r="500" s="78" customFormat="1" ht="15" customHeight="1"/>
    <row r="501" s="78" customFormat="1" ht="15" customHeight="1"/>
    <row r="502" s="78" customFormat="1" ht="15" customHeight="1"/>
    <row r="503" s="78" customFormat="1" ht="15" customHeight="1"/>
    <row r="504" s="78" customFormat="1" ht="15" customHeight="1"/>
    <row r="505" s="78" customFormat="1" ht="15" customHeight="1"/>
    <row r="506" s="78" customFormat="1" ht="15" customHeight="1"/>
    <row r="507" s="78" customFormat="1" ht="15" customHeight="1"/>
    <row r="508" s="78" customFormat="1" ht="15" customHeight="1"/>
    <row r="509" s="78" customFormat="1" ht="15" customHeight="1"/>
    <row r="510" s="78" customFormat="1" ht="15" customHeight="1"/>
    <row r="511" s="78" customFormat="1" ht="15" customHeight="1"/>
    <row r="512" s="78" customFormat="1" ht="15" customHeight="1"/>
    <row r="513" s="78" customFormat="1" ht="15" customHeight="1"/>
    <row r="514" s="78" customFormat="1" ht="15" customHeight="1"/>
    <row r="515" s="78" customFormat="1" ht="15" customHeight="1"/>
    <row r="516" s="78" customFormat="1" ht="15" customHeight="1"/>
    <row r="517" s="78" customFormat="1" ht="15" customHeight="1"/>
    <row r="518" s="78" customFormat="1" ht="15" customHeight="1"/>
    <row r="519" s="78" customFormat="1" ht="15" customHeight="1"/>
    <row r="520" s="78" customFormat="1" ht="15" customHeight="1"/>
    <row r="521" s="78" customFormat="1" ht="15" customHeight="1"/>
    <row r="522" s="78" customFormat="1" ht="15" customHeight="1"/>
    <row r="523" s="78" customFormat="1" ht="15" customHeight="1"/>
    <row r="524" s="78" customFormat="1" ht="15" customHeight="1"/>
    <row r="525" s="78" customFormat="1" ht="15" customHeight="1"/>
    <row r="526" s="78" customFormat="1" ht="15" customHeight="1"/>
    <row r="527" s="78" customFormat="1" ht="15" customHeight="1"/>
    <row r="528" s="78" customFormat="1" ht="15" customHeight="1"/>
    <row r="529" s="78" customFormat="1" ht="15" customHeight="1"/>
    <row r="530" s="78" customFormat="1" ht="15" customHeight="1"/>
    <row r="531" s="78" customFormat="1" ht="15" customHeight="1"/>
    <row r="532" s="78" customFormat="1" ht="15" customHeight="1"/>
    <row r="533" s="78" customFormat="1" ht="15" customHeight="1"/>
    <row r="534" s="78" customFormat="1" ht="15" customHeight="1"/>
    <row r="535" s="78" customFormat="1" ht="15" customHeight="1"/>
    <row r="536" s="78" customFormat="1" ht="15" customHeight="1"/>
    <row r="537" s="78" customFormat="1" ht="15" customHeight="1"/>
    <row r="538" s="78" customFormat="1" ht="15" customHeight="1"/>
    <row r="539" s="78" customFormat="1" ht="15" customHeight="1"/>
    <row r="540" s="78" customFormat="1" ht="15" customHeight="1"/>
    <row r="541" s="78" customFormat="1" ht="15" customHeight="1"/>
    <row r="542" s="78" customFormat="1" ht="15" customHeight="1"/>
    <row r="543" s="78" customFormat="1" ht="15" customHeight="1"/>
    <row r="544" s="78" customFormat="1" ht="15" customHeight="1"/>
    <row r="545" s="78" customFormat="1" ht="15" customHeight="1"/>
    <row r="546" s="78" customFormat="1" ht="15" customHeight="1"/>
    <row r="547" s="78" customFormat="1" ht="15" customHeight="1"/>
    <row r="548" s="78" customFormat="1" ht="15" customHeight="1"/>
    <row r="549" s="78" customFormat="1" ht="15" customHeight="1"/>
    <row r="550" s="78" customFormat="1" ht="15" customHeight="1"/>
    <row r="551" s="78" customFormat="1" ht="15" customHeight="1"/>
    <row r="552" s="78" customFormat="1" ht="15" customHeight="1"/>
    <row r="553" s="78" customFormat="1" ht="15" customHeight="1"/>
    <row r="554" s="78" customFormat="1" ht="15" customHeight="1"/>
    <row r="555" s="78" customFormat="1" ht="15" customHeight="1"/>
    <row r="556" s="78" customFormat="1" ht="15" customHeight="1"/>
    <row r="557" s="78" customFormat="1" ht="15" customHeight="1"/>
    <row r="558" s="78" customFormat="1" ht="15" customHeight="1"/>
    <row r="559" s="78" customFormat="1" ht="15" customHeight="1"/>
    <row r="560" s="78" customFormat="1" ht="15" customHeight="1"/>
    <row r="561" s="78" customFormat="1" ht="15" customHeight="1"/>
    <row r="562" s="78" customFormat="1" ht="15" customHeight="1"/>
    <row r="563" s="78" customFormat="1" ht="15" customHeight="1"/>
    <row r="564" s="78" customFormat="1" ht="15" customHeight="1"/>
    <row r="565" s="78" customFormat="1" ht="15" customHeight="1"/>
    <row r="566" s="78" customFormat="1" ht="15" customHeight="1"/>
    <row r="567" s="78" customFormat="1" ht="15" customHeight="1"/>
    <row r="568" s="78" customFormat="1" ht="15" customHeight="1"/>
    <row r="569" s="78" customFormat="1" ht="15" customHeight="1"/>
    <row r="570" s="78" customFormat="1" ht="15" customHeight="1"/>
    <row r="571" s="78" customFormat="1" ht="15" customHeight="1"/>
    <row r="572" s="78" customFormat="1" ht="15" customHeight="1"/>
    <row r="573" s="78" customFormat="1" ht="15" customHeight="1"/>
    <row r="574" s="78" customFormat="1" ht="15" customHeight="1"/>
    <row r="575" s="78" customFormat="1" ht="15" customHeight="1"/>
    <row r="576" s="78" customFormat="1" ht="15" customHeight="1"/>
    <row r="577" s="78" customFormat="1" ht="15" customHeight="1"/>
    <row r="578" s="78" customFormat="1" ht="15" customHeight="1"/>
    <row r="579" s="78" customFormat="1" ht="15" customHeight="1"/>
    <row r="580" s="78" customFormat="1" ht="15" customHeight="1"/>
    <row r="581" s="78" customFormat="1" ht="15" customHeight="1"/>
    <row r="582" s="78" customFormat="1" ht="15" customHeight="1"/>
    <row r="583" s="78" customFormat="1" ht="15" customHeight="1"/>
    <row r="584" s="78" customFormat="1" ht="15" customHeight="1"/>
    <row r="585" s="78" customFormat="1" ht="15" customHeight="1"/>
    <row r="586" s="78" customFormat="1" ht="15" customHeight="1"/>
    <row r="587" s="78" customFormat="1" ht="15" customHeight="1"/>
    <row r="588" s="78" customFormat="1" ht="15" customHeight="1"/>
    <row r="589" s="78" customFormat="1" ht="15" customHeight="1"/>
    <row r="590" s="78" customFormat="1" ht="15" customHeight="1"/>
    <row r="591" s="78" customFormat="1" ht="15" customHeight="1"/>
    <row r="592" s="78" customFormat="1" ht="15" customHeight="1"/>
    <row r="593" s="78" customFormat="1" ht="15" customHeight="1"/>
    <row r="594" s="78" customFormat="1" ht="15" customHeight="1"/>
    <row r="595" s="78" customFormat="1" ht="15" customHeight="1"/>
    <row r="596" s="78" customFormat="1" ht="15" customHeight="1"/>
    <row r="597" s="78" customFormat="1" ht="15" customHeight="1"/>
    <row r="598" s="78" customFormat="1" ht="15" customHeight="1"/>
    <row r="599" s="78" customFormat="1" ht="15" customHeight="1"/>
    <row r="600" s="78" customFormat="1" ht="15" customHeight="1"/>
    <row r="601" s="78" customFormat="1" ht="15" customHeight="1"/>
    <row r="602" s="78" customFormat="1" ht="15" customHeight="1"/>
    <row r="603" s="78" customFormat="1" ht="15" customHeight="1"/>
    <row r="604" s="78" customFormat="1" ht="15" customHeight="1"/>
    <row r="605" s="78" customFormat="1" ht="15" customHeight="1"/>
    <row r="606" s="78" customFormat="1" ht="15" customHeight="1"/>
    <row r="607" s="78" customFormat="1" ht="15" customHeight="1"/>
    <row r="608" s="78" customFormat="1" ht="15" customHeight="1"/>
    <row r="609" s="78" customFormat="1" ht="15" customHeight="1"/>
    <row r="610" s="78" customFormat="1" ht="15" customHeight="1"/>
    <row r="611" s="78" customFormat="1" ht="15" customHeight="1"/>
    <row r="612" s="78" customFormat="1" ht="15" customHeight="1"/>
    <row r="613" s="78" customFormat="1" ht="15" customHeight="1"/>
    <row r="614" s="78" customFormat="1" ht="15" customHeight="1"/>
    <row r="615" s="78" customFormat="1" ht="15" customHeight="1"/>
    <row r="616" s="78" customFormat="1" ht="15" customHeight="1"/>
    <row r="617" s="78" customFormat="1" ht="15" customHeight="1"/>
    <row r="618" s="78" customFormat="1" ht="15" customHeight="1"/>
    <row r="619" s="78" customFormat="1" ht="15" customHeight="1"/>
    <row r="620" s="78" customFormat="1" ht="15" customHeight="1"/>
    <row r="621" s="78" customFormat="1" ht="15" customHeight="1"/>
    <row r="622" s="78" customFormat="1" ht="15" customHeight="1"/>
    <row r="623" s="78" customFormat="1" ht="15" customHeight="1"/>
    <row r="624" s="78" customFormat="1" ht="15" customHeight="1"/>
    <row r="625" s="78" customFormat="1" ht="15" customHeight="1"/>
    <row r="626" s="78" customFormat="1" ht="15" customHeight="1"/>
    <row r="627" s="78" customFormat="1" ht="15" customHeight="1"/>
    <row r="628" s="78" customFormat="1" ht="15" customHeight="1"/>
    <row r="629" s="78" customFormat="1" ht="15" customHeight="1"/>
    <row r="630" s="78" customFormat="1" ht="15" customHeight="1"/>
    <row r="631" s="78" customFormat="1" ht="15" customHeight="1"/>
    <row r="632" s="78" customFormat="1" ht="15" customHeight="1"/>
    <row r="633" s="78" customFormat="1" ht="15" customHeight="1"/>
    <row r="634" s="78" customFormat="1" ht="15" customHeight="1"/>
    <row r="635" s="78" customFormat="1" ht="15" customHeight="1"/>
    <row r="636" s="78" customFormat="1" ht="15" customHeight="1"/>
    <row r="637" s="78" customFormat="1" ht="15" customHeight="1"/>
    <row r="638" s="78" customFormat="1" ht="15" customHeight="1"/>
    <row r="639" s="78" customFormat="1" ht="15" customHeight="1"/>
    <row r="640" s="78" customFormat="1" ht="15" customHeight="1"/>
    <row r="641" s="78" customFormat="1" ht="15" customHeight="1"/>
    <row r="642" s="78" customFormat="1" ht="15" customHeight="1"/>
    <row r="643" s="78" customFormat="1" ht="15" customHeight="1"/>
    <row r="644" s="78" customFormat="1" ht="15" customHeight="1"/>
    <row r="645" s="78" customFormat="1" ht="15" customHeight="1"/>
    <row r="646" s="78" customFormat="1" ht="15" customHeight="1"/>
    <row r="647" s="78" customFormat="1" ht="15" customHeight="1"/>
    <row r="648" s="78" customFormat="1" ht="15" customHeight="1"/>
    <row r="649" s="78" customFormat="1" ht="15" customHeight="1"/>
    <row r="650" s="78" customFormat="1" ht="15" customHeight="1"/>
    <row r="651" s="78" customFormat="1" ht="15" customHeight="1"/>
    <row r="652" s="78" customFormat="1" ht="15" customHeight="1"/>
    <row r="653" s="78" customFormat="1" ht="15" customHeight="1"/>
    <row r="654" s="78" customFormat="1" ht="15" customHeight="1"/>
    <row r="655" s="78" customFormat="1" ht="15" customHeight="1"/>
    <row r="656" s="78" customFormat="1" ht="15" customHeight="1"/>
    <row r="657" s="78" customFormat="1" ht="15" customHeight="1"/>
    <row r="658" s="78" customFormat="1" ht="15" customHeight="1"/>
    <row r="659" s="78" customFormat="1" ht="15" customHeight="1"/>
    <row r="660" s="78" customFormat="1" ht="15" customHeight="1"/>
    <row r="661" s="78" customFormat="1" ht="15" customHeight="1"/>
    <row r="662" s="78" customFormat="1" ht="15" customHeight="1"/>
    <row r="663" s="78" customFormat="1" ht="15" customHeight="1"/>
    <row r="664" s="78" customFormat="1" ht="15" customHeight="1"/>
    <row r="665" s="78" customFormat="1" ht="15" customHeight="1"/>
    <row r="666" s="78" customFormat="1" ht="15" customHeight="1"/>
    <row r="667" s="78" customFormat="1" ht="15" customHeight="1"/>
    <row r="668" s="78" customFormat="1" ht="15" customHeight="1"/>
    <row r="669" s="78" customFormat="1" ht="15" customHeight="1"/>
    <row r="670" s="78" customFormat="1" ht="15" customHeight="1"/>
    <row r="671" s="78" customFormat="1" ht="15" customHeight="1"/>
    <row r="672" s="78" customFormat="1" ht="15" customHeight="1"/>
    <row r="673" s="78" customFormat="1" ht="15" customHeight="1"/>
    <row r="674" s="78" customFormat="1" ht="15" customHeight="1"/>
    <row r="675" s="78" customFormat="1" ht="15" customHeight="1"/>
    <row r="676" s="78" customFormat="1" ht="15" customHeight="1"/>
    <row r="677" s="78" customFormat="1" ht="15" customHeight="1"/>
    <row r="678" s="78" customFormat="1" ht="15" customHeight="1"/>
    <row r="679" s="78" customFormat="1" ht="15" customHeight="1"/>
    <row r="680" s="78" customFormat="1" ht="15" customHeight="1"/>
    <row r="681" s="78" customFormat="1" ht="15" customHeight="1"/>
    <row r="682" s="78" customFormat="1" ht="15" customHeight="1"/>
    <row r="683" s="78" customFormat="1" ht="15" customHeight="1"/>
    <row r="684" s="78" customFormat="1" ht="15" customHeight="1"/>
    <row r="685" s="78" customFormat="1" ht="15" customHeight="1"/>
    <row r="686" s="78" customFormat="1" ht="15" customHeight="1"/>
    <row r="687" s="78" customFormat="1" ht="15" customHeight="1"/>
    <row r="688" s="78" customFormat="1" ht="15" customHeight="1"/>
    <row r="689" s="78" customFormat="1" ht="15" customHeight="1"/>
    <row r="690" s="78" customFormat="1" ht="15" customHeight="1"/>
    <row r="691" s="78" customFormat="1" ht="15" customHeight="1"/>
    <row r="692" s="78" customFormat="1" ht="15" customHeight="1"/>
    <row r="693" s="78" customFormat="1" ht="15" customHeight="1"/>
    <row r="694" s="78" customFormat="1" ht="15" customHeight="1"/>
    <row r="695" s="78" customFormat="1" ht="15" customHeight="1"/>
    <row r="696" s="78" customFormat="1" ht="15" customHeight="1"/>
    <row r="697" s="78" customFormat="1" ht="15" customHeight="1"/>
    <row r="698" s="78" customFormat="1" ht="15" customHeight="1"/>
    <row r="699" s="78" customFormat="1" ht="15" customHeight="1"/>
    <row r="700" s="78" customFormat="1" ht="15" customHeight="1"/>
    <row r="701" s="78" customFormat="1" ht="15" customHeight="1"/>
    <row r="702" s="78" customFormat="1" ht="15" customHeight="1"/>
    <row r="703" s="78" customFormat="1" ht="15" customHeight="1"/>
    <row r="704" s="78" customFormat="1" ht="15" customHeight="1"/>
    <row r="705" s="78" customFormat="1" ht="15" customHeight="1"/>
    <row r="706" s="78" customFormat="1" ht="15" customHeight="1"/>
    <row r="707" s="78" customFormat="1" ht="15" customHeight="1"/>
    <row r="708" s="78" customFormat="1" ht="15" customHeight="1"/>
    <row r="709" s="78" customFormat="1" ht="15" customHeight="1"/>
    <row r="710" s="78" customFormat="1" ht="15" customHeight="1"/>
    <row r="711" s="78" customFormat="1" ht="15" customHeight="1"/>
    <row r="712" s="78" customFormat="1" ht="15" customHeight="1"/>
    <row r="713" s="78" customFormat="1" ht="15" customHeight="1"/>
    <row r="714" s="78" customFormat="1" ht="15" customHeight="1"/>
    <row r="715" s="78" customFormat="1" ht="15" customHeight="1"/>
    <row r="716" s="78" customFormat="1" ht="15" customHeight="1"/>
    <row r="717" s="78" customFormat="1" ht="15" customHeight="1"/>
    <row r="718" s="78" customFormat="1" ht="15" customHeight="1"/>
    <row r="719" s="78" customFormat="1" ht="15" customHeight="1"/>
    <row r="720" s="78" customFormat="1" ht="15" customHeight="1"/>
    <row r="721" s="78" customFormat="1" ht="15" customHeight="1"/>
    <row r="722" s="78" customFormat="1" ht="15" customHeight="1"/>
    <row r="723" s="78" customFormat="1" ht="15" customHeight="1"/>
    <row r="724" s="78" customFormat="1" ht="15" customHeight="1"/>
    <row r="725" s="78" customFormat="1" ht="15" customHeight="1"/>
    <row r="726" s="78" customFormat="1" ht="15" customHeight="1"/>
    <row r="727" s="78" customFormat="1" ht="15" customHeight="1"/>
    <row r="728" s="78" customFormat="1" ht="15" customHeight="1"/>
    <row r="729" s="78" customFormat="1" ht="15" customHeight="1"/>
    <row r="730" s="78" customFormat="1" ht="15" customHeight="1"/>
    <row r="731" s="78" customFormat="1" ht="15" customHeight="1"/>
    <row r="732" s="78" customFormat="1" ht="15" customHeight="1"/>
    <row r="733" s="78" customFormat="1" ht="15" customHeight="1"/>
    <row r="734" s="78" customFormat="1" ht="15" customHeight="1"/>
    <row r="735" s="78" customFormat="1" ht="15" customHeight="1"/>
    <row r="736" s="78" customFormat="1" ht="15" customHeight="1"/>
    <row r="737" s="78" customFormat="1" ht="15" customHeight="1"/>
    <row r="738" s="78" customFormat="1" ht="15" customHeight="1"/>
    <row r="739" s="78" customFormat="1" ht="15" customHeight="1"/>
    <row r="740" s="78" customFormat="1" ht="15" customHeight="1"/>
    <row r="741" s="78" customFormat="1" ht="15" customHeight="1"/>
    <row r="742" s="78" customFormat="1" ht="15" customHeight="1"/>
    <row r="743" s="78" customFormat="1" ht="15" customHeight="1"/>
    <row r="744" s="78" customFormat="1" ht="15" customHeight="1"/>
    <row r="745" s="78" customFormat="1" ht="15" customHeight="1"/>
    <row r="746" s="78" customFormat="1" ht="15" customHeight="1"/>
    <row r="747" s="78" customFormat="1" ht="15" customHeight="1"/>
    <row r="748" s="78" customFormat="1" ht="15" customHeight="1"/>
    <row r="749" s="78" customFormat="1" ht="15" customHeight="1"/>
    <row r="750" s="78" customFormat="1" ht="15" customHeight="1"/>
    <row r="751" s="78" customFormat="1" ht="15" customHeight="1"/>
    <row r="752" s="78" customFormat="1" ht="15" customHeight="1"/>
    <row r="753" s="78" customFormat="1" ht="15" customHeight="1"/>
    <row r="754" s="78" customFormat="1" ht="15" customHeight="1"/>
    <row r="755" s="78" customFormat="1" ht="15" customHeight="1"/>
    <row r="756" s="78" customFormat="1" ht="15" customHeight="1"/>
    <row r="757" s="78" customFormat="1" ht="15" customHeight="1"/>
    <row r="758" s="78" customFormat="1" ht="15" customHeight="1"/>
    <row r="759" s="78" customFormat="1" ht="15" customHeight="1"/>
    <row r="760" s="78" customFormat="1" ht="15" customHeight="1"/>
    <row r="761" s="78" customFormat="1" ht="15" customHeight="1"/>
    <row r="762" s="78" customFormat="1" ht="15" customHeight="1"/>
    <row r="763" s="78" customFormat="1" ht="15" customHeight="1"/>
    <row r="764" s="78" customFormat="1" ht="15" customHeight="1"/>
    <row r="765" s="78" customFormat="1" ht="15" customHeight="1"/>
    <row r="766" s="78" customFormat="1" ht="15" customHeight="1"/>
    <row r="767" s="78" customFormat="1" ht="15" customHeight="1"/>
    <row r="768" s="78" customFormat="1" ht="15" customHeight="1"/>
    <row r="769" s="78" customFormat="1" ht="15" customHeight="1"/>
    <row r="770" s="78" customFormat="1" ht="15" customHeight="1"/>
    <row r="771" s="78" customFormat="1" ht="15" customHeight="1"/>
    <row r="772" s="78" customFormat="1" ht="15" customHeight="1"/>
    <row r="773" s="78" customFormat="1" ht="15" customHeight="1"/>
    <row r="774" s="78" customFormat="1" ht="15" customHeight="1"/>
    <row r="775" s="78" customFormat="1" ht="15" customHeight="1"/>
    <row r="776" s="78" customFormat="1" ht="15" customHeight="1"/>
    <row r="777" s="78" customFormat="1" ht="15" customHeight="1"/>
    <row r="778" s="78" customFormat="1" ht="15" customHeight="1"/>
    <row r="779" s="78" customFormat="1" ht="15" customHeight="1"/>
    <row r="780" s="78" customFormat="1" ht="15" customHeight="1"/>
    <row r="781" s="78" customFormat="1" ht="15" customHeight="1"/>
    <row r="782" s="78" customFormat="1" ht="15" customHeight="1"/>
    <row r="783" s="78" customFormat="1" ht="15" customHeight="1"/>
    <row r="784" s="78" customFormat="1" ht="15" customHeight="1"/>
    <row r="785" s="78" customFormat="1" ht="15" customHeight="1"/>
    <row r="786" s="78" customFormat="1" ht="15" customHeight="1"/>
    <row r="787" s="78" customFormat="1" ht="15" customHeight="1"/>
    <row r="788" s="78" customFormat="1" ht="15" customHeight="1"/>
    <row r="789" s="78" customFormat="1" ht="15" customHeight="1"/>
    <row r="790" s="78" customFormat="1" ht="15" customHeight="1"/>
    <row r="791" s="78" customFormat="1" ht="15" customHeight="1"/>
    <row r="792" s="78" customFormat="1" ht="15" customHeight="1"/>
    <row r="793" s="78" customFormat="1" ht="15" customHeight="1"/>
    <row r="794" s="78" customFormat="1" ht="15" customHeight="1"/>
    <row r="795" s="78" customFormat="1" ht="15" customHeight="1"/>
    <row r="796" s="78" customFormat="1" ht="15" customHeight="1"/>
    <row r="797" s="78" customFormat="1" ht="15" customHeight="1"/>
    <row r="798" s="78" customFormat="1" ht="15" customHeight="1"/>
    <row r="799" s="78" customFormat="1" ht="15" customHeight="1"/>
    <row r="800" s="78" customFormat="1" ht="15" customHeight="1"/>
    <row r="801" s="78" customFormat="1" ht="15" customHeight="1"/>
    <row r="802" s="78" customFormat="1" ht="15" customHeight="1"/>
    <row r="803" s="78" customFormat="1" ht="15" customHeight="1"/>
    <row r="804" s="78" customFormat="1" ht="15" customHeight="1"/>
    <row r="805" s="78" customFormat="1" ht="15" customHeight="1"/>
    <row r="806" s="78" customFormat="1" ht="15" customHeight="1"/>
    <row r="807" s="78" customFormat="1" ht="15" customHeight="1"/>
    <row r="808" s="78" customFormat="1" ht="15" customHeight="1"/>
    <row r="809" s="78" customFormat="1" ht="15" customHeight="1"/>
    <row r="810" s="78" customFormat="1" ht="15" customHeight="1"/>
    <row r="811" s="78" customFormat="1" ht="15" customHeight="1"/>
    <row r="812" s="78" customFormat="1" ht="15" customHeight="1"/>
    <row r="813" s="78" customFormat="1" ht="15" customHeight="1"/>
    <row r="814" s="78" customFormat="1" ht="15" customHeight="1"/>
    <row r="815" s="78" customFormat="1" ht="15" customHeight="1"/>
    <row r="816" s="78" customFormat="1" ht="15" customHeight="1"/>
    <row r="817" s="78" customFormat="1" ht="15" customHeight="1"/>
    <row r="818" s="78" customFormat="1" ht="15" customHeight="1"/>
    <row r="819" s="78" customFormat="1" ht="15" customHeight="1"/>
    <row r="820" s="78" customFormat="1" ht="15" customHeight="1"/>
    <row r="821" s="78" customFormat="1" ht="15" customHeight="1"/>
    <row r="822" s="78" customFormat="1" ht="15" customHeight="1"/>
    <row r="823" s="78" customFormat="1" ht="15" customHeight="1"/>
    <row r="824" s="78" customFormat="1" ht="15" customHeight="1"/>
    <row r="825" s="78" customFormat="1" ht="15" customHeight="1"/>
    <row r="826" s="78" customFormat="1" ht="15" customHeight="1"/>
    <row r="827" s="78" customFormat="1" ht="15" customHeight="1"/>
    <row r="828" s="78" customFormat="1" ht="15" customHeight="1"/>
    <row r="829" s="78" customFormat="1" ht="15" customHeight="1"/>
    <row r="830" s="78" customFormat="1" ht="15" customHeight="1"/>
    <row r="831" s="78" customFormat="1" ht="15" customHeight="1"/>
    <row r="832" s="78" customFormat="1" ht="15" customHeight="1"/>
    <row r="833" s="78" customFormat="1" ht="15" customHeight="1"/>
    <row r="834" s="78" customFormat="1" ht="15" customHeight="1"/>
    <row r="835" s="78" customFormat="1" ht="15" customHeight="1"/>
    <row r="836" s="78" customFormat="1" ht="15" customHeight="1"/>
    <row r="837" s="78" customFormat="1" ht="15" customHeight="1"/>
    <row r="838" s="78" customFormat="1" ht="15" customHeight="1"/>
    <row r="839" s="78" customFormat="1" ht="15" customHeight="1"/>
    <row r="840" s="78" customFormat="1" ht="15" customHeight="1"/>
    <row r="841" s="78" customFormat="1" ht="15" customHeight="1"/>
    <row r="842" s="78" customFormat="1" ht="15" customHeight="1"/>
    <row r="843" s="78" customFormat="1" ht="15" customHeight="1"/>
    <row r="844" s="78" customFormat="1" ht="15" customHeight="1"/>
    <row r="845" s="78" customFormat="1" ht="15" customHeight="1"/>
    <row r="846" s="78" customFormat="1" ht="15" customHeight="1"/>
    <row r="847" s="78" customFormat="1" ht="15" customHeight="1"/>
    <row r="848" s="78" customFormat="1" ht="15" customHeight="1"/>
    <row r="849" s="78" customFormat="1" ht="15" customHeight="1"/>
    <row r="850" s="78" customFormat="1" ht="15" customHeight="1"/>
    <row r="851" s="78" customFormat="1" ht="15" customHeight="1"/>
    <row r="852" s="78" customFormat="1" ht="15" customHeight="1"/>
    <row r="853" s="78" customFormat="1" ht="15" customHeight="1"/>
    <row r="854" s="78" customFormat="1" ht="15" customHeight="1"/>
    <row r="855" s="78" customFormat="1" ht="15" customHeight="1"/>
    <row r="856" s="78" customFormat="1" ht="15" customHeight="1"/>
    <row r="857" s="78" customFormat="1" ht="15" customHeight="1"/>
    <row r="858" s="78" customFormat="1" ht="15" customHeight="1"/>
    <row r="859" s="78" customFormat="1" ht="15" customHeight="1"/>
    <row r="860" s="78" customFormat="1" ht="15" customHeight="1"/>
    <row r="861" s="78" customFormat="1" ht="15" customHeight="1"/>
    <row r="862" s="78" customFormat="1" ht="15" customHeight="1"/>
    <row r="863" s="78" customFormat="1" ht="15" customHeight="1"/>
    <row r="864" s="78" customFormat="1" ht="15" customHeight="1"/>
    <row r="865" s="78" customFormat="1" ht="15" customHeight="1"/>
    <row r="866" s="78" customFormat="1" ht="15" customHeight="1"/>
    <row r="867" s="78" customFormat="1" ht="15" customHeight="1"/>
    <row r="868" s="78" customFormat="1" ht="15" customHeight="1"/>
    <row r="869" s="78" customFormat="1" ht="15" customHeight="1"/>
    <row r="870" s="78" customFormat="1" ht="15" customHeight="1"/>
    <row r="871" s="78" customFormat="1" ht="15" customHeight="1"/>
    <row r="872" s="78" customFormat="1" ht="15" customHeight="1"/>
    <row r="873" s="78" customFormat="1" ht="15" customHeight="1"/>
    <row r="874" s="78" customFormat="1" ht="15" customHeight="1"/>
    <row r="875" s="78" customFormat="1" ht="15" customHeight="1"/>
    <row r="876" s="78" customFormat="1" ht="15" customHeight="1"/>
    <row r="877" s="78" customFormat="1" ht="15" customHeight="1"/>
    <row r="878" s="78" customFormat="1" ht="15" customHeight="1"/>
    <row r="879" s="78" customFormat="1" ht="15" customHeight="1"/>
    <row r="880" s="78" customFormat="1" ht="15" customHeight="1"/>
    <row r="881" s="78" customFormat="1" ht="15" customHeight="1"/>
    <row r="882" s="78" customFormat="1" ht="15" customHeight="1"/>
    <row r="883" s="78" customFormat="1" ht="15" customHeight="1"/>
    <row r="884" s="78" customFormat="1" ht="15" customHeight="1"/>
    <row r="885" s="78" customFormat="1" ht="15" customHeight="1"/>
    <row r="886" s="78" customFormat="1" ht="15" customHeight="1"/>
    <row r="887" s="78" customFormat="1" ht="15" customHeight="1"/>
    <row r="888" s="78" customFormat="1" ht="15" customHeight="1"/>
    <row r="889" s="78" customFormat="1" ht="15" customHeight="1"/>
    <row r="890" s="78" customFormat="1" ht="15" customHeight="1"/>
    <row r="891" s="78" customFormat="1" ht="15" customHeight="1"/>
    <row r="892" s="78" customFormat="1" ht="15" customHeight="1"/>
    <row r="893" s="78" customFormat="1" ht="15" customHeight="1"/>
    <row r="894" s="78" customFormat="1" ht="15" customHeight="1"/>
    <row r="895" s="78" customFormat="1" ht="15" customHeight="1"/>
    <row r="896" s="78" customFormat="1" ht="15" customHeight="1"/>
    <row r="897" s="78" customFormat="1" ht="15" customHeight="1"/>
    <row r="898" s="78" customFormat="1" ht="15" customHeight="1"/>
    <row r="899" s="78" customFormat="1" ht="15" customHeight="1"/>
    <row r="900" s="78" customFormat="1" ht="15" customHeight="1"/>
    <row r="901" s="78" customFormat="1" ht="15" customHeight="1"/>
    <row r="902" s="78" customFormat="1" ht="15" customHeight="1"/>
    <row r="903" s="78" customFormat="1" ht="15" customHeight="1"/>
    <row r="904" s="78" customFormat="1" ht="15" customHeight="1"/>
    <row r="905" s="78" customFormat="1" ht="15" customHeight="1"/>
    <row r="906" s="78" customFormat="1" ht="15" customHeight="1"/>
    <row r="907" s="78" customFormat="1" ht="15" customHeight="1"/>
    <row r="908" s="78" customFormat="1" ht="15" customHeight="1"/>
    <row r="909" s="78" customFormat="1" ht="15" customHeight="1"/>
    <row r="910" s="78" customFormat="1" ht="15" customHeight="1"/>
    <row r="911" s="78" customFormat="1" ht="15" customHeight="1"/>
    <row r="912" s="78" customFormat="1" ht="15" customHeight="1"/>
    <row r="913" s="78" customFormat="1" ht="15" customHeight="1"/>
    <row r="914" s="78" customFormat="1" ht="15" customHeight="1"/>
    <row r="915" s="78" customFormat="1" ht="15" customHeight="1"/>
    <row r="916" s="78" customFormat="1" ht="15" customHeight="1"/>
    <row r="917" s="78" customFormat="1" ht="15" customHeight="1"/>
    <row r="918" s="78" customFormat="1" ht="15" customHeight="1"/>
    <row r="919" s="78" customFormat="1" ht="15" customHeight="1"/>
    <row r="920" s="78" customFormat="1" ht="15" customHeight="1"/>
    <row r="921" s="78" customFormat="1" ht="15" customHeight="1"/>
    <row r="922" s="78" customFormat="1" ht="15" customHeight="1"/>
    <row r="923" s="78" customFormat="1" ht="15" customHeight="1"/>
    <row r="924" s="78" customFormat="1" ht="15" customHeight="1"/>
    <row r="925" s="78" customFormat="1" ht="15" customHeight="1"/>
    <row r="926" s="78" customFormat="1" ht="15" customHeight="1"/>
    <row r="927" s="78" customFormat="1" ht="15" customHeight="1"/>
    <row r="928" s="78" customFormat="1" ht="15" customHeight="1"/>
    <row r="929" s="78" customFormat="1" ht="15" customHeight="1"/>
    <row r="930" s="78" customFormat="1" ht="15" customHeight="1"/>
    <row r="931" s="78" customFormat="1" ht="15" customHeight="1"/>
    <row r="932" s="78" customFormat="1" ht="15" customHeight="1"/>
    <row r="933" s="78" customFormat="1" ht="15" customHeight="1"/>
    <row r="934" s="78" customFormat="1" ht="15" customHeight="1"/>
    <row r="935" s="78" customFormat="1" ht="15" customHeight="1"/>
    <row r="936" s="78" customFormat="1" ht="15" customHeight="1"/>
    <row r="937" s="78" customFormat="1" ht="15" customHeight="1"/>
    <row r="938" s="78" customFormat="1" ht="15" customHeight="1"/>
    <row r="939" s="78" customFormat="1" ht="15" customHeight="1"/>
    <row r="940" s="78" customFormat="1" ht="15" customHeight="1"/>
    <row r="941" s="78" customFormat="1" ht="15" customHeight="1"/>
    <row r="942" s="78" customFormat="1" ht="15" customHeight="1"/>
    <row r="943" s="78" customFormat="1" ht="15" customHeight="1"/>
    <row r="944" s="78" customFormat="1" ht="15" customHeight="1"/>
    <row r="945" s="78" customFormat="1" ht="15" customHeight="1"/>
    <row r="946" s="78" customFormat="1" ht="15" customHeight="1"/>
    <row r="947" s="78" customFormat="1" ht="15" customHeight="1"/>
    <row r="948" s="78" customFormat="1" ht="15" customHeight="1"/>
    <row r="949" s="78" customFormat="1" ht="15" customHeight="1"/>
    <row r="950" s="78" customFormat="1" ht="15" customHeight="1"/>
    <row r="951" s="78" customFormat="1" ht="15" customHeight="1"/>
    <row r="952" s="78" customFormat="1" ht="15" customHeight="1"/>
    <row r="953" s="78" customFormat="1" ht="15" customHeight="1"/>
    <row r="954" s="78" customFormat="1" ht="15" customHeight="1"/>
    <row r="955" s="78" customFormat="1" ht="15" customHeight="1"/>
    <row r="956" s="78" customFormat="1" ht="15" customHeight="1"/>
    <row r="957" s="78" customFormat="1" ht="15" customHeight="1"/>
    <row r="958" s="78" customFormat="1" ht="15" customHeight="1"/>
    <row r="959" s="78" customFormat="1" ht="15" customHeight="1"/>
    <row r="960" s="78" customFormat="1" ht="15" customHeight="1"/>
    <row r="961" s="78" customFormat="1" ht="15" customHeight="1"/>
    <row r="962" s="78" customFormat="1" ht="15" customHeight="1"/>
    <row r="963" s="78" customFormat="1" ht="15" customHeight="1"/>
    <row r="964" s="78" customFormat="1" ht="15" customHeight="1"/>
    <row r="965" s="78" customFormat="1" ht="15" customHeight="1"/>
    <row r="966" s="78" customFormat="1" ht="15" customHeight="1"/>
    <row r="967" s="78" customFormat="1" ht="15" customHeight="1"/>
    <row r="968" s="78" customFormat="1" ht="15" customHeight="1"/>
    <row r="969" s="78" customFormat="1" ht="15" customHeight="1"/>
    <row r="970" s="78" customFormat="1" ht="15" customHeight="1"/>
    <row r="971" s="78" customFormat="1" ht="15" customHeight="1"/>
    <row r="972" s="78" customFormat="1" ht="15" customHeight="1"/>
    <row r="973" s="78" customFormat="1" ht="15" customHeight="1"/>
    <row r="974" s="78" customFormat="1" ht="15" customHeight="1"/>
    <row r="975" s="78" customFormat="1" ht="15" customHeight="1"/>
    <row r="976" s="78" customFormat="1" ht="15" customHeight="1"/>
    <row r="977" s="78" customFormat="1" ht="15" customHeight="1"/>
    <row r="978" s="78" customFormat="1" ht="15" customHeight="1"/>
    <row r="979" s="78" customFormat="1" ht="15" customHeight="1"/>
    <row r="980" s="78" customFormat="1" ht="15" customHeight="1"/>
    <row r="981" s="78" customFormat="1" ht="15" customHeight="1"/>
    <row r="982" s="78" customFormat="1" ht="15" customHeight="1"/>
    <row r="983" s="78" customFormat="1" ht="15" customHeight="1"/>
    <row r="984" s="78" customFormat="1" ht="15" customHeight="1"/>
    <row r="985" s="78" customFormat="1" ht="15" customHeight="1"/>
    <row r="986" s="78" customFormat="1" ht="15" customHeight="1"/>
    <row r="987" s="78" customFormat="1" ht="15" customHeight="1"/>
    <row r="988" s="78" customFormat="1" ht="15" customHeight="1"/>
    <row r="989" s="78" customFormat="1" ht="15" customHeight="1"/>
    <row r="990" s="78" customFormat="1" ht="15" customHeight="1"/>
    <row r="991" s="78" customFormat="1" ht="15" customHeight="1"/>
    <row r="992" s="78" customFormat="1" ht="15" customHeight="1"/>
    <row r="993" s="78" customFormat="1" ht="15" customHeight="1"/>
    <row r="994" s="78" customFormat="1" ht="15" customHeight="1"/>
    <row r="995" s="78" customFormat="1" ht="15" customHeight="1"/>
    <row r="996" s="78" customFormat="1" ht="15" customHeight="1"/>
    <row r="997" s="78" customFormat="1" ht="15" customHeight="1"/>
    <row r="998" s="78" customFormat="1" ht="15" customHeight="1"/>
    <row r="999" s="78" customFormat="1" ht="15" customHeight="1"/>
    <row r="1000" s="78" customFormat="1" ht="15" customHeight="1"/>
  </sheetData>
  <mergeCells count="47">
    <mergeCell ref="B19:C19"/>
    <mergeCell ref="B20:C20"/>
    <mergeCell ref="B21:C21"/>
    <mergeCell ref="B22:C22"/>
    <mergeCell ref="B13:C13"/>
    <mergeCell ref="B14:C14"/>
    <mergeCell ref="B15:C15"/>
    <mergeCell ref="B16:C16"/>
    <mergeCell ref="B17:C17"/>
    <mergeCell ref="B18:C18"/>
    <mergeCell ref="S8:S9"/>
    <mergeCell ref="T8:T9"/>
    <mergeCell ref="B9:C9"/>
    <mergeCell ref="B10:C10"/>
    <mergeCell ref="B11:C11"/>
    <mergeCell ref="B12:C12"/>
    <mergeCell ref="M8:M9"/>
    <mergeCell ref="N8:N9"/>
    <mergeCell ref="O8:O9"/>
    <mergeCell ref="P8:P9"/>
    <mergeCell ref="Q8:Q9"/>
    <mergeCell ref="R8:R9"/>
    <mergeCell ref="G8:G9"/>
    <mergeCell ref="H8:H9"/>
    <mergeCell ref="I8:I9"/>
    <mergeCell ref="J8:J9"/>
    <mergeCell ref="K8:K9"/>
    <mergeCell ref="L8:L9"/>
    <mergeCell ref="K6:M6"/>
    <mergeCell ref="N6:P6"/>
    <mergeCell ref="Q6:S6"/>
    <mergeCell ref="B7:C7"/>
    <mergeCell ref="D7:G7"/>
    <mergeCell ref="H7:J7"/>
    <mergeCell ref="K7:M7"/>
    <mergeCell ref="N7:P7"/>
    <mergeCell ref="Q7:S7"/>
    <mergeCell ref="A2:A3"/>
    <mergeCell ref="A5:A8"/>
    <mergeCell ref="B5:C5"/>
    <mergeCell ref="B6:C6"/>
    <mergeCell ref="D6:G6"/>
    <mergeCell ref="H6:J6"/>
    <mergeCell ref="B8:C8"/>
    <mergeCell ref="D8:D9"/>
    <mergeCell ref="E8:E9"/>
    <mergeCell ref="F8:F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26600-DA05-404F-A932-EAC6263E1C09}">
  <sheetPr>
    <tabColor theme="9" tint="-0.499984740745262"/>
  </sheetPr>
  <dimension ref="A1:T1000"/>
  <sheetViews>
    <sheetView workbookViewId="0">
      <selection sqref="A1:XFD1048576"/>
    </sheetView>
  </sheetViews>
  <sheetFormatPr defaultColWidth="12.5703125" defaultRowHeight="15"/>
  <cols>
    <col min="1" max="1" width="57.7109375" style="78" customWidth="1"/>
    <col min="2" max="2" width="17" style="78" customWidth="1"/>
    <col min="3" max="3" width="30.7109375" style="78" customWidth="1"/>
    <col min="4" max="14" width="19.140625" style="78" customWidth="1"/>
    <col min="15" max="15" width="21" style="78" customWidth="1"/>
    <col min="16" max="16" width="22.7109375" style="78" customWidth="1"/>
    <col min="17" max="19" width="19.140625" style="78" customWidth="1"/>
    <col min="20" max="20" width="11.140625" style="78" customWidth="1"/>
    <col min="21" max="26" width="9.140625" style="78" customWidth="1"/>
    <col min="27" max="16384" width="12.5703125" style="78"/>
  </cols>
  <sheetData>
    <row r="1" spans="1:20" ht="15.75" customHeight="1">
      <c r="A1" s="76"/>
      <c r="B1" s="77"/>
      <c r="C1" s="77"/>
      <c r="D1" s="77"/>
    </row>
    <row r="2" spans="1:20" ht="15.75" customHeight="1">
      <c r="A2" s="79" t="s">
        <v>254</v>
      </c>
      <c r="B2" s="77"/>
      <c r="C2" s="77"/>
      <c r="D2" s="77"/>
    </row>
    <row r="3" spans="1:20" ht="15.75" customHeight="1">
      <c r="A3" s="79"/>
      <c r="B3" s="77"/>
      <c r="C3" s="77"/>
      <c r="D3" s="77"/>
    </row>
    <row r="4" spans="1:20" ht="15.75" customHeight="1">
      <c r="A4" s="77"/>
      <c r="B4" s="77"/>
      <c r="C4" s="77"/>
      <c r="D4" s="77"/>
    </row>
    <row r="5" spans="1:20" ht="15.75" customHeight="1">
      <c r="A5" s="80" t="s">
        <v>203</v>
      </c>
      <c r="B5" s="81" t="s">
        <v>204</v>
      </c>
      <c r="C5" s="227"/>
      <c r="D5" s="82"/>
      <c r="E5" s="83">
        <v>0.25</v>
      </c>
      <c r="F5" s="84"/>
      <c r="G5" s="85"/>
      <c r="H5" s="82"/>
      <c r="I5" s="86">
        <v>0.15</v>
      </c>
      <c r="J5" s="85"/>
      <c r="K5" s="82"/>
      <c r="L5" s="86">
        <v>0.25</v>
      </c>
      <c r="M5" s="85"/>
      <c r="N5" s="82"/>
      <c r="O5" s="86">
        <v>0.2</v>
      </c>
      <c r="P5" s="85"/>
      <c r="Q5" s="82"/>
      <c r="R5" s="86">
        <v>0.15</v>
      </c>
      <c r="S5" s="85"/>
    </row>
    <row r="6" spans="1:20" ht="15.75" customHeight="1">
      <c r="A6" s="228"/>
      <c r="B6" s="87" t="s">
        <v>205</v>
      </c>
      <c r="C6" s="229"/>
      <c r="D6" s="88" t="s">
        <v>206</v>
      </c>
      <c r="E6" s="230"/>
      <c r="F6" s="230"/>
      <c r="G6" s="229"/>
      <c r="H6" s="89" t="s">
        <v>207</v>
      </c>
      <c r="I6" s="230"/>
      <c r="J6" s="229"/>
      <c r="K6" s="89" t="s">
        <v>208</v>
      </c>
      <c r="L6" s="230"/>
      <c r="M6" s="229"/>
      <c r="N6" s="89" t="s">
        <v>209</v>
      </c>
      <c r="O6" s="230"/>
      <c r="P6" s="229"/>
      <c r="Q6" s="89" t="s">
        <v>210</v>
      </c>
      <c r="R6" s="230"/>
      <c r="S6" s="229"/>
    </row>
    <row r="7" spans="1:20" ht="15.75" customHeight="1">
      <c r="A7" s="228"/>
      <c r="B7" s="90" t="s">
        <v>211</v>
      </c>
      <c r="C7" s="227"/>
      <c r="D7" s="91" t="s">
        <v>212</v>
      </c>
      <c r="E7" s="231"/>
      <c r="F7" s="231"/>
      <c r="G7" s="227"/>
      <c r="H7" s="92" t="s">
        <v>213</v>
      </c>
      <c r="I7" s="231"/>
      <c r="J7" s="227"/>
      <c r="K7" s="93" t="s">
        <v>214</v>
      </c>
      <c r="L7" s="231"/>
      <c r="M7" s="227"/>
      <c r="N7" s="91" t="s">
        <v>215</v>
      </c>
      <c r="O7" s="231"/>
      <c r="P7" s="227"/>
      <c r="Q7" s="91" t="s">
        <v>216</v>
      </c>
      <c r="R7" s="231"/>
      <c r="S7" s="227"/>
    </row>
    <row r="8" spans="1:20" ht="15.75" customHeight="1">
      <c r="A8" s="232"/>
      <c r="B8" s="94" t="s">
        <v>162</v>
      </c>
      <c r="C8" s="233"/>
      <c r="D8" s="95" t="s">
        <v>217</v>
      </c>
      <c r="E8" s="95" t="s">
        <v>218</v>
      </c>
      <c r="F8" s="95" t="s">
        <v>219</v>
      </c>
      <c r="G8" s="95" t="s">
        <v>220</v>
      </c>
      <c r="H8" s="95" t="s">
        <v>221</v>
      </c>
      <c r="I8" s="95" t="s">
        <v>222</v>
      </c>
      <c r="J8" s="95" t="s">
        <v>223</v>
      </c>
      <c r="K8" s="95" t="s">
        <v>224</v>
      </c>
      <c r="L8" s="95" t="s">
        <v>225</v>
      </c>
      <c r="M8" s="95" t="s">
        <v>226</v>
      </c>
      <c r="N8" s="95" t="s">
        <v>227</v>
      </c>
      <c r="O8" s="95" t="s">
        <v>228</v>
      </c>
      <c r="P8" s="95" t="s">
        <v>229</v>
      </c>
      <c r="Q8" s="95" t="s">
        <v>230</v>
      </c>
      <c r="R8" s="95" t="s">
        <v>231</v>
      </c>
      <c r="S8" s="95" t="s">
        <v>232</v>
      </c>
      <c r="T8" s="96" t="s">
        <v>233</v>
      </c>
    </row>
    <row r="9" spans="1:20" ht="15.75" customHeight="1">
      <c r="A9" s="97" t="s">
        <v>234</v>
      </c>
      <c r="B9" s="98" t="s">
        <v>211</v>
      </c>
      <c r="C9" s="227"/>
      <c r="D9" s="232"/>
      <c r="E9" s="232"/>
      <c r="F9" s="232"/>
      <c r="G9" s="232"/>
      <c r="H9" s="232"/>
      <c r="I9" s="232"/>
      <c r="J9" s="232"/>
      <c r="K9" s="232"/>
      <c r="L9" s="232"/>
      <c r="M9" s="232"/>
      <c r="N9" s="232"/>
      <c r="O9" s="232"/>
      <c r="P9" s="232"/>
      <c r="Q9" s="232"/>
      <c r="R9" s="232"/>
      <c r="S9" s="232"/>
      <c r="T9" s="234"/>
    </row>
    <row r="10" spans="1:20" ht="15.75" customHeight="1">
      <c r="A10" s="99" t="s">
        <v>168</v>
      </c>
      <c r="B10" s="100" t="s">
        <v>235</v>
      </c>
      <c r="C10" s="227"/>
      <c r="D10" s="101">
        <v>8</v>
      </c>
      <c r="E10" s="101">
        <v>9</v>
      </c>
      <c r="F10" s="101">
        <v>8</v>
      </c>
      <c r="G10" s="101">
        <v>8</v>
      </c>
      <c r="H10" s="101">
        <v>8</v>
      </c>
      <c r="I10" s="101">
        <v>10</v>
      </c>
      <c r="J10" s="101">
        <v>8</v>
      </c>
      <c r="K10" s="101">
        <v>8</v>
      </c>
      <c r="L10" s="102">
        <v>8</v>
      </c>
      <c r="M10" s="101">
        <v>5</v>
      </c>
      <c r="N10" s="101">
        <v>9</v>
      </c>
      <c r="O10" s="101">
        <v>9</v>
      </c>
      <c r="P10" s="101">
        <v>9</v>
      </c>
      <c r="Q10" s="101">
        <v>7</v>
      </c>
      <c r="R10" s="101">
        <v>7</v>
      </c>
      <c r="S10" s="103">
        <v>8</v>
      </c>
      <c r="T10" s="101">
        <f t="shared" ref="T10:T16" si="0">(AVERAGE(D10:G10)*$E$5)+(AVERAGE(H10:J10)*$I$5)+(AVERAGE(K10:M10)*$L$5)+(AVERAGE(N10:P10)*$O$5)+(AVERAGE(Q10:S10)*$R$5)</f>
        <v>8.0124999999999993</v>
      </c>
    </row>
    <row r="11" spans="1:20" ht="15.75" customHeight="1">
      <c r="A11" s="99" t="s">
        <v>236</v>
      </c>
      <c r="B11" s="100" t="s">
        <v>237</v>
      </c>
      <c r="C11" s="227"/>
      <c r="D11" s="101">
        <v>8</v>
      </c>
      <c r="E11" s="101">
        <v>6</v>
      </c>
      <c r="F11" s="101">
        <v>6</v>
      </c>
      <c r="G11" s="101">
        <v>6</v>
      </c>
      <c r="H11" s="101">
        <v>7</v>
      </c>
      <c r="I11" s="101">
        <v>6</v>
      </c>
      <c r="J11" s="101">
        <v>7</v>
      </c>
      <c r="K11" s="101">
        <v>10</v>
      </c>
      <c r="L11" s="101">
        <v>6</v>
      </c>
      <c r="M11" s="101">
        <v>4</v>
      </c>
      <c r="N11" s="101">
        <v>5</v>
      </c>
      <c r="O11" s="101">
        <v>8</v>
      </c>
      <c r="P11" s="101">
        <v>7</v>
      </c>
      <c r="Q11" s="101">
        <v>6</v>
      </c>
      <c r="R11" s="101">
        <v>6</v>
      </c>
      <c r="S11" s="103">
        <v>6</v>
      </c>
      <c r="T11" s="101">
        <f t="shared" si="0"/>
        <v>6.5250000000000004</v>
      </c>
    </row>
    <row r="12" spans="1:20" ht="15.75" customHeight="1">
      <c r="A12" s="99" t="s">
        <v>179</v>
      </c>
      <c r="B12" s="100" t="s">
        <v>238</v>
      </c>
      <c r="C12" s="227"/>
      <c r="D12" s="101">
        <v>9</v>
      </c>
      <c r="E12" s="101">
        <v>9</v>
      </c>
      <c r="F12" s="101">
        <v>9</v>
      </c>
      <c r="G12" s="101">
        <v>8</v>
      </c>
      <c r="H12" s="101">
        <v>8</v>
      </c>
      <c r="I12" s="101">
        <v>9</v>
      </c>
      <c r="J12" s="101">
        <v>8</v>
      </c>
      <c r="K12" s="101">
        <v>8</v>
      </c>
      <c r="L12" s="102">
        <v>8</v>
      </c>
      <c r="M12" s="101">
        <v>7</v>
      </c>
      <c r="N12" s="101">
        <v>10</v>
      </c>
      <c r="O12" s="101">
        <v>10</v>
      </c>
      <c r="P12" s="101">
        <v>10</v>
      </c>
      <c r="Q12" s="101">
        <v>8</v>
      </c>
      <c r="R12" s="101">
        <v>8</v>
      </c>
      <c r="S12" s="103">
        <v>8</v>
      </c>
      <c r="T12" s="101">
        <f t="shared" si="0"/>
        <v>8.5541666666666671</v>
      </c>
    </row>
    <row r="13" spans="1:20" ht="15.75" customHeight="1">
      <c r="A13" s="99" t="s">
        <v>171</v>
      </c>
      <c r="B13" s="100" t="s">
        <v>239</v>
      </c>
      <c r="C13" s="227"/>
      <c r="D13" s="101">
        <v>7</v>
      </c>
      <c r="E13" s="101">
        <v>7</v>
      </c>
      <c r="F13" s="101">
        <v>6</v>
      </c>
      <c r="G13" s="101">
        <v>7</v>
      </c>
      <c r="H13" s="101">
        <v>7</v>
      </c>
      <c r="I13" s="101">
        <v>6</v>
      </c>
      <c r="J13" s="101">
        <v>6</v>
      </c>
      <c r="K13" s="101">
        <v>8</v>
      </c>
      <c r="L13" s="102">
        <v>7</v>
      </c>
      <c r="M13" s="101">
        <v>6</v>
      </c>
      <c r="N13" s="101">
        <v>9</v>
      </c>
      <c r="O13" s="101">
        <v>10</v>
      </c>
      <c r="P13" s="101">
        <v>7</v>
      </c>
      <c r="Q13" s="101">
        <v>7</v>
      </c>
      <c r="R13" s="101">
        <v>7</v>
      </c>
      <c r="S13" s="103">
        <v>8</v>
      </c>
      <c r="T13" s="101">
        <f t="shared" si="0"/>
        <v>7.2208333333333332</v>
      </c>
    </row>
    <row r="14" spans="1:20" ht="15.75" customHeight="1">
      <c r="A14" s="99" t="s">
        <v>240</v>
      </c>
      <c r="B14" s="100" t="s">
        <v>241</v>
      </c>
      <c r="C14" s="227"/>
      <c r="D14" s="101">
        <v>9</v>
      </c>
      <c r="E14" s="101">
        <v>9</v>
      </c>
      <c r="F14" s="101">
        <v>8</v>
      </c>
      <c r="G14" s="101">
        <v>9</v>
      </c>
      <c r="H14" s="101">
        <v>9</v>
      </c>
      <c r="I14" s="101">
        <v>9</v>
      </c>
      <c r="J14" s="101">
        <v>7</v>
      </c>
      <c r="K14" s="101">
        <v>8</v>
      </c>
      <c r="L14" s="101">
        <v>8</v>
      </c>
      <c r="M14" s="101">
        <v>8</v>
      </c>
      <c r="N14" s="101">
        <v>9</v>
      </c>
      <c r="O14" s="101">
        <v>10</v>
      </c>
      <c r="P14" s="101">
        <v>9</v>
      </c>
      <c r="Q14" s="101">
        <v>8</v>
      </c>
      <c r="R14" s="101">
        <v>9</v>
      </c>
      <c r="S14" s="103">
        <v>8</v>
      </c>
      <c r="T14" s="101">
        <f t="shared" si="0"/>
        <v>8.5541666666666671</v>
      </c>
    </row>
    <row r="15" spans="1:20" ht="15.75" customHeight="1">
      <c r="A15" s="99" t="s">
        <v>242</v>
      </c>
      <c r="B15" s="100" t="s">
        <v>243</v>
      </c>
      <c r="C15" s="227"/>
      <c r="D15" s="101">
        <v>8</v>
      </c>
      <c r="E15" s="101">
        <v>7</v>
      </c>
      <c r="F15" s="101">
        <v>7</v>
      </c>
      <c r="G15" s="101">
        <v>7</v>
      </c>
      <c r="H15" s="101">
        <v>8</v>
      </c>
      <c r="I15" s="101">
        <v>9</v>
      </c>
      <c r="J15" s="101">
        <v>7</v>
      </c>
      <c r="K15" s="101">
        <v>8</v>
      </c>
      <c r="L15" s="102">
        <v>8</v>
      </c>
      <c r="M15" s="101">
        <v>7</v>
      </c>
      <c r="N15" s="101">
        <v>9</v>
      </c>
      <c r="O15" s="101">
        <v>10</v>
      </c>
      <c r="P15" s="101">
        <v>7</v>
      </c>
      <c r="Q15" s="101">
        <v>6</v>
      </c>
      <c r="R15" s="101">
        <v>6</v>
      </c>
      <c r="S15" s="103">
        <v>6</v>
      </c>
      <c r="T15" s="101">
        <f t="shared" si="0"/>
        <v>7.5625</v>
      </c>
    </row>
    <row r="16" spans="1:20" ht="15.75" customHeight="1">
      <c r="A16" s="99" t="s">
        <v>244</v>
      </c>
      <c r="B16" s="100" t="s">
        <v>245</v>
      </c>
      <c r="C16" s="227"/>
      <c r="D16" s="101">
        <v>8</v>
      </c>
      <c r="E16" s="101">
        <v>8</v>
      </c>
      <c r="F16" s="101">
        <v>8</v>
      </c>
      <c r="G16" s="101">
        <v>8</v>
      </c>
      <c r="H16" s="101">
        <v>8</v>
      </c>
      <c r="I16" s="101">
        <v>9</v>
      </c>
      <c r="J16" s="101">
        <v>8</v>
      </c>
      <c r="K16" s="101">
        <v>8</v>
      </c>
      <c r="L16" s="102">
        <v>8</v>
      </c>
      <c r="M16" s="101">
        <v>8</v>
      </c>
      <c r="N16" s="101">
        <v>9</v>
      </c>
      <c r="O16" s="101">
        <v>10</v>
      </c>
      <c r="P16" s="101">
        <v>7</v>
      </c>
      <c r="Q16" s="101">
        <v>8</v>
      </c>
      <c r="R16" s="101">
        <v>7</v>
      </c>
      <c r="S16" s="103">
        <v>7</v>
      </c>
      <c r="T16" s="101">
        <f t="shared" si="0"/>
        <v>8.0833333333333339</v>
      </c>
    </row>
    <row r="17" spans="1:20" ht="15.75" customHeight="1">
      <c r="A17" s="99" t="s">
        <v>181</v>
      </c>
      <c r="B17" s="100" t="s">
        <v>246</v>
      </c>
      <c r="C17" s="227"/>
      <c r="D17" s="101">
        <v>7</v>
      </c>
      <c r="E17" s="101">
        <v>7</v>
      </c>
      <c r="F17" s="101">
        <v>7</v>
      </c>
      <c r="G17" s="101">
        <v>7</v>
      </c>
      <c r="H17" s="101">
        <v>8</v>
      </c>
      <c r="I17" s="101">
        <v>9</v>
      </c>
      <c r="J17" s="101">
        <v>8</v>
      </c>
      <c r="K17" s="101">
        <v>8</v>
      </c>
      <c r="L17" s="101">
        <v>8</v>
      </c>
      <c r="M17" s="101">
        <v>8</v>
      </c>
      <c r="N17" s="101">
        <v>9</v>
      </c>
      <c r="O17" s="101">
        <v>10</v>
      </c>
      <c r="P17" s="101">
        <v>8</v>
      </c>
      <c r="Q17" s="101">
        <v>7</v>
      </c>
      <c r="R17" s="101">
        <v>7</v>
      </c>
      <c r="S17" s="103">
        <v>6</v>
      </c>
      <c r="T17" s="101"/>
    </row>
    <row r="18" spans="1:20" ht="15.75" customHeight="1">
      <c r="A18" s="99" t="s">
        <v>165</v>
      </c>
      <c r="B18" s="100" t="s">
        <v>247</v>
      </c>
      <c r="C18" s="227"/>
      <c r="D18" s="101">
        <v>6</v>
      </c>
      <c r="E18" s="101">
        <v>6</v>
      </c>
      <c r="F18" s="101">
        <v>6</v>
      </c>
      <c r="G18" s="101">
        <v>6</v>
      </c>
      <c r="H18" s="101">
        <v>8</v>
      </c>
      <c r="I18" s="101">
        <v>6</v>
      </c>
      <c r="J18" s="101">
        <v>7</v>
      </c>
      <c r="K18" s="101">
        <v>8</v>
      </c>
      <c r="L18" s="102">
        <v>8</v>
      </c>
      <c r="M18" s="101">
        <v>6</v>
      </c>
      <c r="N18" s="101">
        <v>9</v>
      </c>
      <c r="O18" s="101">
        <v>10</v>
      </c>
      <c r="P18" s="101">
        <v>7</v>
      </c>
      <c r="Q18" s="101">
        <v>6</v>
      </c>
      <c r="R18" s="101">
        <v>6</v>
      </c>
      <c r="S18" s="103">
        <v>6</v>
      </c>
      <c r="T18" s="101">
        <f t="shared" ref="T18:T19" si="1">(AVERAGE(D18:G18)*$E$5)+(AVERAGE(H18:J18)*$I$5)+(AVERAGE(K18:M18)*$L$5)+(AVERAGE(N18:P18)*$O$5)+(AVERAGE(Q18:S18)*$R$5)</f>
        <v>7.0166666666666657</v>
      </c>
    </row>
    <row r="19" spans="1:20" ht="15.75" customHeight="1">
      <c r="A19" s="99" t="s">
        <v>248</v>
      </c>
      <c r="B19" s="61" t="s">
        <v>249</v>
      </c>
      <c r="C19" s="233"/>
      <c r="D19" s="104">
        <v>8</v>
      </c>
      <c r="E19" s="104">
        <v>8</v>
      </c>
      <c r="F19" s="104">
        <v>8</v>
      </c>
      <c r="G19" s="104">
        <v>8</v>
      </c>
      <c r="H19" s="104">
        <v>8</v>
      </c>
      <c r="I19" s="104">
        <v>7</v>
      </c>
      <c r="J19" s="104">
        <v>7</v>
      </c>
      <c r="K19" s="104">
        <v>8</v>
      </c>
      <c r="L19" s="105">
        <v>8</v>
      </c>
      <c r="M19" s="104">
        <v>8</v>
      </c>
      <c r="N19" s="104">
        <v>9</v>
      </c>
      <c r="O19" s="104">
        <v>9</v>
      </c>
      <c r="P19" s="104">
        <v>7</v>
      </c>
      <c r="Q19" s="104">
        <v>6</v>
      </c>
      <c r="R19" s="104">
        <v>6</v>
      </c>
      <c r="S19" s="106">
        <v>6</v>
      </c>
      <c r="T19" s="101">
        <f t="shared" si="1"/>
        <v>7.6666666666666661</v>
      </c>
    </row>
    <row r="20" spans="1:20" ht="15.75">
      <c r="B20" s="107" t="s">
        <v>250</v>
      </c>
      <c r="C20" s="227"/>
      <c r="D20" s="108">
        <f t="shared" ref="D20:S20" si="2">AVERAGE(D10:D19)</f>
        <v>7.8</v>
      </c>
      <c r="E20" s="108">
        <f t="shared" si="2"/>
        <v>7.6</v>
      </c>
      <c r="F20" s="108">
        <f t="shared" si="2"/>
        <v>7.3</v>
      </c>
      <c r="G20" s="108">
        <f t="shared" si="2"/>
        <v>7.4</v>
      </c>
      <c r="H20" s="108">
        <f t="shared" si="2"/>
        <v>7.9</v>
      </c>
      <c r="I20" s="108">
        <f t="shared" si="2"/>
        <v>8</v>
      </c>
      <c r="J20" s="108">
        <f t="shared" si="2"/>
        <v>7.3</v>
      </c>
      <c r="K20" s="108">
        <f t="shared" si="2"/>
        <v>8.1999999999999993</v>
      </c>
      <c r="L20" s="108">
        <f t="shared" si="2"/>
        <v>7.7</v>
      </c>
      <c r="M20" s="108">
        <f t="shared" si="2"/>
        <v>6.7</v>
      </c>
      <c r="N20" s="108">
        <f t="shared" si="2"/>
        <v>8.6999999999999993</v>
      </c>
      <c r="O20" s="108">
        <f t="shared" si="2"/>
        <v>9.6</v>
      </c>
      <c r="P20" s="108">
        <f t="shared" si="2"/>
        <v>7.8</v>
      </c>
      <c r="Q20" s="108">
        <f t="shared" si="2"/>
        <v>6.9</v>
      </c>
      <c r="R20" s="108">
        <f t="shared" si="2"/>
        <v>6.9</v>
      </c>
      <c r="S20" s="108">
        <f t="shared" si="2"/>
        <v>6.9</v>
      </c>
    </row>
    <row r="21" spans="1:20" ht="15" customHeight="1">
      <c r="B21" s="109" t="s">
        <v>251</v>
      </c>
      <c r="C21" s="227"/>
      <c r="D21" s="110">
        <f>AVERAGE(D20:G20)</f>
        <v>7.5250000000000004</v>
      </c>
      <c r="E21" s="110"/>
      <c r="F21" s="110"/>
      <c r="G21" s="110"/>
      <c r="H21" s="110">
        <f>AVERAGE(H20:J20)</f>
        <v>7.7333333333333334</v>
      </c>
      <c r="I21" s="110"/>
      <c r="J21" s="110"/>
      <c r="K21" s="110">
        <f>AVERAGE(K20:M20)</f>
        <v>7.5333333333333323</v>
      </c>
      <c r="L21" s="111"/>
      <c r="M21" s="110"/>
      <c r="N21" s="110">
        <f>AVERAGE(N20:P20)</f>
        <v>8.6999999999999993</v>
      </c>
      <c r="O21" s="110"/>
      <c r="P21" s="110"/>
      <c r="Q21" s="110">
        <f>AVERAGE(Q20:S20)</f>
        <v>6.9000000000000012</v>
      </c>
      <c r="R21" s="110"/>
      <c r="S21" s="110"/>
    </row>
    <row r="22" spans="1:20" ht="15" customHeight="1">
      <c r="B22" s="109" t="s">
        <v>252</v>
      </c>
      <c r="C22" s="227"/>
      <c r="D22" s="112">
        <f>D21/10*100%</f>
        <v>0.75250000000000006</v>
      </c>
      <c r="E22" s="110"/>
      <c r="F22" s="110"/>
      <c r="G22" s="110"/>
      <c r="H22" s="112">
        <f>H21/10*100%</f>
        <v>0.77333333333333332</v>
      </c>
      <c r="I22" s="110"/>
      <c r="J22" s="110"/>
      <c r="K22" s="112">
        <f>K21/10*100%</f>
        <v>0.75333333333333319</v>
      </c>
      <c r="L22" s="111"/>
      <c r="M22" s="110"/>
      <c r="N22" s="112">
        <f>N21/10*100%</f>
        <v>0.86999999999999988</v>
      </c>
      <c r="O22" s="110"/>
      <c r="P22" s="110"/>
      <c r="Q22" s="112">
        <f>Q21/10*100%</f>
        <v>0.69000000000000017</v>
      </c>
      <c r="R22" s="110"/>
      <c r="S22" s="110"/>
    </row>
    <row r="23" spans="1:20" ht="15" customHeight="1"/>
    <row r="24" spans="1:20" ht="15" customHeight="1"/>
    <row r="25" spans="1:20" ht="15" customHeight="1"/>
    <row r="26" spans="1:20" ht="15" customHeight="1"/>
    <row r="27" spans="1:20" ht="15" customHeight="1"/>
    <row r="28" spans="1:20" ht="15" customHeight="1"/>
    <row r="29" spans="1:20" ht="15" customHeight="1"/>
    <row r="30" spans="1:20" ht="15" customHeight="1"/>
    <row r="31" spans="1:20" ht="15" customHeight="1"/>
    <row r="32" spans="1:20" ht="15" customHeight="1"/>
    <row r="33" s="78" customFormat="1" ht="15" customHeight="1"/>
    <row r="34" s="78" customFormat="1" ht="15" customHeight="1"/>
    <row r="35" s="78" customFormat="1" ht="15" customHeight="1"/>
    <row r="36" s="78" customFormat="1" ht="15" customHeight="1"/>
    <row r="37" s="78" customFormat="1" ht="15" customHeight="1"/>
    <row r="38" s="78" customFormat="1" ht="15" customHeight="1"/>
    <row r="39" s="78" customFormat="1" ht="15" customHeight="1"/>
    <row r="40" s="78" customFormat="1" ht="15" customHeight="1"/>
    <row r="41" s="78" customFormat="1" ht="15" customHeight="1"/>
    <row r="42" s="78" customFormat="1" ht="15" customHeight="1"/>
    <row r="43" s="78" customFormat="1" ht="15" customHeight="1"/>
    <row r="44" s="78" customFormat="1" ht="15" customHeight="1"/>
    <row r="45" s="78" customFormat="1" ht="15" customHeight="1"/>
    <row r="46" s="78" customFormat="1" ht="15" customHeight="1"/>
    <row r="47" s="78" customFormat="1" ht="15" customHeight="1"/>
    <row r="48" s="78" customFormat="1" ht="15" customHeight="1"/>
    <row r="49" s="78" customFormat="1" ht="15" customHeight="1"/>
    <row r="50" s="78" customFormat="1" ht="15" customHeight="1"/>
    <row r="51" s="78" customFormat="1" ht="15" customHeight="1"/>
    <row r="52" s="78" customFormat="1" ht="15" customHeight="1"/>
    <row r="53" s="78" customFormat="1" ht="15" customHeight="1"/>
    <row r="54" s="78" customFormat="1" ht="15" customHeight="1"/>
    <row r="55" s="78" customFormat="1" ht="15" customHeight="1"/>
    <row r="56" s="78" customFormat="1" ht="15" customHeight="1"/>
    <row r="57" s="78" customFormat="1" ht="15" customHeight="1"/>
    <row r="58" s="78" customFormat="1" ht="15" customHeight="1"/>
    <row r="59" s="78" customFormat="1" ht="15" customHeight="1"/>
    <row r="60" s="78" customFormat="1" ht="15" customHeight="1"/>
    <row r="61" s="78" customFormat="1" ht="15" customHeight="1"/>
    <row r="62" s="78" customFormat="1" ht="15" customHeight="1"/>
    <row r="63" s="78" customFormat="1" ht="15" customHeight="1"/>
    <row r="64" s="78" customFormat="1" ht="15" customHeight="1"/>
    <row r="65" s="78" customFormat="1" ht="15" customHeight="1"/>
    <row r="66" s="78" customFormat="1" ht="15" customHeight="1"/>
    <row r="67" s="78" customFormat="1" ht="15" customHeight="1"/>
    <row r="68" s="78" customFormat="1" ht="15" customHeight="1"/>
    <row r="69" s="78" customFormat="1" ht="15" customHeight="1"/>
    <row r="70" s="78" customFormat="1" ht="15" customHeight="1"/>
    <row r="71" s="78" customFormat="1" ht="15" customHeight="1"/>
    <row r="72" s="78" customFormat="1" ht="15" customHeight="1"/>
    <row r="73" s="78" customFormat="1" ht="15" customHeight="1"/>
    <row r="74" s="78" customFormat="1" ht="15" customHeight="1"/>
    <row r="75" s="78" customFormat="1" ht="15" customHeight="1"/>
    <row r="76" s="78" customFormat="1" ht="15" customHeight="1"/>
    <row r="77" s="78" customFormat="1" ht="15" customHeight="1"/>
    <row r="78" s="78" customFormat="1" ht="15" customHeight="1"/>
    <row r="79" s="78" customFormat="1" ht="15" customHeight="1"/>
    <row r="80" s="78" customFormat="1" ht="15" customHeight="1"/>
    <row r="81" s="78" customFormat="1" ht="15" customHeight="1"/>
    <row r="82" s="78" customFormat="1" ht="15" customHeight="1"/>
    <row r="83" s="78" customFormat="1" ht="15" customHeight="1"/>
    <row r="84" s="78" customFormat="1" ht="15" customHeight="1"/>
    <row r="85" s="78" customFormat="1" ht="15" customHeight="1"/>
    <row r="86" s="78" customFormat="1" ht="15" customHeight="1"/>
    <row r="87" s="78" customFormat="1" ht="15" customHeight="1"/>
    <row r="88" s="78" customFormat="1" ht="15" customHeight="1"/>
    <row r="89" s="78" customFormat="1" ht="15" customHeight="1"/>
    <row r="90" s="78" customFormat="1" ht="15" customHeight="1"/>
    <row r="91" s="78" customFormat="1" ht="15" customHeight="1"/>
    <row r="92" s="78" customFormat="1" ht="15" customHeight="1"/>
    <row r="93" s="78" customFormat="1" ht="15" customHeight="1"/>
    <row r="94" s="78" customFormat="1" ht="15" customHeight="1"/>
    <row r="95" s="78" customFormat="1" ht="15" customHeight="1"/>
    <row r="96" s="78" customFormat="1" ht="15" customHeight="1"/>
    <row r="97" s="78" customFormat="1" ht="15" customHeight="1"/>
    <row r="98" s="78" customFormat="1" ht="15" customHeight="1"/>
    <row r="99" s="78" customFormat="1" ht="15" customHeight="1"/>
    <row r="100" s="78" customFormat="1" ht="15" customHeight="1"/>
    <row r="101" s="78" customFormat="1" ht="15" customHeight="1"/>
    <row r="102" s="78" customFormat="1" ht="15" customHeight="1"/>
    <row r="103" s="78" customFormat="1" ht="15" customHeight="1"/>
    <row r="104" s="78" customFormat="1" ht="15" customHeight="1"/>
    <row r="105" s="78" customFormat="1" ht="15" customHeight="1"/>
    <row r="106" s="78" customFormat="1" ht="15" customHeight="1"/>
    <row r="107" s="78" customFormat="1" ht="15" customHeight="1"/>
    <row r="108" s="78" customFormat="1" ht="15" customHeight="1"/>
    <row r="109" s="78" customFormat="1" ht="15" customHeight="1"/>
    <row r="110" s="78" customFormat="1" ht="15" customHeight="1"/>
    <row r="111" s="78" customFormat="1" ht="15" customHeight="1"/>
    <row r="112" s="78" customFormat="1" ht="15" customHeight="1"/>
    <row r="113" s="78" customFormat="1" ht="15" customHeight="1"/>
    <row r="114" s="78" customFormat="1" ht="15" customHeight="1"/>
    <row r="115" s="78" customFormat="1" ht="15" customHeight="1"/>
    <row r="116" s="78" customFormat="1" ht="15" customHeight="1"/>
    <row r="117" s="78" customFormat="1" ht="15" customHeight="1"/>
    <row r="118" s="78" customFormat="1" ht="15" customHeight="1"/>
    <row r="119" s="78" customFormat="1" ht="15" customHeight="1"/>
    <row r="120" s="78" customFormat="1" ht="15" customHeight="1"/>
    <row r="121" s="78" customFormat="1" ht="15" customHeight="1"/>
    <row r="122" s="78" customFormat="1" ht="15" customHeight="1"/>
    <row r="123" s="78" customFormat="1" ht="15" customHeight="1"/>
    <row r="124" s="78" customFormat="1" ht="15" customHeight="1"/>
    <row r="125" s="78" customFormat="1" ht="15" customHeight="1"/>
    <row r="126" s="78" customFormat="1" ht="15" customHeight="1"/>
    <row r="127" s="78" customFormat="1" ht="15" customHeight="1"/>
    <row r="128" s="78" customFormat="1" ht="15" customHeight="1"/>
    <row r="129" s="78" customFormat="1" ht="15" customHeight="1"/>
    <row r="130" s="78" customFormat="1" ht="15" customHeight="1"/>
    <row r="131" s="78" customFormat="1" ht="15" customHeight="1"/>
    <row r="132" s="78" customFormat="1" ht="15" customHeight="1"/>
    <row r="133" s="78" customFormat="1" ht="15" customHeight="1"/>
    <row r="134" s="78" customFormat="1" ht="15" customHeight="1"/>
    <row r="135" s="78" customFormat="1" ht="15" customHeight="1"/>
    <row r="136" s="78" customFormat="1" ht="15" customHeight="1"/>
    <row r="137" s="78" customFormat="1" ht="15" customHeight="1"/>
    <row r="138" s="78" customFormat="1" ht="15" customHeight="1"/>
    <row r="139" s="78" customFormat="1" ht="15" customHeight="1"/>
    <row r="140" s="78" customFormat="1" ht="15" customHeight="1"/>
    <row r="141" s="78" customFormat="1" ht="15" customHeight="1"/>
    <row r="142" s="78" customFormat="1" ht="15" customHeight="1"/>
    <row r="143" s="78" customFormat="1" ht="15" customHeight="1"/>
    <row r="144" s="78" customFormat="1" ht="15" customHeight="1"/>
    <row r="145" s="78" customFormat="1" ht="15" customHeight="1"/>
    <row r="146" s="78" customFormat="1" ht="15" customHeight="1"/>
    <row r="147" s="78" customFormat="1" ht="15" customHeight="1"/>
    <row r="148" s="78" customFormat="1" ht="15" customHeight="1"/>
    <row r="149" s="78" customFormat="1" ht="15" customHeight="1"/>
    <row r="150" s="78" customFormat="1" ht="15" customHeight="1"/>
    <row r="151" s="78" customFormat="1" ht="15" customHeight="1"/>
    <row r="152" s="78" customFormat="1" ht="15" customHeight="1"/>
    <row r="153" s="78" customFormat="1" ht="15" customHeight="1"/>
    <row r="154" s="78" customFormat="1" ht="15" customHeight="1"/>
    <row r="155" s="78" customFormat="1" ht="15" customHeight="1"/>
    <row r="156" s="78" customFormat="1" ht="15" customHeight="1"/>
    <row r="157" s="78" customFormat="1" ht="15" customHeight="1"/>
    <row r="158" s="78" customFormat="1" ht="15" customHeight="1"/>
    <row r="159" s="78" customFormat="1" ht="15" customHeight="1"/>
    <row r="160" s="78" customFormat="1" ht="15" customHeight="1"/>
    <row r="161" s="78" customFormat="1" ht="15" customHeight="1"/>
    <row r="162" s="78" customFormat="1" ht="15" customHeight="1"/>
    <row r="163" s="78" customFormat="1" ht="15" customHeight="1"/>
    <row r="164" s="78" customFormat="1" ht="15" customHeight="1"/>
    <row r="165" s="78" customFormat="1" ht="15" customHeight="1"/>
    <row r="166" s="78" customFormat="1" ht="15" customHeight="1"/>
    <row r="167" s="78" customFormat="1" ht="15" customHeight="1"/>
    <row r="168" s="78" customFormat="1" ht="15" customHeight="1"/>
    <row r="169" s="78" customFormat="1" ht="15" customHeight="1"/>
    <row r="170" s="78" customFormat="1" ht="15" customHeight="1"/>
    <row r="171" s="78" customFormat="1" ht="15" customHeight="1"/>
    <row r="172" s="78" customFormat="1" ht="15" customHeight="1"/>
    <row r="173" s="78" customFormat="1" ht="15" customHeight="1"/>
    <row r="174" s="78" customFormat="1" ht="15" customHeight="1"/>
    <row r="175" s="78" customFormat="1" ht="15" customHeight="1"/>
    <row r="176" s="78" customFormat="1" ht="15" customHeight="1"/>
    <row r="177" s="78" customFormat="1" ht="15" customHeight="1"/>
    <row r="178" s="78" customFormat="1" ht="15" customHeight="1"/>
    <row r="179" s="78" customFormat="1" ht="15" customHeight="1"/>
    <row r="180" s="78" customFormat="1" ht="15" customHeight="1"/>
    <row r="181" s="78" customFormat="1" ht="15" customHeight="1"/>
    <row r="182" s="78" customFormat="1" ht="15" customHeight="1"/>
    <row r="183" s="78" customFormat="1" ht="15" customHeight="1"/>
    <row r="184" s="78" customFormat="1" ht="15" customHeight="1"/>
    <row r="185" s="78" customFormat="1" ht="15" customHeight="1"/>
    <row r="186" s="78" customFormat="1" ht="15" customHeight="1"/>
    <row r="187" s="78" customFormat="1" ht="15" customHeight="1"/>
    <row r="188" s="78" customFormat="1" ht="15" customHeight="1"/>
    <row r="189" s="78" customFormat="1" ht="15" customHeight="1"/>
    <row r="190" s="78" customFormat="1" ht="15" customHeight="1"/>
    <row r="191" s="78" customFormat="1" ht="15" customHeight="1"/>
    <row r="192" s="78" customFormat="1" ht="15" customHeight="1"/>
    <row r="193" s="78" customFormat="1" ht="15" customHeight="1"/>
    <row r="194" s="78" customFormat="1" ht="15" customHeight="1"/>
    <row r="195" s="78" customFormat="1" ht="15" customHeight="1"/>
    <row r="196" s="78" customFormat="1" ht="15" customHeight="1"/>
    <row r="197" s="78" customFormat="1" ht="15" customHeight="1"/>
    <row r="198" s="78" customFormat="1" ht="15" customHeight="1"/>
    <row r="199" s="78" customFormat="1" ht="15" customHeight="1"/>
    <row r="200" s="78" customFormat="1" ht="15" customHeight="1"/>
    <row r="201" s="78" customFormat="1" ht="15" customHeight="1"/>
    <row r="202" s="78" customFormat="1" ht="15" customHeight="1"/>
    <row r="203" s="78" customFormat="1" ht="15" customHeight="1"/>
    <row r="204" s="78" customFormat="1" ht="15" customHeight="1"/>
    <row r="205" s="78" customFormat="1" ht="15" customHeight="1"/>
    <row r="206" s="78" customFormat="1" ht="15" customHeight="1"/>
    <row r="207" s="78" customFormat="1" ht="15" customHeight="1"/>
    <row r="208" s="78" customFormat="1" ht="15" customHeight="1"/>
    <row r="209" s="78" customFormat="1" ht="15" customHeight="1"/>
    <row r="210" s="78" customFormat="1" ht="15" customHeight="1"/>
    <row r="211" s="78" customFormat="1" ht="15" customHeight="1"/>
    <row r="212" s="78" customFormat="1" ht="15" customHeight="1"/>
    <row r="213" s="78" customFormat="1" ht="15" customHeight="1"/>
    <row r="214" s="78" customFormat="1" ht="15" customHeight="1"/>
    <row r="215" s="78" customFormat="1" ht="15" customHeight="1"/>
    <row r="216" s="78" customFormat="1" ht="15" customHeight="1"/>
    <row r="217" s="78" customFormat="1" ht="15" customHeight="1"/>
    <row r="218" s="78" customFormat="1" ht="15" customHeight="1"/>
    <row r="219" s="78" customFormat="1" ht="15" customHeight="1"/>
    <row r="220" s="78" customFormat="1" ht="15" customHeight="1"/>
    <row r="221" s="78" customFormat="1" ht="15" customHeight="1"/>
    <row r="222" s="78" customFormat="1" ht="15" customHeight="1"/>
    <row r="223" s="78" customFormat="1" ht="15" customHeight="1"/>
    <row r="224" s="78" customFormat="1" ht="15" customHeight="1"/>
    <row r="225" s="78" customFormat="1" ht="15" customHeight="1"/>
    <row r="226" s="78" customFormat="1" ht="15" customHeight="1"/>
    <row r="227" s="78" customFormat="1" ht="15" customHeight="1"/>
    <row r="228" s="78" customFormat="1" ht="15" customHeight="1"/>
    <row r="229" s="78" customFormat="1" ht="15" customHeight="1"/>
    <row r="230" s="78" customFormat="1" ht="15" customHeight="1"/>
    <row r="231" s="78" customFormat="1" ht="15" customHeight="1"/>
    <row r="232" s="78" customFormat="1" ht="15" customHeight="1"/>
    <row r="233" s="78" customFormat="1" ht="15" customHeight="1"/>
    <row r="234" s="78" customFormat="1" ht="15" customHeight="1"/>
    <row r="235" s="78" customFormat="1" ht="15" customHeight="1"/>
    <row r="236" s="78" customFormat="1" ht="15" customHeight="1"/>
    <row r="237" s="78" customFormat="1" ht="15" customHeight="1"/>
    <row r="238" s="78" customFormat="1" ht="15" customHeight="1"/>
    <row r="239" s="78" customFormat="1" ht="15" customHeight="1"/>
    <row r="240" s="78" customFormat="1" ht="15" customHeight="1"/>
    <row r="241" s="78" customFormat="1" ht="15" customHeight="1"/>
    <row r="242" s="78" customFormat="1" ht="15" customHeight="1"/>
    <row r="243" s="78" customFormat="1" ht="15" customHeight="1"/>
    <row r="244" s="78" customFormat="1" ht="15" customHeight="1"/>
    <row r="245" s="78" customFormat="1" ht="15" customHeight="1"/>
    <row r="246" s="78" customFormat="1" ht="15" customHeight="1"/>
    <row r="247" s="78" customFormat="1" ht="15" customHeight="1"/>
    <row r="248" s="78" customFormat="1" ht="15" customHeight="1"/>
    <row r="249" s="78" customFormat="1" ht="15" customHeight="1"/>
    <row r="250" s="78" customFormat="1" ht="15" customHeight="1"/>
    <row r="251" s="78" customFormat="1" ht="15" customHeight="1"/>
    <row r="252" s="78" customFormat="1" ht="15" customHeight="1"/>
    <row r="253" s="78" customFormat="1" ht="15" customHeight="1"/>
    <row r="254" s="78" customFormat="1" ht="15" customHeight="1"/>
    <row r="255" s="78" customFormat="1" ht="15" customHeight="1"/>
    <row r="256" s="78" customFormat="1" ht="15" customHeight="1"/>
    <row r="257" s="78" customFormat="1" ht="15" customHeight="1"/>
    <row r="258" s="78" customFormat="1" ht="15" customHeight="1"/>
    <row r="259" s="78" customFormat="1" ht="15" customHeight="1"/>
    <row r="260" s="78" customFormat="1" ht="15" customHeight="1"/>
    <row r="261" s="78" customFormat="1" ht="15" customHeight="1"/>
    <row r="262" s="78" customFormat="1" ht="15" customHeight="1"/>
    <row r="263" s="78" customFormat="1" ht="15" customHeight="1"/>
    <row r="264" s="78" customFormat="1" ht="15" customHeight="1"/>
    <row r="265" s="78" customFormat="1" ht="15" customHeight="1"/>
    <row r="266" s="78" customFormat="1" ht="15" customHeight="1"/>
    <row r="267" s="78" customFormat="1" ht="15" customHeight="1"/>
    <row r="268" s="78" customFormat="1" ht="15" customHeight="1"/>
    <row r="269" s="78" customFormat="1" ht="15" customHeight="1"/>
    <row r="270" s="78" customFormat="1" ht="15" customHeight="1"/>
    <row r="271" s="78" customFormat="1" ht="15" customHeight="1"/>
    <row r="272" s="78" customFormat="1" ht="15" customHeight="1"/>
    <row r="273" s="78" customFormat="1" ht="15" customHeight="1"/>
    <row r="274" s="78" customFormat="1" ht="15" customHeight="1"/>
    <row r="275" s="78" customFormat="1" ht="15" customHeight="1"/>
    <row r="276" s="78" customFormat="1" ht="15" customHeight="1"/>
    <row r="277" s="78" customFormat="1" ht="15" customHeight="1"/>
    <row r="278" s="78" customFormat="1" ht="15" customHeight="1"/>
    <row r="279" s="78" customFormat="1" ht="15" customHeight="1"/>
    <row r="280" s="78" customFormat="1" ht="15" customHeight="1"/>
    <row r="281" s="78" customFormat="1" ht="15" customHeight="1"/>
    <row r="282" s="78" customFormat="1" ht="15" customHeight="1"/>
    <row r="283" s="78" customFormat="1" ht="15" customHeight="1"/>
    <row r="284" s="78" customFormat="1" ht="15" customHeight="1"/>
    <row r="285" s="78" customFormat="1" ht="15" customHeight="1"/>
    <row r="286" s="78" customFormat="1" ht="15" customHeight="1"/>
    <row r="287" s="78" customFormat="1" ht="15" customHeight="1"/>
    <row r="288" s="78" customFormat="1" ht="15" customHeight="1"/>
    <row r="289" s="78" customFormat="1" ht="15" customHeight="1"/>
    <row r="290" s="78" customFormat="1" ht="15" customHeight="1"/>
    <row r="291" s="78" customFormat="1" ht="15" customHeight="1"/>
    <row r="292" s="78" customFormat="1" ht="15" customHeight="1"/>
    <row r="293" s="78" customFormat="1" ht="15" customHeight="1"/>
    <row r="294" s="78" customFormat="1" ht="15" customHeight="1"/>
    <row r="295" s="78" customFormat="1" ht="15" customHeight="1"/>
    <row r="296" s="78" customFormat="1" ht="15" customHeight="1"/>
    <row r="297" s="78" customFormat="1" ht="15" customHeight="1"/>
    <row r="298" s="78" customFormat="1" ht="15" customHeight="1"/>
    <row r="299" s="78" customFormat="1" ht="15" customHeight="1"/>
    <row r="300" s="78" customFormat="1" ht="15" customHeight="1"/>
    <row r="301" s="78" customFormat="1" ht="15" customHeight="1"/>
    <row r="302" s="78" customFormat="1" ht="15" customHeight="1"/>
    <row r="303" s="78" customFormat="1" ht="15" customHeight="1"/>
    <row r="304" s="78" customFormat="1" ht="15" customHeight="1"/>
    <row r="305" s="78" customFormat="1" ht="15" customHeight="1"/>
    <row r="306" s="78" customFormat="1" ht="15" customHeight="1"/>
    <row r="307" s="78" customFormat="1" ht="15" customHeight="1"/>
    <row r="308" s="78" customFormat="1" ht="15" customHeight="1"/>
    <row r="309" s="78" customFormat="1" ht="15" customHeight="1"/>
    <row r="310" s="78" customFormat="1" ht="15" customHeight="1"/>
    <row r="311" s="78" customFormat="1" ht="15" customHeight="1"/>
    <row r="312" s="78" customFormat="1" ht="15" customHeight="1"/>
    <row r="313" s="78" customFormat="1" ht="15" customHeight="1"/>
    <row r="314" s="78" customFormat="1" ht="15" customHeight="1"/>
    <row r="315" s="78" customFormat="1" ht="15" customHeight="1"/>
    <row r="316" s="78" customFormat="1" ht="15" customHeight="1"/>
    <row r="317" s="78" customFormat="1" ht="15" customHeight="1"/>
    <row r="318" s="78" customFormat="1" ht="15" customHeight="1"/>
    <row r="319" s="78" customFormat="1" ht="15" customHeight="1"/>
    <row r="320" s="78" customFormat="1" ht="15" customHeight="1"/>
    <row r="321" s="78" customFormat="1" ht="15" customHeight="1"/>
    <row r="322" s="78" customFormat="1" ht="15" customHeight="1"/>
    <row r="323" s="78" customFormat="1" ht="15" customHeight="1"/>
    <row r="324" s="78" customFormat="1" ht="15" customHeight="1"/>
    <row r="325" s="78" customFormat="1" ht="15" customHeight="1"/>
    <row r="326" s="78" customFormat="1" ht="15" customHeight="1"/>
    <row r="327" s="78" customFormat="1" ht="15" customHeight="1"/>
    <row r="328" s="78" customFormat="1" ht="15" customHeight="1"/>
    <row r="329" s="78" customFormat="1" ht="15" customHeight="1"/>
    <row r="330" s="78" customFormat="1" ht="15" customHeight="1"/>
    <row r="331" s="78" customFormat="1" ht="15" customHeight="1"/>
    <row r="332" s="78" customFormat="1" ht="15" customHeight="1"/>
    <row r="333" s="78" customFormat="1" ht="15" customHeight="1"/>
    <row r="334" s="78" customFormat="1" ht="15" customHeight="1"/>
    <row r="335" s="78" customFormat="1" ht="15" customHeight="1"/>
    <row r="336" s="78" customFormat="1" ht="15" customHeight="1"/>
    <row r="337" s="78" customFormat="1" ht="15" customHeight="1"/>
    <row r="338" s="78" customFormat="1" ht="15" customHeight="1"/>
    <row r="339" s="78" customFormat="1" ht="15" customHeight="1"/>
    <row r="340" s="78" customFormat="1" ht="15" customHeight="1"/>
    <row r="341" s="78" customFormat="1" ht="15" customHeight="1"/>
    <row r="342" s="78" customFormat="1" ht="15" customHeight="1"/>
    <row r="343" s="78" customFormat="1" ht="15" customHeight="1"/>
    <row r="344" s="78" customFormat="1" ht="15" customHeight="1"/>
    <row r="345" s="78" customFormat="1" ht="15" customHeight="1"/>
    <row r="346" s="78" customFormat="1" ht="15" customHeight="1"/>
    <row r="347" s="78" customFormat="1" ht="15" customHeight="1"/>
    <row r="348" s="78" customFormat="1" ht="15" customHeight="1"/>
    <row r="349" s="78" customFormat="1" ht="15" customHeight="1"/>
    <row r="350" s="78" customFormat="1" ht="15" customHeight="1"/>
    <row r="351" s="78" customFormat="1" ht="15" customHeight="1"/>
    <row r="352" s="78" customFormat="1" ht="15" customHeight="1"/>
    <row r="353" s="78" customFormat="1" ht="15" customHeight="1"/>
    <row r="354" s="78" customFormat="1" ht="15" customHeight="1"/>
    <row r="355" s="78" customFormat="1" ht="15" customHeight="1"/>
    <row r="356" s="78" customFormat="1" ht="15" customHeight="1"/>
    <row r="357" s="78" customFormat="1" ht="15" customHeight="1"/>
    <row r="358" s="78" customFormat="1" ht="15" customHeight="1"/>
    <row r="359" s="78" customFormat="1" ht="15" customHeight="1"/>
    <row r="360" s="78" customFormat="1" ht="15" customHeight="1"/>
    <row r="361" s="78" customFormat="1" ht="15" customHeight="1"/>
    <row r="362" s="78" customFormat="1" ht="15" customHeight="1"/>
    <row r="363" s="78" customFormat="1" ht="15" customHeight="1"/>
    <row r="364" s="78" customFormat="1" ht="15" customHeight="1"/>
    <row r="365" s="78" customFormat="1" ht="15" customHeight="1"/>
    <row r="366" s="78" customFormat="1" ht="15" customHeight="1"/>
    <row r="367" s="78" customFormat="1" ht="15" customHeight="1"/>
    <row r="368" s="78" customFormat="1" ht="15" customHeight="1"/>
    <row r="369" s="78" customFormat="1" ht="15" customHeight="1"/>
    <row r="370" s="78" customFormat="1" ht="15" customHeight="1"/>
    <row r="371" s="78" customFormat="1" ht="15" customHeight="1"/>
    <row r="372" s="78" customFormat="1" ht="15" customHeight="1"/>
    <row r="373" s="78" customFormat="1" ht="15" customHeight="1"/>
    <row r="374" s="78" customFormat="1" ht="15" customHeight="1"/>
    <row r="375" s="78" customFormat="1" ht="15" customHeight="1"/>
    <row r="376" s="78" customFormat="1" ht="15" customHeight="1"/>
    <row r="377" s="78" customFormat="1" ht="15" customHeight="1"/>
    <row r="378" s="78" customFormat="1" ht="15" customHeight="1"/>
    <row r="379" s="78" customFormat="1" ht="15" customHeight="1"/>
    <row r="380" s="78" customFormat="1" ht="15" customHeight="1"/>
    <row r="381" s="78" customFormat="1" ht="15" customHeight="1"/>
    <row r="382" s="78" customFormat="1" ht="15" customHeight="1"/>
    <row r="383" s="78" customFormat="1" ht="15" customHeight="1"/>
    <row r="384" s="78" customFormat="1" ht="15" customHeight="1"/>
    <row r="385" s="78" customFormat="1" ht="15" customHeight="1"/>
    <row r="386" s="78" customFormat="1" ht="15" customHeight="1"/>
    <row r="387" s="78" customFormat="1" ht="15" customHeight="1"/>
    <row r="388" s="78" customFormat="1" ht="15" customHeight="1"/>
    <row r="389" s="78" customFormat="1" ht="15" customHeight="1"/>
    <row r="390" s="78" customFormat="1" ht="15" customHeight="1"/>
    <row r="391" s="78" customFormat="1" ht="15" customHeight="1"/>
    <row r="392" s="78" customFormat="1" ht="15" customHeight="1"/>
    <row r="393" s="78" customFormat="1" ht="15" customHeight="1"/>
    <row r="394" s="78" customFormat="1" ht="15" customHeight="1"/>
    <row r="395" s="78" customFormat="1" ht="15" customHeight="1"/>
    <row r="396" s="78" customFormat="1" ht="15" customHeight="1"/>
    <row r="397" s="78" customFormat="1" ht="15" customHeight="1"/>
    <row r="398" s="78" customFormat="1" ht="15" customHeight="1"/>
    <row r="399" s="78" customFormat="1" ht="15" customHeight="1"/>
    <row r="400" s="78" customFormat="1" ht="15" customHeight="1"/>
    <row r="401" s="78" customFormat="1" ht="15" customHeight="1"/>
    <row r="402" s="78" customFormat="1" ht="15" customHeight="1"/>
    <row r="403" s="78" customFormat="1" ht="15" customHeight="1"/>
    <row r="404" s="78" customFormat="1" ht="15" customHeight="1"/>
    <row r="405" s="78" customFormat="1" ht="15" customHeight="1"/>
    <row r="406" s="78" customFormat="1" ht="15" customHeight="1"/>
    <row r="407" s="78" customFormat="1" ht="15" customHeight="1"/>
    <row r="408" s="78" customFormat="1" ht="15" customHeight="1"/>
    <row r="409" s="78" customFormat="1" ht="15" customHeight="1"/>
    <row r="410" s="78" customFormat="1" ht="15" customHeight="1"/>
    <row r="411" s="78" customFormat="1" ht="15" customHeight="1"/>
    <row r="412" s="78" customFormat="1" ht="15" customHeight="1"/>
    <row r="413" s="78" customFormat="1" ht="15" customHeight="1"/>
    <row r="414" s="78" customFormat="1" ht="15" customHeight="1"/>
    <row r="415" s="78" customFormat="1" ht="15" customHeight="1"/>
    <row r="416" s="78" customFormat="1" ht="15" customHeight="1"/>
    <row r="417" s="78" customFormat="1" ht="15" customHeight="1"/>
    <row r="418" s="78" customFormat="1" ht="15" customHeight="1"/>
    <row r="419" s="78" customFormat="1" ht="15" customHeight="1"/>
    <row r="420" s="78" customFormat="1" ht="15" customHeight="1"/>
    <row r="421" s="78" customFormat="1" ht="15" customHeight="1"/>
    <row r="422" s="78" customFormat="1" ht="15" customHeight="1"/>
    <row r="423" s="78" customFormat="1" ht="15" customHeight="1"/>
    <row r="424" s="78" customFormat="1" ht="15" customHeight="1"/>
    <row r="425" s="78" customFormat="1" ht="15" customHeight="1"/>
    <row r="426" s="78" customFormat="1" ht="15" customHeight="1"/>
    <row r="427" s="78" customFormat="1" ht="15" customHeight="1"/>
    <row r="428" s="78" customFormat="1" ht="15" customHeight="1"/>
    <row r="429" s="78" customFormat="1" ht="15" customHeight="1"/>
    <row r="430" s="78" customFormat="1" ht="15" customHeight="1"/>
    <row r="431" s="78" customFormat="1" ht="15" customHeight="1"/>
    <row r="432" s="78" customFormat="1" ht="15" customHeight="1"/>
    <row r="433" s="78" customFormat="1" ht="15" customHeight="1"/>
    <row r="434" s="78" customFormat="1" ht="15" customHeight="1"/>
    <row r="435" s="78" customFormat="1" ht="15" customHeight="1"/>
    <row r="436" s="78" customFormat="1" ht="15" customHeight="1"/>
    <row r="437" s="78" customFormat="1" ht="15" customHeight="1"/>
    <row r="438" s="78" customFormat="1" ht="15" customHeight="1"/>
    <row r="439" s="78" customFormat="1" ht="15" customHeight="1"/>
    <row r="440" s="78" customFormat="1" ht="15" customHeight="1"/>
    <row r="441" s="78" customFormat="1" ht="15" customHeight="1"/>
    <row r="442" s="78" customFormat="1" ht="15" customHeight="1"/>
    <row r="443" s="78" customFormat="1" ht="15" customHeight="1"/>
    <row r="444" s="78" customFormat="1" ht="15" customHeight="1"/>
    <row r="445" s="78" customFormat="1" ht="15" customHeight="1"/>
    <row r="446" s="78" customFormat="1" ht="15" customHeight="1"/>
    <row r="447" s="78" customFormat="1" ht="15" customHeight="1"/>
    <row r="448" s="78" customFormat="1" ht="15" customHeight="1"/>
    <row r="449" s="78" customFormat="1" ht="15" customHeight="1"/>
    <row r="450" s="78" customFormat="1" ht="15" customHeight="1"/>
    <row r="451" s="78" customFormat="1" ht="15" customHeight="1"/>
    <row r="452" s="78" customFormat="1" ht="15" customHeight="1"/>
    <row r="453" s="78" customFormat="1" ht="15" customHeight="1"/>
    <row r="454" s="78" customFormat="1" ht="15" customHeight="1"/>
    <row r="455" s="78" customFormat="1" ht="15" customHeight="1"/>
    <row r="456" s="78" customFormat="1" ht="15" customHeight="1"/>
    <row r="457" s="78" customFormat="1" ht="15" customHeight="1"/>
    <row r="458" s="78" customFormat="1" ht="15" customHeight="1"/>
    <row r="459" s="78" customFormat="1" ht="15" customHeight="1"/>
    <row r="460" s="78" customFormat="1" ht="15" customHeight="1"/>
    <row r="461" s="78" customFormat="1" ht="15" customHeight="1"/>
    <row r="462" s="78" customFormat="1" ht="15" customHeight="1"/>
    <row r="463" s="78" customFormat="1" ht="15" customHeight="1"/>
    <row r="464" s="78" customFormat="1" ht="15" customHeight="1"/>
    <row r="465" s="78" customFormat="1" ht="15" customHeight="1"/>
    <row r="466" s="78" customFormat="1" ht="15" customHeight="1"/>
    <row r="467" s="78" customFormat="1" ht="15" customHeight="1"/>
    <row r="468" s="78" customFormat="1" ht="15" customHeight="1"/>
    <row r="469" s="78" customFormat="1" ht="15" customHeight="1"/>
    <row r="470" s="78" customFormat="1" ht="15" customHeight="1"/>
    <row r="471" s="78" customFormat="1" ht="15" customHeight="1"/>
    <row r="472" s="78" customFormat="1" ht="15" customHeight="1"/>
    <row r="473" s="78" customFormat="1" ht="15" customHeight="1"/>
    <row r="474" s="78" customFormat="1" ht="15" customHeight="1"/>
    <row r="475" s="78" customFormat="1" ht="15" customHeight="1"/>
    <row r="476" s="78" customFormat="1" ht="15" customHeight="1"/>
    <row r="477" s="78" customFormat="1" ht="15" customHeight="1"/>
    <row r="478" s="78" customFormat="1" ht="15" customHeight="1"/>
    <row r="479" s="78" customFormat="1" ht="15" customHeight="1"/>
    <row r="480" s="78" customFormat="1" ht="15" customHeight="1"/>
    <row r="481" s="78" customFormat="1" ht="15" customHeight="1"/>
    <row r="482" s="78" customFormat="1" ht="15" customHeight="1"/>
    <row r="483" s="78" customFormat="1" ht="15" customHeight="1"/>
    <row r="484" s="78" customFormat="1" ht="15" customHeight="1"/>
    <row r="485" s="78" customFormat="1" ht="15" customHeight="1"/>
    <row r="486" s="78" customFormat="1" ht="15" customHeight="1"/>
    <row r="487" s="78" customFormat="1" ht="15" customHeight="1"/>
    <row r="488" s="78" customFormat="1" ht="15" customHeight="1"/>
    <row r="489" s="78" customFormat="1" ht="15" customHeight="1"/>
    <row r="490" s="78" customFormat="1" ht="15" customHeight="1"/>
    <row r="491" s="78" customFormat="1" ht="15" customHeight="1"/>
    <row r="492" s="78" customFormat="1" ht="15" customHeight="1"/>
    <row r="493" s="78" customFormat="1" ht="15" customHeight="1"/>
    <row r="494" s="78" customFormat="1" ht="15" customHeight="1"/>
    <row r="495" s="78" customFormat="1" ht="15" customHeight="1"/>
    <row r="496" s="78" customFormat="1" ht="15" customHeight="1"/>
    <row r="497" s="78" customFormat="1" ht="15" customHeight="1"/>
    <row r="498" s="78" customFormat="1" ht="15" customHeight="1"/>
    <row r="499" s="78" customFormat="1" ht="15" customHeight="1"/>
    <row r="500" s="78" customFormat="1" ht="15" customHeight="1"/>
    <row r="501" s="78" customFormat="1" ht="15" customHeight="1"/>
    <row r="502" s="78" customFormat="1" ht="15" customHeight="1"/>
    <row r="503" s="78" customFormat="1" ht="15" customHeight="1"/>
    <row r="504" s="78" customFormat="1" ht="15" customHeight="1"/>
    <row r="505" s="78" customFormat="1" ht="15" customHeight="1"/>
    <row r="506" s="78" customFormat="1" ht="15" customHeight="1"/>
    <row r="507" s="78" customFormat="1" ht="15" customHeight="1"/>
    <row r="508" s="78" customFormat="1" ht="15" customHeight="1"/>
    <row r="509" s="78" customFormat="1" ht="15" customHeight="1"/>
    <row r="510" s="78" customFormat="1" ht="15" customHeight="1"/>
    <row r="511" s="78" customFormat="1" ht="15" customHeight="1"/>
    <row r="512" s="78" customFormat="1" ht="15" customHeight="1"/>
    <row r="513" s="78" customFormat="1" ht="15" customHeight="1"/>
    <row r="514" s="78" customFormat="1" ht="15" customHeight="1"/>
    <row r="515" s="78" customFormat="1" ht="15" customHeight="1"/>
    <row r="516" s="78" customFormat="1" ht="15" customHeight="1"/>
    <row r="517" s="78" customFormat="1" ht="15" customHeight="1"/>
    <row r="518" s="78" customFormat="1" ht="15" customHeight="1"/>
    <row r="519" s="78" customFormat="1" ht="15" customHeight="1"/>
    <row r="520" s="78" customFormat="1" ht="15" customHeight="1"/>
    <row r="521" s="78" customFormat="1" ht="15" customHeight="1"/>
    <row r="522" s="78" customFormat="1" ht="15" customHeight="1"/>
    <row r="523" s="78" customFormat="1" ht="15" customHeight="1"/>
    <row r="524" s="78" customFormat="1" ht="15" customHeight="1"/>
    <row r="525" s="78" customFormat="1" ht="15" customHeight="1"/>
    <row r="526" s="78" customFormat="1" ht="15" customHeight="1"/>
    <row r="527" s="78" customFormat="1" ht="15" customHeight="1"/>
    <row r="528" s="78" customFormat="1" ht="15" customHeight="1"/>
    <row r="529" s="78" customFormat="1" ht="15" customHeight="1"/>
    <row r="530" s="78" customFormat="1" ht="15" customHeight="1"/>
    <row r="531" s="78" customFormat="1" ht="15" customHeight="1"/>
    <row r="532" s="78" customFormat="1" ht="15" customHeight="1"/>
    <row r="533" s="78" customFormat="1" ht="15" customHeight="1"/>
    <row r="534" s="78" customFormat="1" ht="15" customHeight="1"/>
    <row r="535" s="78" customFormat="1" ht="15" customHeight="1"/>
    <row r="536" s="78" customFormat="1" ht="15" customHeight="1"/>
    <row r="537" s="78" customFormat="1" ht="15" customHeight="1"/>
    <row r="538" s="78" customFormat="1" ht="15" customHeight="1"/>
    <row r="539" s="78" customFormat="1" ht="15" customHeight="1"/>
    <row r="540" s="78" customFormat="1" ht="15" customHeight="1"/>
    <row r="541" s="78" customFormat="1" ht="15" customHeight="1"/>
    <row r="542" s="78" customFormat="1" ht="15" customHeight="1"/>
    <row r="543" s="78" customFormat="1" ht="15" customHeight="1"/>
    <row r="544" s="78" customFormat="1" ht="15" customHeight="1"/>
    <row r="545" s="78" customFormat="1" ht="15" customHeight="1"/>
    <row r="546" s="78" customFormat="1" ht="15" customHeight="1"/>
    <row r="547" s="78" customFormat="1" ht="15" customHeight="1"/>
    <row r="548" s="78" customFormat="1" ht="15" customHeight="1"/>
    <row r="549" s="78" customFormat="1" ht="15" customHeight="1"/>
    <row r="550" s="78" customFormat="1" ht="15" customHeight="1"/>
    <row r="551" s="78" customFormat="1" ht="15" customHeight="1"/>
    <row r="552" s="78" customFormat="1" ht="15" customHeight="1"/>
    <row r="553" s="78" customFormat="1" ht="15" customHeight="1"/>
    <row r="554" s="78" customFormat="1" ht="15" customHeight="1"/>
    <row r="555" s="78" customFormat="1" ht="15" customHeight="1"/>
    <row r="556" s="78" customFormat="1" ht="15" customHeight="1"/>
    <row r="557" s="78" customFormat="1" ht="15" customHeight="1"/>
    <row r="558" s="78" customFormat="1" ht="15" customHeight="1"/>
    <row r="559" s="78" customFormat="1" ht="15" customHeight="1"/>
    <row r="560" s="78" customFormat="1" ht="15" customHeight="1"/>
    <row r="561" s="78" customFormat="1" ht="15" customHeight="1"/>
    <row r="562" s="78" customFormat="1" ht="15" customHeight="1"/>
    <row r="563" s="78" customFormat="1" ht="15" customHeight="1"/>
    <row r="564" s="78" customFormat="1" ht="15" customHeight="1"/>
    <row r="565" s="78" customFormat="1" ht="15" customHeight="1"/>
    <row r="566" s="78" customFormat="1" ht="15" customHeight="1"/>
    <row r="567" s="78" customFormat="1" ht="15" customHeight="1"/>
    <row r="568" s="78" customFormat="1" ht="15" customHeight="1"/>
    <row r="569" s="78" customFormat="1" ht="15" customHeight="1"/>
    <row r="570" s="78" customFormat="1" ht="15" customHeight="1"/>
    <row r="571" s="78" customFormat="1" ht="15" customHeight="1"/>
    <row r="572" s="78" customFormat="1" ht="15" customHeight="1"/>
    <row r="573" s="78" customFormat="1" ht="15" customHeight="1"/>
    <row r="574" s="78" customFormat="1" ht="15" customHeight="1"/>
    <row r="575" s="78" customFormat="1" ht="15" customHeight="1"/>
    <row r="576" s="78" customFormat="1" ht="15" customHeight="1"/>
    <row r="577" s="78" customFormat="1" ht="15" customHeight="1"/>
    <row r="578" s="78" customFormat="1" ht="15" customHeight="1"/>
    <row r="579" s="78" customFormat="1" ht="15" customHeight="1"/>
    <row r="580" s="78" customFormat="1" ht="15" customHeight="1"/>
    <row r="581" s="78" customFormat="1" ht="15" customHeight="1"/>
    <row r="582" s="78" customFormat="1" ht="15" customHeight="1"/>
    <row r="583" s="78" customFormat="1" ht="15" customHeight="1"/>
    <row r="584" s="78" customFormat="1" ht="15" customHeight="1"/>
    <row r="585" s="78" customFormat="1" ht="15" customHeight="1"/>
    <row r="586" s="78" customFormat="1" ht="15" customHeight="1"/>
    <row r="587" s="78" customFormat="1" ht="15" customHeight="1"/>
    <row r="588" s="78" customFormat="1" ht="15" customHeight="1"/>
    <row r="589" s="78" customFormat="1" ht="15" customHeight="1"/>
    <row r="590" s="78" customFormat="1" ht="15" customHeight="1"/>
    <row r="591" s="78" customFormat="1" ht="15" customHeight="1"/>
    <row r="592" s="78" customFormat="1" ht="15" customHeight="1"/>
    <row r="593" s="78" customFormat="1" ht="15" customHeight="1"/>
    <row r="594" s="78" customFormat="1" ht="15" customHeight="1"/>
    <row r="595" s="78" customFormat="1" ht="15" customHeight="1"/>
    <row r="596" s="78" customFormat="1" ht="15" customHeight="1"/>
    <row r="597" s="78" customFormat="1" ht="15" customHeight="1"/>
    <row r="598" s="78" customFormat="1" ht="15" customHeight="1"/>
    <row r="599" s="78" customFormat="1" ht="15" customHeight="1"/>
    <row r="600" s="78" customFormat="1" ht="15" customHeight="1"/>
    <row r="601" s="78" customFormat="1" ht="15" customHeight="1"/>
    <row r="602" s="78" customFormat="1" ht="15" customHeight="1"/>
    <row r="603" s="78" customFormat="1" ht="15" customHeight="1"/>
    <row r="604" s="78" customFormat="1" ht="15" customHeight="1"/>
    <row r="605" s="78" customFormat="1" ht="15" customHeight="1"/>
    <row r="606" s="78" customFormat="1" ht="15" customHeight="1"/>
    <row r="607" s="78" customFormat="1" ht="15" customHeight="1"/>
    <row r="608" s="78" customFormat="1" ht="15" customHeight="1"/>
    <row r="609" s="78" customFormat="1" ht="15" customHeight="1"/>
    <row r="610" s="78" customFormat="1" ht="15" customHeight="1"/>
    <row r="611" s="78" customFormat="1" ht="15" customHeight="1"/>
    <row r="612" s="78" customFormat="1" ht="15" customHeight="1"/>
    <row r="613" s="78" customFormat="1" ht="15" customHeight="1"/>
    <row r="614" s="78" customFormat="1" ht="15" customHeight="1"/>
    <row r="615" s="78" customFormat="1" ht="15" customHeight="1"/>
    <row r="616" s="78" customFormat="1" ht="15" customHeight="1"/>
    <row r="617" s="78" customFormat="1" ht="15" customHeight="1"/>
    <row r="618" s="78" customFormat="1" ht="15" customHeight="1"/>
    <row r="619" s="78" customFormat="1" ht="15" customHeight="1"/>
    <row r="620" s="78" customFormat="1" ht="15" customHeight="1"/>
    <row r="621" s="78" customFormat="1" ht="15" customHeight="1"/>
    <row r="622" s="78" customFormat="1" ht="15" customHeight="1"/>
    <row r="623" s="78" customFormat="1" ht="15" customHeight="1"/>
    <row r="624" s="78" customFormat="1" ht="15" customHeight="1"/>
    <row r="625" s="78" customFormat="1" ht="15" customHeight="1"/>
    <row r="626" s="78" customFormat="1" ht="15" customHeight="1"/>
    <row r="627" s="78" customFormat="1" ht="15" customHeight="1"/>
    <row r="628" s="78" customFormat="1" ht="15" customHeight="1"/>
    <row r="629" s="78" customFormat="1" ht="15" customHeight="1"/>
    <row r="630" s="78" customFormat="1" ht="15" customHeight="1"/>
    <row r="631" s="78" customFormat="1" ht="15" customHeight="1"/>
    <row r="632" s="78" customFormat="1" ht="15" customHeight="1"/>
    <row r="633" s="78" customFormat="1" ht="15" customHeight="1"/>
    <row r="634" s="78" customFormat="1" ht="15" customHeight="1"/>
    <row r="635" s="78" customFormat="1" ht="15" customHeight="1"/>
    <row r="636" s="78" customFormat="1" ht="15" customHeight="1"/>
    <row r="637" s="78" customFormat="1" ht="15" customHeight="1"/>
    <row r="638" s="78" customFormat="1" ht="15" customHeight="1"/>
    <row r="639" s="78" customFormat="1" ht="15" customHeight="1"/>
    <row r="640" s="78" customFormat="1" ht="15" customHeight="1"/>
    <row r="641" s="78" customFormat="1" ht="15" customHeight="1"/>
    <row r="642" s="78" customFormat="1" ht="15" customHeight="1"/>
    <row r="643" s="78" customFormat="1" ht="15" customHeight="1"/>
    <row r="644" s="78" customFormat="1" ht="15" customHeight="1"/>
    <row r="645" s="78" customFormat="1" ht="15" customHeight="1"/>
    <row r="646" s="78" customFormat="1" ht="15" customHeight="1"/>
    <row r="647" s="78" customFormat="1" ht="15" customHeight="1"/>
    <row r="648" s="78" customFormat="1" ht="15" customHeight="1"/>
    <row r="649" s="78" customFormat="1" ht="15" customHeight="1"/>
    <row r="650" s="78" customFormat="1" ht="15" customHeight="1"/>
    <row r="651" s="78" customFormat="1" ht="15" customHeight="1"/>
    <row r="652" s="78" customFormat="1" ht="15" customHeight="1"/>
    <row r="653" s="78" customFormat="1" ht="15" customHeight="1"/>
    <row r="654" s="78" customFormat="1" ht="15" customHeight="1"/>
    <row r="655" s="78" customFormat="1" ht="15" customHeight="1"/>
    <row r="656" s="78" customFormat="1" ht="15" customHeight="1"/>
    <row r="657" s="78" customFormat="1" ht="15" customHeight="1"/>
    <row r="658" s="78" customFormat="1" ht="15" customHeight="1"/>
    <row r="659" s="78" customFormat="1" ht="15" customHeight="1"/>
    <row r="660" s="78" customFormat="1" ht="15" customHeight="1"/>
    <row r="661" s="78" customFormat="1" ht="15" customHeight="1"/>
    <row r="662" s="78" customFormat="1" ht="15" customHeight="1"/>
    <row r="663" s="78" customFormat="1" ht="15" customHeight="1"/>
    <row r="664" s="78" customFormat="1" ht="15" customHeight="1"/>
    <row r="665" s="78" customFormat="1" ht="15" customHeight="1"/>
    <row r="666" s="78" customFormat="1" ht="15" customHeight="1"/>
    <row r="667" s="78" customFormat="1" ht="15" customHeight="1"/>
    <row r="668" s="78" customFormat="1" ht="15" customHeight="1"/>
    <row r="669" s="78" customFormat="1" ht="15" customHeight="1"/>
    <row r="670" s="78" customFormat="1" ht="15" customHeight="1"/>
    <row r="671" s="78" customFormat="1" ht="15" customHeight="1"/>
    <row r="672" s="78" customFormat="1" ht="15" customHeight="1"/>
    <row r="673" s="78" customFormat="1" ht="15" customHeight="1"/>
    <row r="674" s="78" customFormat="1" ht="15" customHeight="1"/>
    <row r="675" s="78" customFormat="1" ht="15" customHeight="1"/>
    <row r="676" s="78" customFormat="1" ht="15" customHeight="1"/>
    <row r="677" s="78" customFormat="1" ht="15" customHeight="1"/>
    <row r="678" s="78" customFormat="1" ht="15" customHeight="1"/>
    <row r="679" s="78" customFormat="1" ht="15" customHeight="1"/>
    <row r="680" s="78" customFormat="1" ht="15" customHeight="1"/>
    <row r="681" s="78" customFormat="1" ht="15" customHeight="1"/>
    <row r="682" s="78" customFormat="1" ht="15" customHeight="1"/>
    <row r="683" s="78" customFormat="1" ht="15" customHeight="1"/>
    <row r="684" s="78" customFormat="1" ht="15" customHeight="1"/>
    <row r="685" s="78" customFormat="1" ht="15" customHeight="1"/>
    <row r="686" s="78" customFormat="1" ht="15" customHeight="1"/>
    <row r="687" s="78" customFormat="1" ht="15" customHeight="1"/>
    <row r="688" s="78" customFormat="1" ht="15" customHeight="1"/>
    <row r="689" s="78" customFormat="1" ht="15" customHeight="1"/>
    <row r="690" s="78" customFormat="1" ht="15" customHeight="1"/>
    <row r="691" s="78" customFormat="1" ht="15" customHeight="1"/>
    <row r="692" s="78" customFormat="1" ht="15" customHeight="1"/>
    <row r="693" s="78" customFormat="1" ht="15" customHeight="1"/>
    <row r="694" s="78" customFormat="1" ht="15" customHeight="1"/>
    <row r="695" s="78" customFormat="1" ht="15" customHeight="1"/>
    <row r="696" s="78" customFormat="1" ht="15" customHeight="1"/>
    <row r="697" s="78" customFormat="1" ht="15" customHeight="1"/>
    <row r="698" s="78" customFormat="1" ht="15" customHeight="1"/>
    <row r="699" s="78" customFormat="1" ht="15" customHeight="1"/>
    <row r="700" s="78" customFormat="1" ht="15" customHeight="1"/>
    <row r="701" s="78" customFormat="1" ht="15" customHeight="1"/>
    <row r="702" s="78" customFormat="1" ht="15" customHeight="1"/>
    <row r="703" s="78" customFormat="1" ht="15" customHeight="1"/>
    <row r="704" s="78" customFormat="1" ht="15" customHeight="1"/>
    <row r="705" s="78" customFormat="1" ht="15" customHeight="1"/>
    <row r="706" s="78" customFormat="1" ht="15" customHeight="1"/>
    <row r="707" s="78" customFormat="1" ht="15" customHeight="1"/>
    <row r="708" s="78" customFormat="1" ht="15" customHeight="1"/>
    <row r="709" s="78" customFormat="1" ht="15" customHeight="1"/>
    <row r="710" s="78" customFormat="1" ht="15" customHeight="1"/>
    <row r="711" s="78" customFormat="1" ht="15" customHeight="1"/>
    <row r="712" s="78" customFormat="1" ht="15" customHeight="1"/>
    <row r="713" s="78" customFormat="1" ht="15" customHeight="1"/>
    <row r="714" s="78" customFormat="1" ht="15" customHeight="1"/>
    <row r="715" s="78" customFormat="1" ht="15" customHeight="1"/>
    <row r="716" s="78" customFormat="1" ht="15" customHeight="1"/>
    <row r="717" s="78" customFormat="1" ht="15" customHeight="1"/>
    <row r="718" s="78" customFormat="1" ht="15" customHeight="1"/>
    <row r="719" s="78" customFormat="1" ht="15" customHeight="1"/>
    <row r="720" s="78" customFormat="1" ht="15" customHeight="1"/>
    <row r="721" s="78" customFormat="1" ht="15" customHeight="1"/>
    <row r="722" s="78" customFormat="1" ht="15" customHeight="1"/>
    <row r="723" s="78" customFormat="1" ht="15" customHeight="1"/>
    <row r="724" s="78" customFormat="1" ht="15" customHeight="1"/>
    <row r="725" s="78" customFormat="1" ht="15" customHeight="1"/>
    <row r="726" s="78" customFormat="1" ht="15" customHeight="1"/>
    <row r="727" s="78" customFormat="1" ht="15" customHeight="1"/>
    <row r="728" s="78" customFormat="1" ht="15" customHeight="1"/>
    <row r="729" s="78" customFormat="1" ht="15" customHeight="1"/>
    <row r="730" s="78" customFormat="1" ht="15" customHeight="1"/>
    <row r="731" s="78" customFormat="1" ht="15" customHeight="1"/>
    <row r="732" s="78" customFormat="1" ht="15" customHeight="1"/>
    <row r="733" s="78" customFormat="1" ht="15" customHeight="1"/>
    <row r="734" s="78" customFormat="1" ht="15" customHeight="1"/>
    <row r="735" s="78" customFormat="1" ht="15" customHeight="1"/>
    <row r="736" s="78" customFormat="1" ht="15" customHeight="1"/>
    <row r="737" s="78" customFormat="1" ht="15" customHeight="1"/>
    <row r="738" s="78" customFormat="1" ht="15" customHeight="1"/>
    <row r="739" s="78" customFormat="1" ht="15" customHeight="1"/>
    <row r="740" s="78" customFormat="1" ht="15" customHeight="1"/>
    <row r="741" s="78" customFormat="1" ht="15" customHeight="1"/>
    <row r="742" s="78" customFormat="1" ht="15" customHeight="1"/>
    <row r="743" s="78" customFormat="1" ht="15" customHeight="1"/>
    <row r="744" s="78" customFormat="1" ht="15" customHeight="1"/>
    <row r="745" s="78" customFormat="1" ht="15" customHeight="1"/>
    <row r="746" s="78" customFormat="1" ht="15" customHeight="1"/>
    <row r="747" s="78" customFormat="1" ht="15" customHeight="1"/>
    <row r="748" s="78" customFormat="1" ht="15" customHeight="1"/>
    <row r="749" s="78" customFormat="1" ht="15" customHeight="1"/>
    <row r="750" s="78" customFormat="1" ht="15" customHeight="1"/>
    <row r="751" s="78" customFormat="1" ht="15" customHeight="1"/>
    <row r="752" s="78" customFormat="1" ht="15" customHeight="1"/>
    <row r="753" s="78" customFormat="1" ht="15" customHeight="1"/>
    <row r="754" s="78" customFormat="1" ht="15" customHeight="1"/>
    <row r="755" s="78" customFormat="1" ht="15" customHeight="1"/>
    <row r="756" s="78" customFormat="1" ht="15" customHeight="1"/>
    <row r="757" s="78" customFormat="1" ht="15" customHeight="1"/>
    <row r="758" s="78" customFormat="1" ht="15" customHeight="1"/>
    <row r="759" s="78" customFormat="1" ht="15" customHeight="1"/>
    <row r="760" s="78" customFormat="1" ht="15" customHeight="1"/>
    <row r="761" s="78" customFormat="1" ht="15" customHeight="1"/>
    <row r="762" s="78" customFormat="1" ht="15" customHeight="1"/>
    <row r="763" s="78" customFormat="1" ht="15" customHeight="1"/>
    <row r="764" s="78" customFormat="1" ht="15" customHeight="1"/>
    <row r="765" s="78" customFormat="1" ht="15" customHeight="1"/>
    <row r="766" s="78" customFormat="1" ht="15" customHeight="1"/>
    <row r="767" s="78" customFormat="1" ht="15" customHeight="1"/>
    <row r="768" s="78" customFormat="1" ht="15" customHeight="1"/>
    <row r="769" s="78" customFormat="1" ht="15" customHeight="1"/>
    <row r="770" s="78" customFormat="1" ht="15" customHeight="1"/>
    <row r="771" s="78" customFormat="1" ht="15" customHeight="1"/>
    <row r="772" s="78" customFormat="1" ht="15" customHeight="1"/>
    <row r="773" s="78" customFormat="1" ht="15" customHeight="1"/>
    <row r="774" s="78" customFormat="1" ht="15" customHeight="1"/>
    <row r="775" s="78" customFormat="1" ht="15" customHeight="1"/>
    <row r="776" s="78" customFormat="1" ht="15" customHeight="1"/>
    <row r="777" s="78" customFormat="1" ht="15" customHeight="1"/>
    <row r="778" s="78" customFormat="1" ht="15" customHeight="1"/>
    <row r="779" s="78" customFormat="1" ht="15" customHeight="1"/>
    <row r="780" s="78" customFormat="1" ht="15" customHeight="1"/>
    <row r="781" s="78" customFormat="1" ht="15" customHeight="1"/>
    <row r="782" s="78" customFormat="1" ht="15" customHeight="1"/>
    <row r="783" s="78" customFormat="1" ht="15" customHeight="1"/>
    <row r="784" s="78" customFormat="1" ht="15" customHeight="1"/>
    <row r="785" s="78" customFormat="1" ht="15" customHeight="1"/>
    <row r="786" s="78" customFormat="1" ht="15" customHeight="1"/>
    <row r="787" s="78" customFormat="1" ht="15" customHeight="1"/>
    <row r="788" s="78" customFormat="1" ht="15" customHeight="1"/>
    <row r="789" s="78" customFormat="1" ht="15" customHeight="1"/>
    <row r="790" s="78" customFormat="1" ht="15" customHeight="1"/>
    <row r="791" s="78" customFormat="1" ht="15" customHeight="1"/>
    <row r="792" s="78" customFormat="1" ht="15" customHeight="1"/>
    <row r="793" s="78" customFormat="1" ht="15" customHeight="1"/>
    <row r="794" s="78" customFormat="1" ht="15" customHeight="1"/>
    <row r="795" s="78" customFormat="1" ht="15" customHeight="1"/>
    <row r="796" s="78" customFormat="1" ht="15" customHeight="1"/>
    <row r="797" s="78" customFormat="1" ht="15" customHeight="1"/>
    <row r="798" s="78" customFormat="1" ht="15" customHeight="1"/>
    <row r="799" s="78" customFormat="1" ht="15" customHeight="1"/>
    <row r="800" s="78" customFormat="1" ht="15" customHeight="1"/>
    <row r="801" s="78" customFormat="1" ht="15" customHeight="1"/>
    <row r="802" s="78" customFormat="1" ht="15" customHeight="1"/>
    <row r="803" s="78" customFormat="1" ht="15" customHeight="1"/>
    <row r="804" s="78" customFormat="1" ht="15" customHeight="1"/>
    <row r="805" s="78" customFormat="1" ht="15" customHeight="1"/>
    <row r="806" s="78" customFormat="1" ht="15" customHeight="1"/>
    <row r="807" s="78" customFormat="1" ht="15" customHeight="1"/>
    <row r="808" s="78" customFormat="1" ht="15" customHeight="1"/>
    <row r="809" s="78" customFormat="1" ht="15" customHeight="1"/>
    <row r="810" s="78" customFormat="1" ht="15" customHeight="1"/>
    <row r="811" s="78" customFormat="1" ht="15" customHeight="1"/>
    <row r="812" s="78" customFormat="1" ht="15" customHeight="1"/>
    <row r="813" s="78" customFormat="1" ht="15" customHeight="1"/>
    <row r="814" s="78" customFormat="1" ht="15" customHeight="1"/>
    <row r="815" s="78" customFormat="1" ht="15" customHeight="1"/>
    <row r="816" s="78" customFormat="1" ht="15" customHeight="1"/>
    <row r="817" s="78" customFormat="1" ht="15" customHeight="1"/>
    <row r="818" s="78" customFormat="1" ht="15" customHeight="1"/>
    <row r="819" s="78" customFormat="1" ht="15" customHeight="1"/>
    <row r="820" s="78" customFormat="1" ht="15" customHeight="1"/>
    <row r="821" s="78" customFormat="1" ht="15" customHeight="1"/>
    <row r="822" s="78" customFormat="1" ht="15" customHeight="1"/>
    <row r="823" s="78" customFormat="1" ht="15" customHeight="1"/>
    <row r="824" s="78" customFormat="1" ht="15" customHeight="1"/>
    <row r="825" s="78" customFormat="1" ht="15" customHeight="1"/>
    <row r="826" s="78" customFormat="1" ht="15" customHeight="1"/>
    <row r="827" s="78" customFormat="1" ht="15" customHeight="1"/>
    <row r="828" s="78" customFormat="1" ht="15" customHeight="1"/>
    <row r="829" s="78" customFormat="1" ht="15" customHeight="1"/>
    <row r="830" s="78" customFormat="1" ht="15" customHeight="1"/>
    <row r="831" s="78" customFormat="1" ht="15" customHeight="1"/>
    <row r="832" s="78" customFormat="1" ht="15" customHeight="1"/>
    <row r="833" s="78" customFormat="1" ht="15" customHeight="1"/>
    <row r="834" s="78" customFormat="1" ht="15" customHeight="1"/>
    <row r="835" s="78" customFormat="1" ht="15" customHeight="1"/>
    <row r="836" s="78" customFormat="1" ht="15" customHeight="1"/>
    <row r="837" s="78" customFormat="1" ht="15" customHeight="1"/>
    <row r="838" s="78" customFormat="1" ht="15" customHeight="1"/>
    <row r="839" s="78" customFormat="1" ht="15" customHeight="1"/>
    <row r="840" s="78" customFormat="1" ht="15" customHeight="1"/>
    <row r="841" s="78" customFormat="1" ht="15" customHeight="1"/>
    <row r="842" s="78" customFormat="1" ht="15" customHeight="1"/>
    <row r="843" s="78" customFormat="1" ht="15" customHeight="1"/>
    <row r="844" s="78" customFormat="1" ht="15" customHeight="1"/>
    <row r="845" s="78" customFormat="1" ht="15" customHeight="1"/>
    <row r="846" s="78" customFormat="1" ht="15" customHeight="1"/>
    <row r="847" s="78" customFormat="1" ht="15" customHeight="1"/>
    <row r="848" s="78" customFormat="1" ht="15" customHeight="1"/>
    <row r="849" s="78" customFormat="1" ht="15" customHeight="1"/>
    <row r="850" s="78" customFormat="1" ht="15" customHeight="1"/>
    <row r="851" s="78" customFormat="1" ht="15" customHeight="1"/>
    <row r="852" s="78" customFormat="1" ht="15" customHeight="1"/>
    <row r="853" s="78" customFormat="1" ht="15" customHeight="1"/>
    <row r="854" s="78" customFormat="1" ht="15" customHeight="1"/>
    <row r="855" s="78" customFormat="1" ht="15" customHeight="1"/>
    <row r="856" s="78" customFormat="1" ht="15" customHeight="1"/>
    <row r="857" s="78" customFormat="1" ht="15" customHeight="1"/>
    <row r="858" s="78" customFormat="1" ht="15" customHeight="1"/>
    <row r="859" s="78" customFormat="1" ht="15" customHeight="1"/>
    <row r="860" s="78" customFormat="1" ht="15" customHeight="1"/>
    <row r="861" s="78" customFormat="1" ht="15" customHeight="1"/>
    <row r="862" s="78" customFormat="1" ht="15" customHeight="1"/>
    <row r="863" s="78" customFormat="1" ht="15" customHeight="1"/>
    <row r="864" s="78" customFormat="1" ht="15" customHeight="1"/>
    <row r="865" s="78" customFormat="1" ht="15" customHeight="1"/>
    <row r="866" s="78" customFormat="1" ht="15" customHeight="1"/>
    <row r="867" s="78" customFormat="1" ht="15" customHeight="1"/>
    <row r="868" s="78" customFormat="1" ht="15" customHeight="1"/>
    <row r="869" s="78" customFormat="1" ht="15" customHeight="1"/>
    <row r="870" s="78" customFormat="1" ht="15" customHeight="1"/>
    <row r="871" s="78" customFormat="1" ht="15" customHeight="1"/>
    <row r="872" s="78" customFormat="1" ht="15" customHeight="1"/>
    <row r="873" s="78" customFormat="1" ht="15" customHeight="1"/>
    <row r="874" s="78" customFormat="1" ht="15" customHeight="1"/>
    <row r="875" s="78" customFormat="1" ht="15" customHeight="1"/>
    <row r="876" s="78" customFormat="1" ht="15" customHeight="1"/>
    <row r="877" s="78" customFormat="1" ht="15" customHeight="1"/>
    <row r="878" s="78" customFormat="1" ht="15" customHeight="1"/>
    <row r="879" s="78" customFormat="1" ht="15" customHeight="1"/>
    <row r="880" s="78" customFormat="1" ht="15" customHeight="1"/>
    <row r="881" s="78" customFormat="1" ht="15" customHeight="1"/>
    <row r="882" s="78" customFormat="1" ht="15" customHeight="1"/>
    <row r="883" s="78" customFormat="1" ht="15" customHeight="1"/>
    <row r="884" s="78" customFormat="1" ht="15" customHeight="1"/>
    <row r="885" s="78" customFormat="1" ht="15" customHeight="1"/>
    <row r="886" s="78" customFormat="1" ht="15" customHeight="1"/>
    <row r="887" s="78" customFormat="1" ht="15" customHeight="1"/>
    <row r="888" s="78" customFormat="1" ht="15" customHeight="1"/>
    <row r="889" s="78" customFormat="1" ht="15" customHeight="1"/>
    <row r="890" s="78" customFormat="1" ht="15" customHeight="1"/>
    <row r="891" s="78" customFormat="1" ht="15" customHeight="1"/>
    <row r="892" s="78" customFormat="1" ht="15" customHeight="1"/>
    <row r="893" s="78" customFormat="1" ht="15" customHeight="1"/>
    <row r="894" s="78" customFormat="1" ht="15" customHeight="1"/>
    <row r="895" s="78" customFormat="1" ht="15" customHeight="1"/>
    <row r="896" s="78" customFormat="1" ht="15" customHeight="1"/>
    <row r="897" s="78" customFormat="1" ht="15" customHeight="1"/>
    <row r="898" s="78" customFormat="1" ht="15" customHeight="1"/>
    <row r="899" s="78" customFormat="1" ht="15" customHeight="1"/>
    <row r="900" s="78" customFormat="1" ht="15" customHeight="1"/>
    <row r="901" s="78" customFormat="1" ht="15" customHeight="1"/>
    <row r="902" s="78" customFormat="1" ht="15" customHeight="1"/>
    <row r="903" s="78" customFormat="1" ht="15" customHeight="1"/>
    <row r="904" s="78" customFormat="1" ht="15" customHeight="1"/>
    <row r="905" s="78" customFormat="1" ht="15" customHeight="1"/>
    <row r="906" s="78" customFormat="1" ht="15" customHeight="1"/>
    <row r="907" s="78" customFormat="1" ht="15" customHeight="1"/>
    <row r="908" s="78" customFormat="1" ht="15" customHeight="1"/>
    <row r="909" s="78" customFormat="1" ht="15" customHeight="1"/>
    <row r="910" s="78" customFormat="1" ht="15" customHeight="1"/>
    <row r="911" s="78" customFormat="1" ht="15" customHeight="1"/>
    <row r="912" s="78" customFormat="1" ht="15" customHeight="1"/>
    <row r="913" s="78" customFormat="1" ht="15" customHeight="1"/>
    <row r="914" s="78" customFormat="1" ht="15" customHeight="1"/>
    <row r="915" s="78" customFormat="1" ht="15" customHeight="1"/>
    <row r="916" s="78" customFormat="1" ht="15" customHeight="1"/>
    <row r="917" s="78" customFormat="1" ht="15" customHeight="1"/>
    <row r="918" s="78" customFormat="1" ht="15" customHeight="1"/>
    <row r="919" s="78" customFormat="1" ht="15" customHeight="1"/>
    <row r="920" s="78" customFormat="1" ht="15" customHeight="1"/>
    <row r="921" s="78" customFormat="1" ht="15" customHeight="1"/>
    <row r="922" s="78" customFormat="1" ht="15" customHeight="1"/>
    <row r="923" s="78" customFormat="1" ht="15" customHeight="1"/>
    <row r="924" s="78" customFormat="1" ht="15" customHeight="1"/>
    <row r="925" s="78" customFormat="1" ht="15" customHeight="1"/>
    <row r="926" s="78" customFormat="1" ht="15" customHeight="1"/>
    <row r="927" s="78" customFormat="1" ht="15" customHeight="1"/>
    <row r="928" s="78" customFormat="1" ht="15" customHeight="1"/>
    <row r="929" s="78" customFormat="1" ht="15" customHeight="1"/>
    <row r="930" s="78" customFormat="1" ht="15" customHeight="1"/>
    <row r="931" s="78" customFormat="1" ht="15" customHeight="1"/>
    <row r="932" s="78" customFormat="1" ht="15" customHeight="1"/>
    <row r="933" s="78" customFormat="1" ht="15" customHeight="1"/>
    <row r="934" s="78" customFormat="1" ht="15" customHeight="1"/>
    <row r="935" s="78" customFormat="1" ht="15" customHeight="1"/>
    <row r="936" s="78" customFormat="1" ht="15" customHeight="1"/>
    <row r="937" s="78" customFormat="1" ht="15" customHeight="1"/>
    <row r="938" s="78" customFormat="1" ht="15" customHeight="1"/>
    <row r="939" s="78" customFormat="1" ht="15" customHeight="1"/>
    <row r="940" s="78" customFormat="1" ht="15" customHeight="1"/>
    <row r="941" s="78" customFormat="1" ht="15" customHeight="1"/>
    <row r="942" s="78" customFormat="1" ht="15" customHeight="1"/>
    <row r="943" s="78" customFormat="1" ht="15" customHeight="1"/>
    <row r="944" s="78" customFormat="1" ht="15" customHeight="1"/>
    <row r="945" s="78" customFormat="1" ht="15" customHeight="1"/>
    <row r="946" s="78" customFormat="1" ht="15" customHeight="1"/>
    <row r="947" s="78" customFormat="1" ht="15" customHeight="1"/>
    <row r="948" s="78" customFormat="1" ht="15" customHeight="1"/>
    <row r="949" s="78" customFormat="1" ht="15" customHeight="1"/>
    <row r="950" s="78" customFormat="1" ht="15" customHeight="1"/>
    <row r="951" s="78" customFormat="1" ht="15" customHeight="1"/>
    <row r="952" s="78" customFormat="1" ht="15" customHeight="1"/>
    <row r="953" s="78" customFormat="1" ht="15" customHeight="1"/>
    <row r="954" s="78" customFormat="1" ht="15" customHeight="1"/>
    <row r="955" s="78" customFormat="1" ht="15" customHeight="1"/>
    <row r="956" s="78" customFormat="1" ht="15" customHeight="1"/>
    <row r="957" s="78" customFormat="1" ht="15" customHeight="1"/>
    <row r="958" s="78" customFormat="1" ht="15" customHeight="1"/>
    <row r="959" s="78" customFormat="1" ht="15" customHeight="1"/>
    <row r="960" s="78" customFormat="1" ht="15" customHeight="1"/>
    <row r="961" s="78" customFormat="1" ht="15" customHeight="1"/>
    <row r="962" s="78" customFormat="1" ht="15" customHeight="1"/>
    <row r="963" s="78" customFormat="1" ht="15" customHeight="1"/>
    <row r="964" s="78" customFormat="1" ht="15" customHeight="1"/>
    <row r="965" s="78" customFormat="1" ht="15" customHeight="1"/>
    <row r="966" s="78" customFormat="1" ht="15" customHeight="1"/>
    <row r="967" s="78" customFormat="1" ht="15" customHeight="1"/>
    <row r="968" s="78" customFormat="1" ht="15" customHeight="1"/>
    <row r="969" s="78" customFormat="1" ht="15" customHeight="1"/>
    <row r="970" s="78" customFormat="1" ht="15" customHeight="1"/>
    <row r="971" s="78" customFormat="1" ht="15" customHeight="1"/>
    <row r="972" s="78" customFormat="1" ht="15" customHeight="1"/>
    <row r="973" s="78" customFormat="1" ht="15" customHeight="1"/>
    <row r="974" s="78" customFormat="1" ht="15" customHeight="1"/>
    <row r="975" s="78" customFormat="1" ht="15" customHeight="1"/>
    <row r="976" s="78" customFormat="1" ht="15" customHeight="1"/>
    <row r="977" s="78" customFormat="1" ht="15" customHeight="1"/>
    <row r="978" s="78" customFormat="1" ht="15" customHeight="1"/>
    <row r="979" s="78" customFormat="1" ht="15" customHeight="1"/>
    <row r="980" s="78" customFormat="1" ht="15" customHeight="1"/>
    <row r="981" s="78" customFormat="1" ht="15" customHeight="1"/>
    <row r="982" s="78" customFormat="1" ht="15" customHeight="1"/>
    <row r="983" s="78" customFormat="1" ht="15" customHeight="1"/>
    <row r="984" s="78" customFormat="1" ht="15" customHeight="1"/>
    <row r="985" s="78" customFormat="1" ht="15" customHeight="1"/>
    <row r="986" s="78" customFormat="1" ht="15" customHeight="1"/>
    <row r="987" s="78" customFormat="1" ht="15" customHeight="1"/>
    <row r="988" s="78" customFormat="1" ht="15" customHeight="1"/>
    <row r="989" s="78" customFormat="1" ht="15" customHeight="1"/>
    <row r="990" s="78" customFormat="1" ht="15" customHeight="1"/>
    <row r="991" s="78" customFormat="1" ht="15" customHeight="1"/>
    <row r="992" s="78" customFormat="1" ht="15" customHeight="1"/>
    <row r="993" s="78" customFormat="1" ht="15" customHeight="1"/>
    <row r="994" s="78" customFormat="1" ht="15" customHeight="1"/>
    <row r="995" s="78" customFormat="1" ht="15" customHeight="1"/>
    <row r="996" s="78" customFormat="1" ht="15" customHeight="1"/>
    <row r="997" s="78" customFormat="1" ht="15" customHeight="1"/>
    <row r="998" s="78" customFormat="1" ht="15" customHeight="1"/>
    <row r="999" s="78" customFormat="1" ht="15" customHeight="1"/>
    <row r="1000" s="78" customFormat="1" ht="15" customHeight="1"/>
  </sheetData>
  <mergeCells count="47">
    <mergeCell ref="B19:C19"/>
    <mergeCell ref="B20:C20"/>
    <mergeCell ref="B21:C21"/>
    <mergeCell ref="B22:C22"/>
    <mergeCell ref="B13:C13"/>
    <mergeCell ref="B14:C14"/>
    <mergeCell ref="B15:C15"/>
    <mergeCell ref="B16:C16"/>
    <mergeCell ref="B17:C17"/>
    <mergeCell ref="B18:C18"/>
    <mergeCell ref="S8:S9"/>
    <mergeCell ref="T8:T9"/>
    <mergeCell ref="B9:C9"/>
    <mergeCell ref="B10:C10"/>
    <mergeCell ref="B11:C11"/>
    <mergeCell ref="B12:C12"/>
    <mergeCell ref="M8:M9"/>
    <mergeCell ref="N8:N9"/>
    <mergeCell ref="O8:O9"/>
    <mergeCell ref="P8:P9"/>
    <mergeCell ref="Q8:Q9"/>
    <mergeCell ref="R8:R9"/>
    <mergeCell ref="G8:G9"/>
    <mergeCell ref="H8:H9"/>
    <mergeCell ref="I8:I9"/>
    <mergeCell ref="J8:J9"/>
    <mergeCell ref="K8:K9"/>
    <mergeCell ref="L8:L9"/>
    <mergeCell ref="K6:M6"/>
    <mergeCell ref="N6:P6"/>
    <mergeCell ref="Q6:S6"/>
    <mergeCell ref="B7:C7"/>
    <mergeCell ref="D7:G7"/>
    <mergeCell ref="H7:J7"/>
    <mergeCell ref="K7:M7"/>
    <mergeCell ref="N7:P7"/>
    <mergeCell ref="Q7:S7"/>
    <mergeCell ref="A2:A3"/>
    <mergeCell ref="A5:A8"/>
    <mergeCell ref="B5:C5"/>
    <mergeCell ref="B6:C6"/>
    <mergeCell ref="D6:G6"/>
    <mergeCell ref="H6:J6"/>
    <mergeCell ref="B8:C8"/>
    <mergeCell ref="D8:D9"/>
    <mergeCell ref="E8:E9"/>
    <mergeCell ref="F8:F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Administrador</dc:creator>
  <cp:keywords/>
  <dc:description/>
  <cp:lastModifiedBy>LUISA FERNANDA PLATA JIMENEZ</cp:lastModifiedBy>
  <cp:revision/>
  <dcterms:created xsi:type="dcterms:W3CDTF">2015-06-05T18:19:34Z</dcterms:created>
  <dcterms:modified xsi:type="dcterms:W3CDTF">2024-10-10T16:43:19Z</dcterms:modified>
  <cp:category/>
  <cp:contentStatus/>
</cp:coreProperties>
</file>