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dministrador\Documents\1. CALIDAD-DANIELA 2023\DANIELA\UNIVERSIDAD\Trabajo de grado\Cuadro indice de progreso social\"/>
    </mc:Choice>
  </mc:AlternateContent>
  <xr:revisionPtr revIDLastSave="0" documentId="13_ncr:1_{32A31B21-CC1D-49D4-8C09-E4A915F6E670}" xr6:coauthVersionLast="47" xr6:coauthVersionMax="47" xr10:uidLastSave="{00000000-0000-0000-0000-000000000000}"/>
  <bookViews>
    <workbookView xWindow="-120" yWindow="-120" windowWidth="20730" windowHeight="11040" activeTab="2" xr2:uid="{D59B0969-4773-49DC-B70F-DB61C41D512C}"/>
  </bookViews>
  <sheets>
    <sheet name="CAUCASIA" sheetId="2" r:id="rId1"/>
    <sheet name="MONTERIA" sheetId="8" r:id="rId2"/>
    <sheet name="QUIBDO" sheetId="6" r:id="rId3"/>
    <sheet name="MANIZALES" sheetId="5" r:id="rId4"/>
    <sheet name="ANALISIS POR COMPONENTE" sheetId="9" r:id="rId5"/>
    <sheet name="ANALISIS POR DIMENSIÓN" sheetId="10" r:id="rId6"/>
  </sheets>
  <definedNames>
    <definedName name="_xlnm._FilterDatabase" localSheetId="4" hidden="1">'ANALISIS POR COMPONENTE'!$R$2:$W$18</definedName>
    <definedName name="_xlnm._FilterDatabase" localSheetId="5" hidden="1">'ANALISIS POR DIMENSIÓN'!$A$1:$E$17</definedName>
    <definedName name="_xlnm._FilterDatabase" localSheetId="3" hidden="1">MANIZALES!$A$2:$Q$57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0" l="1"/>
  <c r="E4" i="10" l="1"/>
  <c r="W18" i="9"/>
  <c r="P18" i="9"/>
  <c r="I3" i="9"/>
  <c r="E11" i="10"/>
  <c r="E5" i="10"/>
  <c r="E8" i="10"/>
  <c r="E13" i="10"/>
  <c r="E7" i="10"/>
  <c r="E14" i="10"/>
  <c r="E6" i="10"/>
  <c r="E9" i="10"/>
  <c r="E10" i="10"/>
  <c r="E2" i="10"/>
  <c r="E15" i="10"/>
  <c r="E3" i="10"/>
  <c r="E16" i="10"/>
  <c r="E17" i="10"/>
  <c r="I13" i="9"/>
  <c r="I5" i="9"/>
  <c r="I17" i="9"/>
  <c r="I16" i="9"/>
  <c r="I9" i="9"/>
  <c r="I12" i="9"/>
  <c r="I6" i="9"/>
  <c r="I8" i="9"/>
  <c r="I11" i="9"/>
  <c r="I4" i="9"/>
  <c r="I15" i="9"/>
  <c r="I7" i="9"/>
  <c r="I14" i="9"/>
  <c r="I10" i="9"/>
  <c r="P3" i="9"/>
  <c r="P4" i="9"/>
  <c r="P5" i="9"/>
  <c r="P6" i="9"/>
  <c r="P7" i="9"/>
  <c r="P8" i="9"/>
  <c r="P9" i="9"/>
  <c r="P11" i="9"/>
  <c r="P12" i="9"/>
  <c r="P13" i="9"/>
  <c r="P14" i="9"/>
  <c r="P15" i="9"/>
  <c r="P16" i="9"/>
  <c r="P17" i="9"/>
  <c r="W3" i="9"/>
  <c r="W4" i="9"/>
  <c r="W5" i="9"/>
  <c r="W6" i="9"/>
  <c r="W7" i="9"/>
  <c r="W8" i="9"/>
  <c r="W9" i="9"/>
  <c r="W11" i="9"/>
  <c r="W12" i="9"/>
  <c r="W10" i="9"/>
  <c r="W14" i="9"/>
  <c r="W13" i="9"/>
  <c r="W16" i="9"/>
  <c r="W17" i="9"/>
  <c r="T12" i="2" l="1"/>
  <c r="J5" i="2" l="1"/>
  <c r="L5" i="2" s="1"/>
  <c r="M5" i="2" s="1"/>
  <c r="J4" i="2"/>
  <c r="K5" i="2"/>
  <c r="W15" i="9"/>
  <c r="P10" i="9"/>
  <c r="I18" i="9"/>
  <c r="K57" i="8"/>
  <c r="J57" i="8"/>
  <c r="L57" i="8" s="1"/>
  <c r="M57" i="8" s="1"/>
  <c r="K56" i="8"/>
  <c r="J56" i="8"/>
  <c r="L56" i="8" s="1"/>
  <c r="M56" i="8" s="1"/>
  <c r="K55" i="8"/>
  <c r="J55" i="8"/>
  <c r="L55" i="8" s="1"/>
  <c r="M55" i="8" s="1"/>
  <c r="K54" i="8"/>
  <c r="J54" i="8"/>
  <c r="L54" i="8" s="1"/>
  <c r="M54" i="8" s="1"/>
  <c r="K53" i="8"/>
  <c r="J53" i="8"/>
  <c r="K52" i="8"/>
  <c r="J52" i="8"/>
  <c r="L52" i="8" s="1"/>
  <c r="M52" i="8" s="1"/>
  <c r="K51" i="8"/>
  <c r="J51" i="8"/>
  <c r="K50" i="8"/>
  <c r="J50" i="8"/>
  <c r="K49" i="8"/>
  <c r="J49" i="8"/>
  <c r="K48" i="8"/>
  <c r="J48" i="8"/>
  <c r="L48" i="8" s="1"/>
  <c r="M48" i="8" s="1"/>
  <c r="K47" i="8"/>
  <c r="J47" i="8"/>
  <c r="K46" i="8"/>
  <c r="J46" i="8"/>
  <c r="L46" i="8" s="1"/>
  <c r="M46" i="8" s="1"/>
  <c r="K45" i="8"/>
  <c r="J45" i="8"/>
  <c r="L45" i="8" s="1"/>
  <c r="M45" i="8" s="1"/>
  <c r="K44" i="8"/>
  <c r="J44" i="8"/>
  <c r="K43" i="8"/>
  <c r="J43" i="8"/>
  <c r="K42" i="8"/>
  <c r="J42" i="8"/>
  <c r="L42" i="8" s="1"/>
  <c r="M42" i="8" s="1"/>
  <c r="K41" i="8"/>
  <c r="J41" i="8"/>
  <c r="L41" i="8" s="1"/>
  <c r="M41" i="8" s="1"/>
  <c r="K40" i="8"/>
  <c r="J40" i="8"/>
  <c r="L40" i="8" s="1"/>
  <c r="M40" i="8" s="1"/>
  <c r="K39" i="8"/>
  <c r="J39" i="8"/>
  <c r="L39" i="8" s="1"/>
  <c r="M39" i="8" s="1"/>
  <c r="K38" i="8"/>
  <c r="J38" i="8"/>
  <c r="K37" i="8"/>
  <c r="J37" i="8"/>
  <c r="L37" i="8" s="1"/>
  <c r="M37" i="8" s="1"/>
  <c r="K36" i="8"/>
  <c r="J36" i="8"/>
  <c r="K35" i="8"/>
  <c r="J35" i="8"/>
  <c r="L35" i="8" s="1"/>
  <c r="M35" i="8" s="1"/>
  <c r="K34" i="8"/>
  <c r="J34" i="8"/>
  <c r="L34" i="8" s="1"/>
  <c r="M34" i="8" s="1"/>
  <c r="K33" i="8"/>
  <c r="J33" i="8"/>
  <c r="L33" i="8" s="1"/>
  <c r="M33" i="8" s="1"/>
  <c r="K32" i="8"/>
  <c r="J32" i="8"/>
  <c r="K31" i="8"/>
  <c r="J31" i="8"/>
  <c r="L31" i="8" s="1"/>
  <c r="M31" i="8" s="1"/>
  <c r="K30" i="8"/>
  <c r="J30" i="8"/>
  <c r="L30" i="8" s="1"/>
  <c r="M30" i="8" s="1"/>
  <c r="K29" i="8"/>
  <c r="J29" i="8"/>
  <c r="L29" i="8" s="1"/>
  <c r="M29" i="8" s="1"/>
  <c r="K28" i="8"/>
  <c r="J28" i="8"/>
  <c r="K27" i="8"/>
  <c r="J27" i="8"/>
  <c r="L27" i="8" s="1"/>
  <c r="M27" i="8" s="1"/>
  <c r="K26" i="8"/>
  <c r="J26" i="8"/>
  <c r="K25" i="8"/>
  <c r="J25" i="8"/>
  <c r="L25" i="8" s="1"/>
  <c r="M25" i="8" s="1"/>
  <c r="K24" i="8"/>
  <c r="J24" i="8"/>
  <c r="L24" i="8" s="1"/>
  <c r="M24" i="8" s="1"/>
  <c r="K23" i="8"/>
  <c r="J23" i="8"/>
  <c r="L23" i="8" s="1"/>
  <c r="M23" i="8" s="1"/>
  <c r="K22" i="8"/>
  <c r="J22" i="8"/>
  <c r="L22" i="8" s="1"/>
  <c r="M22" i="8" s="1"/>
  <c r="K21" i="8"/>
  <c r="J21" i="8"/>
  <c r="L21" i="8" s="1"/>
  <c r="M21" i="8" s="1"/>
  <c r="K20" i="8"/>
  <c r="J20" i="8"/>
  <c r="K19" i="8"/>
  <c r="J19" i="8"/>
  <c r="L19" i="8" s="1"/>
  <c r="M19" i="8" s="1"/>
  <c r="K18" i="8"/>
  <c r="J18" i="8"/>
  <c r="L18" i="8" s="1"/>
  <c r="M18" i="8" s="1"/>
  <c r="K17" i="8"/>
  <c r="J17" i="8"/>
  <c r="L17" i="8" s="1"/>
  <c r="M17" i="8" s="1"/>
  <c r="K16" i="8"/>
  <c r="J16" i="8"/>
  <c r="L16" i="8" s="1"/>
  <c r="M16" i="8" s="1"/>
  <c r="K15" i="8"/>
  <c r="J15" i="8"/>
  <c r="L15" i="8" s="1"/>
  <c r="M15" i="8" s="1"/>
  <c r="K14" i="8"/>
  <c r="J14" i="8"/>
  <c r="K13" i="8"/>
  <c r="J13" i="8"/>
  <c r="L13" i="8" s="1"/>
  <c r="M13" i="8" s="1"/>
  <c r="K12" i="8"/>
  <c r="J12" i="8"/>
  <c r="L12" i="8" s="1"/>
  <c r="M12" i="8" s="1"/>
  <c r="K11" i="8"/>
  <c r="J11" i="8"/>
  <c r="L11" i="8" s="1"/>
  <c r="M11" i="8" s="1"/>
  <c r="K10" i="8"/>
  <c r="J10" i="8"/>
  <c r="L10" i="8" s="1"/>
  <c r="M10" i="8" s="1"/>
  <c r="K9" i="8"/>
  <c r="J9" i="8"/>
  <c r="L9" i="8" s="1"/>
  <c r="M9" i="8" s="1"/>
  <c r="K8" i="8"/>
  <c r="J8" i="8"/>
  <c r="K7" i="8"/>
  <c r="J7" i="8"/>
  <c r="L7" i="8" s="1"/>
  <c r="M7" i="8" s="1"/>
  <c r="K6" i="8"/>
  <c r="J6" i="8"/>
  <c r="L6" i="8" s="1"/>
  <c r="M6" i="8" s="1"/>
  <c r="K5" i="8"/>
  <c r="J5" i="8"/>
  <c r="L5" i="8" s="1"/>
  <c r="M5" i="8" s="1"/>
  <c r="K4" i="8"/>
  <c r="J4" i="8"/>
  <c r="L4" i="8" s="1"/>
  <c r="M4" i="8" s="1"/>
  <c r="K3" i="8"/>
  <c r="J3" i="8"/>
  <c r="L3" i="8" s="1"/>
  <c r="M3" i="8" s="1"/>
  <c r="N3" i="8" s="1"/>
  <c r="O3" i="8" s="1"/>
  <c r="K57" i="2"/>
  <c r="J57" i="2"/>
  <c r="L57" i="2" s="1"/>
  <c r="M57" i="2" s="1"/>
  <c r="K56" i="2"/>
  <c r="J56" i="2"/>
  <c r="L56" i="2" s="1"/>
  <c r="M56" i="2" s="1"/>
  <c r="K55" i="2"/>
  <c r="J55" i="2"/>
  <c r="L55" i="2" s="1"/>
  <c r="M55" i="2" s="1"/>
  <c r="K54" i="2"/>
  <c r="J54" i="2"/>
  <c r="L54" i="2" s="1"/>
  <c r="M54" i="2" s="1"/>
  <c r="K53" i="2"/>
  <c r="J53" i="2"/>
  <c r="L53" i="2" s="1"/>
  <c r="M53" i="2" s="1"/>
  <c r="K52" i="2"/>
  <c r="J52" i="2"/>
  <c r="L52" i="2" s="1"/>
  <c r="M52" i="2" s="1"/>
  <c r="K51" i="2"/>
  <c r="J51" i="2"/>
  <c r="L51" i="2" s="1"/>
  <c r="M51" i="2" s="1"/>
  <c r="K50" i="2"/>
  <c r="J50" i="2"/>
  <c r="L50" i="2" s="1"/>
  <c r="M50" i="2" s="1"/>
  <c r="K49" i="2"/>
  <c r="J49" i="2"/>
  <c r="L49" i="2" s="1"/>
  <c r="M49" i="2" s="1"/>
  <c r="K48" i="2"/>
  <c r="J48" i="2"/>
  <c r="L48" i="2" s="1"/>
  <c r="M48" i="2" s="1"/>
  <c r="K47" i="2"/>
  <c r="J47" i="2"/>
  <c r="L47" i="2" s="1"/>
  <c r="M47" i="2" s="1"/>
  <c r="K46" i="2"/>
  <c r="J46" i="2"/>
  <c r="L46" i="2" s="1"/>
  <c r="M46" i="2" s="1"/>
  <c r="K45" i="2"/>
  <c r="J45" i="2"/>
  <c r="L45" i="2" s="1"/>
  <c r="M45" i="2" s="1"/>
  <c r="K44" i="2"/>
  <c r="J44" i="2"/>
  <c r="L44" i="2" s="1"/>
  <c r="M44" i="2" s="1"/>
  <c r="K43" i="2"/>
  <c r="J43" i="2"/>
  <c r="L43" i="2" s="1"/>
  <c r="M43" i="2" s="1"/>
  <c r="K42" i="2"/>
  <c r="J42" i="2"/>
  <c r="L42" i="2" s="1"/>
  <c r="M42" i="2" s="1"/>
  <c r="K41" i="2"/>
  <c r="J41" i="2"/>
  <c r="L41" i="2" s="1"/>
  <c r="M41" i="2" s="1"/>
  <c r="K40" i="2"/>
  <c r="J40" i="2"/>
  <c r="L40" i="2" s="1"/>
  <c r="M40" i="2" s="1"/>
  <c r="K39" i="2"/>
  <c r="J39" i="2"/>
  <c r="L39" i="2" s="1"/>
  <c r="M39" i="2" s="1"/>
  <c r="K38" i="2"/>
  <c r="J38" i="2"/>
  <c r="L38" i="2" s="1"/>
  <c r="M38" i="2" s="1"/>
  <c r="K37" i="2"/>
  <c r="J37" i="2"/>
  <c r="L37" i="2" s="1"/>
  <c r="M37" i="2" s="1"/>
  <c r="K36" i="2"/>
  <c r="J36" i="2"/>
  <c r="K35" i="2"/>
  <c r="J35" i="2"/>
  <c r="L35" i="2" s="1"/>
  <c r="M35" i="2" s="1"/>
  <c r="K34" i="2"/>
  <c r="J34" i="2"/>
  <c r="L34" i="2" s="1"/>
  <c r="M34" i="2" s="1"/>
  <c r="K33" i="2"/>
  <c r="J33" i="2"/>
  <c r="L33" i="2" s="1"/>
  <c r="M33" i="2" s="1"/>
  <c r="K32" i="2"/>
  <c r="J32" i="2"/>
  <c r="L32" i="2" s="1"/>
  <c r="M32" i="2" s="1"/>
  <c r="K31" i="2"/>
  <c r="J31" i="2"/>
  <c r="L31" i="2" s="1"/>
  <c r="M31" i="2" s="1"/>
  <c r="K30" i="2"/>
  <c r="J30" i="2"/>
  <c r="L30" i="2" s="1"/>
  <c r="M30" i="2" s="1"/>
  <c r="K29" i="2"/>
  <c r="J29" i="2"/>
  <c r="L29" i="2" s="1"/>
  <c r="M29" i="2" s="1"/>
  <c r="K28" i="2"/>
  <c r="L28" i="2" s="1"/>
  <c r="M28" i="2" s="1"/>
  <c r="J28" i="2"/>
  <c r="K27" i="2"/>
  <c r="J27" i="2"/>
  <c r="L27" i="2" s="1"/>
  <c r="M27" i="2" s="1"/>
  <c r="K26" i="2"/>
  <c r="J26" i="2"/>
  <c r="L26" i="2" s="1"/>
  <c r="M26" i="2" s="1"/>
  <c r="K25" i="2"/>
  <c r="J25" i="2"/>
  <c r="L25" i="2" s="1"/>
  <c r="M25" i="2" s="1"/>
  <c r="K24" i="2"/>
  <c r="J24" i="2"/>
  <c r="L24" i="2" s="1"/>
  <c r="M24" i="2" s="1"/>
  <c r="K23" i="2"/>
  <c r="J23" i="2"/>
  <c r="L23" i="2" s="1"/>
  <c r="M23" i="2" s="1"/>
  <c r="K22" i="2"/>
  <c r="J22" i="2"/>
  <c r="L22" i="2" s="1"/>
  <c r="M22" i="2" s="1"/>
  <c r="K21" i="2"/>
  <c r="J21" i="2"/>
  <c r="L21" i="2" s="1"/>
  <c r="M21" i="2" s="1"/>
  <c r="K20" i="2"/>
  <c r="J20" i="2"/>
  <c r="L20" i="2" s="1"/>
  <c r="M20" i="2" s="1"/>
  <c r="K19" i="2"/>
  <c r="J19" i="2"/>
  <c r="L19" i="2" s="1"/>
  <c r="M19" i="2" s="1"/>
  <c r="K18" i="2"/>
  <c r="J18" i="2"/>
  <c r="L18" i="2" s="1"/>
  <c r="M18" i="2" s="1"/>
  <c r="K17" i="2"/>
  <c r="J17" i="2"/>
  <c r="L17" i="2" s="1"/>
  <c r="M17" i="2" s="1"/>
  <c r="K16" i="2"/>
  <c r="J16" i="2"/>
  <c r="L16" i="2" s="1"/>
  <c r="M16" i="2" s="1"/>
  <c r="K15" i="2"/>
  <c r="J15" i="2"/>
  <c r="L15" i="2" s="1"/>
  <c r="M15" i="2" s="1"/>
  <c r="K14" i="2"/>
  <c r="J14" i="2"/>
  <c r="L14" i="2" s="1"/>
  <c r="M14" i="2" s="1"/>
  <c r="K13" i="2"/>
  <c r="J13" i="2"/>
  <c r="L13" i="2" s="1"/>
  <c r="M13" i="2" s="1"/>
  <c r="K12" i="2"/>
  <c r="J12" i="2"/>
  <c r="K11" i="2"/>
  <c r="J11" i="2"/>
  <c r="L11" i="2" s="1"/>
  <c r="M11" i="2" s="1"/>
  <c r="K10" i="2"/>
  <c r="J10" i="2"/>
  <c r="L10" i="2" s="1"/>
  <c r="M10" i="2" s="1"/>
  <c r="K9" i="2"/>
  <c r="J9" i="2"/>
  <c r="L9" i="2" s="1"/>
  <c r="M9" i="2" s="1"/>
  <c r="K8" i="2"/>
  <c r="J8" i="2"/>
  <c r="L8" i="2" s="1"/>
  <c r="M8" i="2" s="1"/>
  <c r="K7" i="2"/>
  <c r="J7" i="2"/>
  <c r="L7" i="2" s="1"/>
  <c r="M7" i="2" s="1"/>
  <c r="K6" i="2"/>
  <c r="J6" i="2"/>
  <c r="L6" i="2" s="1"/>
  <c r="M6" i="2" s="1"/>
  <c r="K4" i="2"/>
  <c r="L4" i="2"/>
  <c r="M4" i="2" s="1"/>
  <c r="K3" i="2"/>
  <c r="J3" i="2"/>
  <c r="L3" i="2" s="1"/>
  <c r="M3" i="2" s="1"/>
  <c r="K57" i="6"/>
  <c r="J57" i="6"/>
  <c r="K56" i="6"/>
  <c r="J56" i="6"/>
  <c r="L56" i="6" s="1"/>
  <c r="M56" i="6" s="1"/>
  <c r="K55" i="6"/>
  <c r="J55" i="6"/>
  <c r="L55" i="6" s="1"/>
  <c r="M55" i="6" s="1"/>
  <c r="K54" i="6"/>
  <c r="J54" i="6"/>
  <c r="L54" i="6" s="1"/>
  <c r="M54" i="6" s="1"/>
  <c r="K53" i="6"/>
  <c r="J53" i="6"/>
  <c r="L53" i="6" s="1"/>
  <c r="M53" i="6" s="1"/>
  <c r="K52" i="6"/>
  <c r="J52" i="6"/>
  <c r="L52" i="6" s="1"/>
  <c r="M52" i="6" s="1"/>
  <c r="K51" i="6"/>
  <c r="J51" i="6"/>
  <c r="K50" i="6"/>
  <c r="J50" i="6"/>
  <c r="L50" i="6" s="1"/>
  <c r="M50" i="6" s="1"/>
  <c r="K49" i="6"/>
  <c r="J49" i="6"/>
  <c r="L49" i="6" s="1"/>
  <c r="M49" i="6" s="1"/>
  <c r="K48" i="6"/>
  <c r="J48" i="6"/>
  <c r="L48" i="6" s="1"/>
  <c r="M48" i="6" s="1"/>
  <c r="K47" i="6"/>
  <c r="J47" i="6"/>
  <c r="L47" i="6" s="1"/>
  <c r="M47" i="6" s="1"/>
  <c r="K46" i="6"/>
  <c r="J46" i="6"/>
  <c r="L46" i="6" s="1"/>
  <c r="M46" i="6" s="1"/>
  <c r="K45" i="6"/>
  <c r="J45" i="6"/>
  <c r="L45" i="6" s="1"/>
  <c r="M45" i="6" s="1"/>
  <c r="K44" i="6"/>
  <c r="J44" i="6"/>
  <c r="L44" i="6" s="1"/>
  <c r="M44" i="6" s="1"/>
  <c r="K43" i="6"/>
  <c r="J43" i="6"/>
  <c r="L43" i="6" s="1"/>
  <c r="M43" i="6" s="1"/>
  <c r="K42" i="6"/>
  <c r="J42" i="6"/>
  <c r="L42" i="6" s="1"/>
  <c r="M42" i="6" s="1"/>
  <c r="K41" i="6"/>
  <c r="J41" i="6"/>
  <c r="L41" i="6" s="1"/>
  <c r="M41" i="6" s="1"/>
  <c r="K40" i="6"/>
  <c r="J40" i="6"/>
  <c r="K39" i="6"/>
  <c r="J39" i="6"/>
  <c r="L39" i="6" s="1"/>
  <c r="M39" i="6" s="1"/>
  <c r="K38" i="6"/>
  <c r="J38" i="6"/>
  <c r="L38" i="6" s="1"/>
  <c r="M38" i="6" s="1"/>
  <c r="K37" i="6"/>
  <c r="J37" i="6"/>
  <c r="L37" i="6" s="1"/>
  <c r="M37" i="6" s="1"/>
  <c r="K36" i="6"/>
  <c r="J36" i="6"/>
  <c r="K35" i="6"/>
  <c r="J35" i="6"/>
  <c r="L35" i="6" s="1"/>
  <c r="M35" i="6" s="1"/>
  <c r="K34" i="6"/>
  <c r="J34" i="6"/>
  <c r="K33" i="6"/>
  <c r="J33" i="6"/>
  <c r="L33" i="6" s="1"/>
  <c r="M33" i="6" s="1"/>
  <c r="K32" i="6"/>
  <c r="J32" i="6"/>
  <c r="L32" i="6" s="1"/>
  <c r="M32" i="6" s="1"/>
  <c r="K31" i="6"/>
  <c r="J31" i="6"/>
  <c r="L31" i="6" s="1"/>
  <c r="M31" i="6" s="1"/>
  <c r="K30" i="6"/>
  <c r="J30" i="6"/>
  <c r="L30" i="6" s="1"/>
  <c r="M30" i="6" s="1"/>
  <c r="K29" i="6"/>
  <c r="J29" i="6"/>
  <c r="L29" i="6" s="1"/>
  <c r="M29" i="6" s="1"/>
  <c r="K28" i="6"/>
  <c r="J28" i="6"/>
  <c r="K27" i="6"/>
  <c r="J27" i="6"/>
  <c r="L27" i="6" s="1"/>
  <c r="M27" i="6" s="1"/>
  <c r="K26" i="6"/>
  <c r="J26" i="6"/>
  <c r="L26" i="6" s="1"/>
  <c r="M26" i="6" s="1"/>
  <c r="K25" i="6"/>
  <c r="J25" i="6"/>
  <c r="L25" i="6" s="1"/>
  <c r="M25" i="6" s="1"/>
  <c r="K24" i="6"/>
  <c r="J24" i="6"/>
  <c r="L24" i="6" s="1"/>
  <c r="M24" i="6" s="1"/>
  <c r="K23" i="6"/>
  <c r="J23" i="6"/>
  <c r="L23" i="6" s="1"/>
  <c r="M23" i="6" s="1"/>
  <c r="K22" i="6"/>
  <c r="J22" i="6"/>
  <c r="K21" i="6"/>
  <c r="J21" i="6"/>
  <c r="L21" i="6" s="1"/>
  <c r="M21" i="6" s="1"/>
  <c r="K20" i="6"/>
  <c r="J20" i="6"/>
  <c r="L20" i="6" s="1"/>
  <c r="M20" i="6" s="1"/>
  <c r="K19" i="6"/>
  <c r="J19" i="6"/>
  <c r="L19" i="6" s="1"/>
  <c r="M19" i="6" s="1"/>
  <c r="K18" i="6"/>
  <c r="J18" i="6"/>
  <c r="L18" i="6" s="1"/>
  <c r="M18" i="6" s="1"/>
  <c r="K17" i="6"/>
  <c r="J17" i="6"/>
  <c r="L17" i="6" s="1"/>
  <c r="M17" i="6" s="1"/>
  <c r="K16" i="6"/>
  <c r="J16" i="6"/>
  <c r="K15" i="6"/>
  <c r="J15" i="6"/>
  <c r="L15" i="6" s="1"/>
  <c r="M15" i="6" s="1"/>
  <c r="K14" i="6"/>
  <c r="J14" i="6"/>
  <c r="L14" i="6" s="1"/>
  <c r="M14" i="6" s="1"/>
  <c r="K13" i="6"/>
  <c r="J13" i="6"/>
  <c r="L13" i="6" s="1"/>
  <c r="M13" i="6" s="1"/>
  <c r="K12" i="6"/>
  <c r="J12" i="6"/>
  <c r="L12" i="6" s="1"/>
  <c r="M12" i="6" s="1"/>
  <c r="K11" i="6"/>
  <c r="J11" i="6"/>
  <c r="L11" i="6" s="1"/>
  <c r="M11" i="6" s="1"/>
  <c r="K10" i="6"/>
  <c r="J10" i="6"/>
  <c r="K9" i="6"/>
  <c r="J9" i="6"/>
  <c r="L9" i="6" s="1"/>
  <c r="M9" i="6" s="1"/>
  <c r="K8" i="6"/>
  <c r="J8" i="6"/>
  <c r="L8" i="6" s="1"/>
  <c r="M8" i="6" s="1"/>
  <c r="K7" i="6"/>
  <c r="J7" i="6"/>
  <c r="L7" i="6" s="1"/>
  <c r="M7" i="6" s="1"/>
  <c r="K6" i="6"/>
  <c r="J6" i="6"/>
  <c r="L6" i="6" s="1"/>
  <c r="M6" i="6" s="1"/>
  <c r="K5" i="6"/>
  <c r="J5" i="6"/>
  <c r="L5" i="6" s="1"/>
  <c r="M5" i="6" s="1"/>
  <c r="K4" i="6"/>
  <c r="J4" i="6"/>
  <c r="K3" i="6"/>
  <c r="J3" i="6"/>
  <c r="L3" i="6" s="1"/>
  <c r="M3" i="6" s="1"/>
  <c r="J44" i="5"/>
  <c r="L51" i="8" l="1"/>
  <c r="M51" i="8" s="1"/>
  <c r="L43" i="8"/>
  <c r="M43" i="8" s="1"/>
  <c r="N3" i="2"/>
  <c r="O3" i="2" s="1"/>
  <c r="L51" i="6"/>
  <c r="M51" i="6" s="1"/>
  <c r="L4" i="6"/>
  <c r="M4" i="6" s="1"/>
  <c r="L10" i="6"/>
  <c r="M10" i="6" s="1"/>
  <c r="L16" i="6"/>
  <c r="M16" i="6" s="1"/>
  <c r="N15" i="6" s="1"/>
  <c r="O15" i="6" s="1"/>
  <c r="L22" i="6"/>
  <c r="M22" i="6" s="1"/>
  <c r="N21" i="6" s="1"/>
  <c r="O21" i="6" s="1"/>
  <c r="L34" i="6"/>
  <c r="M34" i="6" s="1"/>
  <c r="L40" i="6"/>
  <c r="M40" i="6" s="1"/>
  <c r="N37" i="6" s="1"/>
  <c r="O37" i="6" s="1"/>
  <c r="L57" i="6"/>
  <c r="M57" i="6" s="1"/>
  <c r="N52" i="6" s="1"/>
  <c r="O52" i="6" s="1"/>
  <c r="L47" i="8"/>
  <c r="M47" i="8" s="1"/>
  <c r="L53" i="8"/>
  <c r="M53" i="8" s="1"/>
  <c r="L49" i="8"/>
  <c r="M49" i="8" s="1"/>
  <c r="L8" i="8"/>
  <c r="M8" i="8" s="1"/>
  <c r="L14" i="8"/>
  <c r="M14" i="8" s="1"/>
  <c r="N11" i="8" s="1"/>
  <c r="O11" i="8" s="1"/>
  <c r="L20" i="8"/>
  <c r="M20" i="8" s="1"/>
  <c r="L26" i="8"/>
  <c r="M26" i="8" s="1"/>
  <c r="N25" i="8" s="1"/>
  <c r="O25" i="8" s="1"/>
  <c r="L32" i="8"/>
  <c r="M32" i="8" s="1"/>
  <c r="N29" i="8" s="1"/>
  <c r="O29" i="8" s="1"/>
  <c r="L38" i="8"/>
  <c r="M38" i="8" s="1"/>
  <c r="N37" i="8" s="1"/>
  <c r="O37" i="8" s="1"/>
  <c r="L44" i="8"/>
  <c r="M44" i="8" s="1"/>
  <c r="N42" i="8" s="1"/>
  <c r="O42" i="8" s="1"/>
  <c r="L50" i="8"/>
  <c r="M50" i="8" s="1"/>
  <c r="L12" i="2"/>
  <c r="M12" i="2" s="1"/>
  <c r="N52" i="8"/>
  <c r="O52" i="8" s="1"/>
  <c r="L36" i="8"/>
  <c r="M36" i="8" s="1"/>
  <c r="L28" i="8"/>
  <c r="M28" i="8" s="1"/>
  <c r="N8" i="8"/>
  <c r="O8" i="8" s="1"/>
  <c r="N33" i="8"/>
  <c r="O33" i="8" s="1"/>
  <c r="N15" i="8"/>
  <c r="O15" i="8" s="1"/>
  <c r="N21" i="8"/>
  <c r="O21" i="8" s="1"/>
  <c r="L36" i="2"/>
  <c r="M36" i="2" s="1"/>
  <c r="N8" i="2"/>
  <c r="O8" i="2" s="1"/>
  <c r="N52" i="2"/>
  <c r="O52" i="2" s="1"/>
  <c r="N25" i="2"/>
  <c r="O25" i="2" s="1"/>
  <c r="N37" i="2"/>
  <c r="O37" i="2" s="1"/>
  <c r="N42" i="2"/>
  <c r="O42" i="2" s="1"/>
  <c r="N47" i="2"/>
  <c r="O47" i="2" s="1"/>
  <c r="N15" i="2"/>
  <c r="O15" i="2" s="1"/>
  <c r="N21" i="2"/>
  <c r="O21" i="2" s="1"/>
  <c r="N11" i="2"/>
  <c r="O11" i="2" s="1"/>
  <c r="N29" i="2"/>
  <c r="O29" i="2" s="1"/>
  <c r="N33" i="2"/>
  <c r="O33" i="2" s="1"/>
  <c r="N42" i="6"/>
  <c r="O42" i="6" s="1"/>
  <c r="N47" i="6"/>
  <c r="O47" i="6" s="1"/>
  <c r="L36" i="6"/>
  <c r="M36" i="6" s="1"/>
  <c r="N33" i="6" s="1"/>
  <c r="O33" i="6" s="1"/>
  <c r="L28" i="6"/>
  <c r="M28" i="6" s="1"/>
  <c r="N25" i="6" s="1"/>
  <c r="O25" i="6" s="1"/>
  <c r="N8" i="6"/>
  <c r="O8" i="6" s="1"/>
  <c r="N3" i="6"/>
  <c r="O3" i="6" s="1"/>
  <c r="N11" i="6"/>
  <c r="O11" i="6" s="1"/>
  <c r="N29" i="6"/>
  <c r="O29" i="6" s="1"/>
  <c r="N47" i="8" l="1"/>
  <c r="O47" i="8" s="1"/>
  <c r="P3" i="2"/>
  <c r="P37" i="8"/>
  <c r="P3" i="8"/>
  <c r="Q3" i="8" s="1"/>
  <c r="P21" i="8"/>
  <c r="P21" i="2"/>
  <c r="P37" i="2"/>
  <c r="P37" i="6"/>
  <c r="P21" i="6"/>
  <c r="P3" i="6"/>
  <c r="Q3" i="2" l="1"/>
  <c r="Q3" i="6"/>
  <c r="K57" i="5" l="1"/>
  <c r="J57" i="5"/>
  <c r="K56" i="5"/>
  <c r="J56" i="5"/>
  <c r="K55" i="5"/>
  <c r="J55" i="5"/>
  <c r="K54" i="5"/>
  <c r="J54" i="5"/>
  <c r="K53" i="5"/>
  <c r="J53" i="5"/>
  <c r="K52" i="5"/>
  <c r="J52" i="5"/>
  <c r="K51" i="5"/>
  <c r="J51" i="5"/>
  <c r="K50" i="5"/>
  <c r="J50" i="5"/>
  <c r="K49" i="5"/>
  <c r="J49" i="5"/>
  <c r="K48" i="5"/>
  <c r="J48" i="5"/>
  <c r="K47" i="5"/>
  <c r="J47" i="5"/>
  <c r="K46" i="5"/>
  <c r="J46" i="5"/>
  <c r="K45" i="5"/>
  <c r="J45" i="5"/>
  <c r="K44" i="5"/>
  <c r="K43" i="5"/>
  <c r="J43" i="5"/>
  <c r="K42" i="5"/>
  <c r="J42" i="5"/>
  <c r="K41" i="5"/>
  <c r="J41" i="5"/>
  <c r="K40" i="5"/>
  <c r="J40" i="5"/>
  <c r="K39" i="5"/>
  <c r="J39" i="5"/>
  <c r="K38" i="5"/>
  <c r="J38" i="5"/>
  <c r="K37" i="5"/>
  <c r="J37" i="5"/>
  <c r="K36" i="5"/>
  <c r="J36" i="5"/>
  <c r="K35" i="5"/>
  <c r="J35" i="5"/>
  <c r="K34" i="5"/>
  <c r="J34" i="5"/>
  <c r="K33" i="5"/>
  <c r="J33" i="5"/>
  <c r="K32" i="5"/>
  <c r="J32" i="5"/>
  <c r="K31" i="5"/>
  <c r="J31" i="5"/>
  <c r="K30" i="5"/>
  <c r="J30" i="5"/>
  <c r="K29" i="5"/>
  <c r="J29" i="5"/>
  <c r="K28" i="5"/>
  <c r="J28" i="5"/>
  <c r="K27" i="5"/>
  <c r="J27" i="5"/>
  <c r="K26" i="5"/>
  <c r="J26" i="5"/>
  <c r="K25" i="5"/>
  <c r="J25" i="5"/>
  <c r="K24" i="5"/>
  <c r="J24" i="5"/>
  <c r="K23" i="5"/>
  <c r="J23" i="5"/>
  <c r="K22" i="5"/>
  <c r="J22" i="5"/>
  <c r="K21" i="5"/>
  <c r="J21" i="5"/>
  <c r="K20" i="5"/>
  <c r="J20" i="5"/>
  <c r="K19" i="5"/>
  <c r="J19" i="5"/>
  <c r="K18" i="5"/>
  <c r="J18" i="5"/>
  <c r="K17" i="5"/>
  <c r="J17" i="5"/>
  <c r="K16" i="5"/>
  <c r="J16" i="5"/>
  <c r="K15" i="5"/>
  <c r="J15" i="5"/>
  <c r="K14" i="5"/>
  <c r="J14" i="5"/>
  <c r="K13" i="5"/>
  <c r="J13" i="5"/>
  <c r="K12" i="5"/>
  <c r="J12" i="5"/>
  <c r="K11" i="5"/>
  <c r="J11" i="5"/>
  <c r="K10" i="5"/>
  <c r="J10" i="5"/>
  <c r="K9" i="5"/>
  <c r="J9" i="5"/>
  <c r="K8" i="5"/>
  <c r="J8" i="5"/>
  <c r="K7" i="5"/>
  <c r="J7" i="5"/>
  <c r="K6" i="5"/>
  <c r="J6" i="5"/>
  <c r="K5" i="5"/>
  <c r="J5" i="5"/>
  <c r="K4" i="5"/>
  <c r="J4" i="5"/>
  <c r="K3" i="5"/>
  <c r="J3" i="5"/>
  <c r="L3" i="5" l="1"/>
  <c r="L11" i="5"/>
  <c r="M11" i="5" s="1"/>
  <c r="L20" i="5"/>
  <c r="M20" i="5" s="1"/>
  <c r="L26" i="5"/>
  <c r="M26" i="5" s="1"/>
  <c r="M3" i="5"/>
  <c r="L37" i="5"/>
  <c r="M37" i="5" s="1"/>
  <c r="L16" i="5"/>
  <c r="M16" i="5" s="1"/>
  <c r="L28" i="5"/>
  <c r="M28" i="5" s="1"/>
  <c r="L51" i="5"/>
  <c r="M51" i="5" s="1"/>
  <c r="L10" i="5"/>
  <c r="M10" i="5" s="1"/>
  <c r="L57" i="5"/>
  <c r="M57" i="5" s="1"/>
  <c r="L29" i="5"/>
  <c r="M29" i="5" s="1"/>
  <c r="L55" i="5"/>
  <c r="M55" i="5" s="1"/>
  <c r="L21" i="5"/>
  <c r="M21" i="5" s="1"/>
  <c r="L32" i="5"/>
  <c r="M32" i="5" s="1"/>
  <c r="L18" i="5"/>
  <c r="M18" i="5" s="1"/>
  <c r="L34" i="5"/>
  <c r="M34" i="5" s="1"/>
  <c r="L42" i="5"/>
  <c r="M42" i="5" s="1"/>
  <c r="L50" i="5"/>
  <c r="M50" i="5" s="1"/>
  <c r="L35" i="5"/>
  <c r="M35" i="5" s="1"/>
  <c r="L36" i="5"/>
  <c r="M36" i="5" s="1"/>
  <c r="L43" i="5"/>
  <c r="M43" i="5" s="1"/>
  <c r="L53" i="5"/>
  <c r="M53" i="5" s="1"/>
  <c r="L24" i="5"/>
  <c r="M24" i="5" s="1"/>
  <c r="L27" i="5"/>
  <c r="M27" i="5" s="1"/>
  <c r="L30" i="5"/>
  <c r="M30" i="5" s="1"/>
  <c r="L44" i="5"/>
  <c r="M44" i="5" s="1"/>
  <c r="L19" i="5"/>
  <c r="M19" i="5" s="1"/>
  <c r="L54" i="5"/>
  <c r="M54" i="5" s="1"/>
  <c r="L9" i="5"/>
  <c r="M9" i="5" s="1"/>
  <c r="L25" i="5"/>
  <c r="M25" i="5" s="1"/>
  <c r="L45" i="5"/>
  <c r="M45" i="5" s="1"/>
  <c r="L49" i="5"/>
  <c r="M49" i="5" s="1"/>
  <c r="L52" i="5"/>
  <c r="M52" i="5" s="1"/>
  <c r="L22" i="5"/>
  <c r="M22" i="5" s="1"/>
  <c r="L17" i="5"/>
  <c r="M17" i="5" s="1"/>
  <c r="L46" i="5"/>
  <c r="M46" i="5" s="1"/>
  <c r="L23" i="5"/>
  <c r="M23" i="5" s="1"/>
  <c r="L48" i="5"/>
  <c r="M48" i="5" s="1"/>
  <c r="L12" i="5"/>
  <c r="M12" i="5" s="1"/>
  <c r="L14" i="5"/>
  <c r="M14" i="5" s="1"/>
  <c r="L5" i="5"/>
  <c r="M5" i="5" s="1"/>
  <c r="L7" i="5"/>
  <c r="M7" i="5" s="1"/>
  <c r="L39" i="5"/>
  <c r="M39" i="5" s="1"/>
  <c r="L41" i="5"/>
  <c r="M41" i="5" s="1"/>
  <c r="L56" i="5"/>
  <c r="M56" i="5" s="1"/>
  <c r="L47" i="5"/>
  <c r="M47" i="5" s="1"/>
  <c r="L4" i="5"/>
  <c r="M4" i="5" s="1"/>
  <c r="L6" i="5"/>
  <c r="M6" i="5" s="1"/>
  <c r="L8" i="5"/>
  <c r="M8" i="5" s="1"/>
  <c r="L13" i="5"/>
  <c r="M13" i="5" s="1"/>
  <c r="L15" i="5"/>
  <c r="M15" i="5" s="1"/>
  <c r="L31" i="5"/>
  <c r="M31" i="5" s="1"/>
  <c r="L33" i="5"/>
  <c r="M33" i="5" s="1"/>
  <c r="L38" i="5"/>
  <c r="M38" i="5" s="1"/>
  <c r="L40" i="5"/>
  <c r="M40" i="5" s="1"/>
  <c r="N3" i="5" l="1"/>
  <c r="O3" i="5" s="1"/>
  <c r="N25" i="5"/>
  <c r="O25" i="5" s="1"/>
  <c r="N33" i="5"/>
  <c r="O33" i="5" s="1"/>
  <c r="N29" i="5"/>
  <c r="O29" i="5" s="1"/>
  <c r="N42" i="5"/>
  <c r="O42" i="5" s="1"/>
  <c r="N21" i="5"/>
  <c r="N37" i="5"/>
  <c r="O37" i="5" s="1"/>
  <c r="N15" i="5"/>
  <c r="O15" i="5" s="1"/>
  <c r="N8" i="5"/>
  <c r="O8" i="5" s="1"/>
  <c r="N52" i="5"/>
  <c r="O52" i="5" s="1"/>
  <c r="N11" i="5"/>
  <c r="O11" i="5" s="1"/>
  <c r="N47" i="5"/>
  <c r="O47" i="5" s="1"/>
  <c r="P37" i="5" l="1"/>
  <c r="P3" i="5"/>
  <c r="O21" i="5"/>
  <c r="P21" i="5" s="1"/>
  <c r="Q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tc={14580DD9-6C91-42DE-A758-5D1632CA3E0C}</author>
    <author>tc={C9FA5658-1F00-4F15-BE13-A9AEB5843207}</author>
    <author>tc={4BDF06C4-FED5-4EF0-9F85-0860ED695D8E}</author>
  </authors>
  <commentList>
    <comment ref="D39" authorId="0" shapeId="0" xr:uid="{AA0B5BCE-8032-4EFB-8318-A296ABFF6B8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consejo Nacional de la Judicatura reporta para el año 2021 en Caucasia en el Juzgado 001 del Circuito de Caucasia 205 ingresos efectivos; Juzgado promiscuo 002 de Caucasia, ingresos efectivos 968,
Fuente: https://www.ramajudicial.gov.co/web/estadisticas-judiciales/ano-2021</t>
        </r>
      </text>
    </comment>
    <comment ref="F39" authorId="1" shapeId="0" xr:uid="{C587EE70-185A-468E-9969-0F9DB2A0D57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tasa se calcula: (Total ingresos efectivos / población Caucasia) * 100.000</t>
        </r>
      </text>
    </comment>
    <comment ref="D40" authorId="2" shapeId="0" xr:uid="{C6E7967D-239C-4789-90A0-F4B5B868A9C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consejo Nacional de la Judicatura reporta para el año 2021 en Caucasia en el Juzgado 001 del Circuito de Caucasia 165 egresos efectivos; Juzgado promiscuo 002 de Caucasia, egresos efectivos 903.
Fuente: https://www.ramajudicial.gov.co/web/estadisticas-judiciales/ano-2021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tc={14580DD9-6C91-42DE-A758-5D1632CA3E0C}</author>
    <author>tc={C9FA5658-1F00-4F15-BE13-A9AEB5843207}</author>
    <author>tc={4BDF06C4-FED5-4EF0-9F85-0860ED695D8E}</author>
  </authors>
  <commentList>
    <comment ref="D39" authorId="0" shapeId="0" xr:uid="{2E35D8BB-6CEB-4522-84D8-9FCD2E6AD37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consejo Nacional de la Judicatura reporta para el año 2021 en Caucasia en el Juzgado 001 del Circuito de Caucasia 205 ingresos efectivos; Juzgado promiscuo 002 de Caucasia, ingresos efectivos 968,
Fuente: https://www.ramajudicial.gov.co/web/estadisticas-judiciales/ano-2021</t>
        </r>
      </text>
    </comment>
    <comment ref="F39" authorId="1" shapeId="0" xr:uid="{F1F47764-BFD3-439A-B1D8-AEDE890028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tasa se calcula: (Total ingresos efectivos / población Caucasia) * 100.000</t>
        </r>
      </text>
    </comment>
    <comment ref="D40" authorId="2" shapeId="0" xr:uid="{D7DB8494-497F-435D-98C3-48E4BAE8D6A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consejo Nacional de la Judicatura reporta para el año 2021 en Caucasia en el Juzgado 001 del Circuito de Caucasia 165 egresos efectivos; Juzgado promiscuo 002 de Caucasia, egresos efectivos 903.
Fuente: https://www.ramajudicial.gov.co/web/estadisticas-judiciales/ano-2021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tc={14580DD9-6C91-42DE-A758-5D1632CA3E0C}</author>
    <author>tc={C9FA5658-1F00-4F15-BE13-A9AEB5843207}</author>
    <author>tc={4BDF06C4-FED5-4EF0-9F85-0860ED695D8E}</author>
  </authors>
  <commentList>
    <comment ref="D39" authorId="0" shapeId="0" xr:uid="{F3D8DB6A-4D21-4480-9096-D7DD6186E66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consejo Nacional de la Judicatura reporta para el año 2021 en Caucasia en el Juzgado 001 del Circuito de Caucasia 205 ingresos efectivos; Juzgado promiscuo 002 de Caucasia, ingresos efectivos 968,
Fuente: https://www.ramajudicial.gov.co/web/estadisticas-judiciales/ano-2021</t>
        </r>
      </text>
    </comment>
    <comment ref="F39" authorId="1" shapeId="0" xr:uid="{947D5180-5EBD-45A0-808A-9A904DD9758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tasa se calcula: (Total ingresos efectivos / población Caucasia) * 100.000</t>
        </r>
      </text>
    </comment>
    <comment ref="D40" authorId="2" shapeId="0" xr:uid="{04AE0263-D09D-446B-AC9C-D5ED740E90A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consejo Nacional de la Judicatura reporta para el año 2021 en Caucasia en el Juzgado 001 del Circuito de Caucasia 165 egresos efectivos; Juzgado promiscuo 002 de Caucasia, egresos efectivos 903.
Fuente: https://www.ramajudicial.gov.co/web/estadisticas-judiciales/ano-2021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tc={14580DD9-6C91-42DE-A758-5D1632CA3E0C}</author>
    <author>tc={C9FA5658-1F00-4F15-BE13-A9AEB5843207}</author>
    <author>tc={4BDF06C4-FED5-4EF0-9F85-0860ED695D8E}</author>
  </authors>
  <commentList>
    <comment ref="D39" authorId="0" shapeId="0" xr:uid="{91E78EED-4FCE-4014-B410-06E61AE4B04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consejo Nacional de la Judicatura reporta para el año 2021 en Caucasia en el Juzgado 001 del Circuito de Caucasia 205 ingresos efectivos; Juzgado promiscuo 002 de Caucasia, ingresos efectivos 968,
Fuente: https://www.ramajudicial.gov.co/web/estadisticas-judiciales/ano-2021</t>
        </r>
      </text>
    </comment>
    <comment ref="F39" authorId="1" shapeId="0" xr:uid="{0617F2F8-A7EF-4D77-AC77-CFD888ED01E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tasa se calcula: (Total ingresos efectivos / población Caucasia) * 100.000</t>
        </r>
      </text>
    </comment>
    <comment ref="D40" authorId="2" shapeId="0" xr:uid="{1F033D34-C5DD-4D87-BC93-6C455875A39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consejo Nacional de la Judicatura reporta para el año 2021 en Caucasia en el Juzgado 001 del Circuito de Caucasia 165 egresos efectivos; Juzgado promiscuo 002 de Caucasia, egresos efectivos 903.
Fuente: https://www.ramajudicial.gov.co/web/estadisticas-judiciales/ano-2021</t>
        </r>
      </text>
    </comment>
  </commentList>
</comments>
</file>

<file path=xl/sharedStrings.xml><?xml version="1.0" encoding="utf-8"?>
<sst xmlns="http://schemas.openxmlformats.org/spreadsheetml/2006/main" count="985" uniqueCount="236">
  <si>
    <t>Necesidades basicas humanas</t>
  </si>
  <si>
    <t>Fundamentos de bienestar</t>
  </si>
  <si>
    <t xml:space="preserve">Oportunidades </t>
  </si>
  <si>
    <t xml:space="preserve">Dimensiones </t>
  </si>
  <si>
    <t xml:space="preserve">Componentes </t>
  </si>
  <si>
    <t>Nutrición y atención médica básica</t>
  </si>
  <si>
    <t xml:space="preserve">Agua y saneamiento </t>
  </si>
  <si>
    <t xml:space="preserve">Seguridad personal </t>
  </si>
  <si>
    <t>Acceso a los conocimientos básicos</t>
  </si>
  <si>
    <t>Acceso a la información y a las comunicaciones</t>
  </si>
  <si>
    <t xml:space="preserve">Salud y bienestar </t>
  </si>
  <si>
    <t xml:space="preserve">Calidad ambiental </t>
  </si>
  <si>
    <t xml:space="preserve">Derechos personales </t>
  </si>
  <si>
    <t>Acceso a la justicia</t>
  </si>
  <si>
    <t xml:space="preserve">Libertad personal y de elección </t>
  </si>
  <si>
    <t xml:space="preserve">Tolerancia e inclusión </t>
  </si>
  <si>
    <t>Acceso a la educación avanzada</t>
  </si>
  <si>
    <t>Vivienda</t>
  </si>
  <si>
    <t>EPM</t>
  </si>
  <si>
    <t>Índice de continuidad del servicio de agua (H/día)</t>
  </si>
  <si>
    <t>Mortalidad Infantil</t>
  </si>
  <si>
    <t>Muertes en menores de un año por cada mil nacidos vivos</t>
  </si>
  <si>
    <t>Indicador</t>
  </si>
  <si>
    <t>Concepto base</t>
  </si>
  <si>
    <t>Mortalidad materna</t>
  </si>
  <si>
    <t>Mortalidad por
enfermedades contagiosas</t>
  </si>
  <si>
    <t xml:space="preserve">Número de muertes por enfermedades infecciosas por cada 100.000
habitantes. </t>
  </si>
  <si>
    <t>Número de muertes por causas nutricionales por cada cien mil habitantes.</t>
  </si>
  <si>
    <t>Bajo peso al nacer</t>
  </si>
  <si>
    <t>Acceso a agua potable</t>
  </si>
  <si>
    <t>Porcentaje de hogares que cuentan con el servicio público de acueducto</t>
  </si>
  <si>
    <t>Acceso a saneamiento</t>
  </si>
  <si>
    <t>Porcentaje de hogares que cuentan con el servicio público de alcantarillado</t>
  </si>
  <si>
    <t>Calidad del servicio de agua</t>
  </si>
  <si>
    <t>Hacinamiento no mitigable</t>
  </si>
  <si>
    <t>Porcentaje de hogares que habitan en viviendas con hacinamiento no
mitigable</t>
  </si>
  <si>
    <t>Materiales inadecuados de
vivienda</t>
  </si>
  <si>
    <t>Porcentaje de hogares que habitan en viviendas con materiales inadecuados
de paredes</t>
  </si>
  <si>
    <t>Calidad del servicio de
electricidad</t>
  </si>
  <si>
    <t>Indicador SAIDI (Horas de interrupción del servicio) 
Nota: Este indicador mide la duración promedio de las interrupciones percibidas por un usuario conectado a un sistema de energía eléctrica,)</t>
  </si>
  <si>
    <t>Espacio adecuado para
cocinar</t>
  </si>
  <si>
    <t>Porcenate de hogares que no cuentan con un cuarto para cocinar en sus
viviendas</t>
  </si>
  <si>
    <t>Homicidios</t>
  </si>
  <si>
    <t>Hurto a personas</t>
  </si>
  <si>
    <t>Homicidios por cada 100.000 habitante</t>
  </si>
  <si>
    <t>Hurtos a personas por cada 100.000 habitantes</t>
  </si>
  <si>
    <t>Hurto a residencias</t>
  </si>
  <si>
    <t>Hurtos a residencias por cada 100.000 habitantes</t>
  </si>
  <si>
    <t>Muertes relaconadas con
incidentes de tránsito</t>
  </si>
  <si>
    <t>Muertos en accidentes de tránsito por cada 100.000 habitantes</t>
  </si>
  <si>
    <t>Casos de violencia interpersonal por cada 100.000 habitantes</t>
  </si>
  <si>
    <t>Percepción de Inseguridad</t>
  </si>
  <si>
    <t>Porcentaje de ciudadanos que se sienten Inseguros en su ciudad</t>
  </si>
  <si>
    <t>Analfabetismo en adultos</t>
  </si>
  <si>
    <t>Cobertura en educación
primaria</t>
  </si>
  <si>
    <t>Tasa de analfabetismo en mayores de 15 años</t>
  </si>
  <si>
    <t>Tasa de Cobertura Neta en primaria</t>
  </si>
  <si>
    <t>Cobertura en educación
media</t>
  </si>
  <si>
    <t>Tasa de Cobertura Neta en media</t>
  </si>
  <si>
    <t>Calidad de la educación
básica</t>
  </si>
  <si>
    <t>Promedio en Lectura Crítica en prueba Saber 11</t>
  </si>
  <si>
    <t>Acceso a Internet</t>
  </si>
  <si>
    <t>Uso de Celulares</t>
  </si>
  <si>
    <t>Tenencia de
Computadores</t>
  </si>
  <si>
    <t>Gobierno Abierto Local</t>
  </si>
  <si>
    <t>Porcentaje de hogares donde al menos un miembro posee teléfono Celular</t>
  </si>
  <si>
    <t>Porcentaje de Hogares que poseen Computador para uso del hogar</t>
  </si>
  <si>
    <t>Índice Gobierno digital de la alcaldía municipal</t>
  </si>
  <si>
    <t>Suicidios</t>
  </si>
  <si>
    <t>Mortalidad prematura por
enfermedades crónicas no
transmisibles</t>
  </si>
  <si>
    <t>Oportunidad de la
atención médica</t>
  </si>
  <si>
    <t>Acceso a atención
médica especializada</t>
  </si>
  <si>
    <t>Suicidios por cada 100.000 habitantes</t>
  </si>
  <si>
    <t>Número de muertes por enfermedades crónicas no transmisibles en menores
de 65 años por cada 100.000 habitantes menores de 65 años.</t>
  </si>
  <si>
    <t>Dias promedio de espera para la asignación de citas de médicina general Dias
promedio de espera para la asignación de citas de médicina general</t>
  </si>
  <si>
    <t>Dias promedio de espera para la asignación de citas de médicina especializada
en cinco especialidades (medicina interna, pediatría, ginecología, obstetricia,
cirugía general) Dias promedio de espera para la asignación de citas de
médicina especializada en cinco especialidades (medicina interna, pediatría,
ginecología, obstetricia, cirugía general) Dias promedio de espera para
la asignación de citas de médicina especializada en cinco especialidades
(medicina interna, pediatría, ginecología, obstetricia, cirugía general)</t>
  </si>
  <si>
    <t>Nivel de Ruido en la
ciudad</t>
  </si>
  <si>
    <t>Porcentaje de ciudadanos que se sienten satisfechos o muy satisfechos con el
nivel de ruido en la ciduad</t>
  </si>
  <si>
    <t>Calidad del aire urbano</t>
  </si>
  <si>
    <t>Porcentaje de ciudadanos que se sienten satisfechos o muy satisfechos con la
calidad del aire en la ciudad</t>
  </si>
  <si>
    <t>Uso de modos de
transporte no motorizado</t>
  </si>
  <si>
    <t>Porcentaje de ciudadanos que realizan sus desplazamientos habituales
principalmente a pie o en bicicleta</t>
  </si>
  <si>
    <t>Eficiencia en uso del
servicio de agua</t>
  </si>
  <si>
    <t>Porcentage de agua potabilizada no facturada</t>
  </si>
  <si>
    <t>Derecho a la participación
política</t>
  </si>
  <si>
    <t>Derecho a la propiedad
privada</t>
  </si>
  <si>
    <t>Eficiencia de la justicia</t>
  </si>
  <si>
    <t>Derechos de los niños</t>
  </si>
  <si>
    <t>Participación electoral en la más reciente elección de alcalde</t>
  </si>
  <si>
    <t>Porcentaje de hogares que residen en una vivienda propia (pagada o con
deuda)</t>
  </si>
  <si>
    <t>Ingresos efectivos de procesos judiciales por cada 100.000 habitantes</t>
  </si>
  <si>
    <t>Relación entre los egresos efectivos y los ingresos efectivos de procesos
judiciales en la ciudad</t>
  </si>
  <si>
    <t>Número de casos de violencia intrafamiliar contra niños, niñas y adolescentes
por cada 100.000 menores de edad</t>
  </si>
  <si>
    <t>Fecundidad adolescente</t>
  </si>
  <si>
    <t>Nacidos vivos de madres menores de 15 años por cada 1000 niñas entre 10 y
14 años</t>
  </si>
  <si>
    <t>Adolescentes capturados</t>
  </si>
  <si>
    <t>Número de adolescentes capturados por cada 100.000 adolescentes</t>
  </si>
  <si>
    <t>Trabajo Infantil</t>
  </si>
  <si>
    <t>Tasa de trabajo infantil ampliada</t>
  </si>
  <si>
    <t>Libertad de expresión</t>
  </si>
  <si>
    <t>Porcentaje de ciudadanos que se sienten satisfechos o muy satisfechos con la
oferta cultural y recreativa de la ciudad</t>
  </si>
  <si>
    <t>Agresiones sexuales</t>
  </si>
  <si>
    <t>Casos de violencia sexual por cada 100.000 habitantes</t>
  </si>
  <si>
    <t>Feminicidios</t>
  </si>
  <si>
    <t>Homicidios de mujeres por cada 100.000 mujeres</t>
  </si>
  <si>
    <t>Respeto las personas de la
comunidad LGBT</t>
  </si>
  <si>
    <t>Casos de violencia interpersonal contra personas LGBT por cada 100.000
habitantes</t>
  </si>
  <si>
    <t>Respeto por las personas
de minorías étnicas</t>
  </si>
  <si>
    <t>Casos de violencia interpersonal contra personas de minorías étnicas por cada
100.000 habitantes</t>
  </si>
  <si>
    <t>Respeto por los
discapacitado</t>
  </si>
  <si>
    <t>Porcentaje de ciudadanos que se califican como bueno o muy bueno el
respeto por los discapacitados en su ciudad</t>
  </si>
  <si>
    <t>Porcentaje de ciudadanos que se califican como bueno o muy bueno el
respeto por los desplazados por la violencia en su ciudad</t>
  </si>
  <si>
    <t>Adultos con títulos de
posgrado</t>
  </si>
  <si>
    <t>Porcentaje de ciudadanos con título de posgrado</t>
  </si>
  <si>
    <t>Adultos que lograron ingresar
a la educación superior</t>
  </si>
  <si>
    <t>Porcentaje de ciudadanos con estudios de educación superior</t>
  </si>
  <si>
    <t>Calidad en la educación
media</t>
  </si>
  <si>
    <t>Porcentaje de estudiantes evaluados en Saber 11 pertenecientes a colegios de
nivel A y A+</t>
  </si>
  <si>
    <t>Estudiantes universitarios</t>
  </si>
  <si>
    <t>Número de estudiantes de pregrado por cada 100.000 habitantes</t>
  </si>
  <si>
    <t>Ingreso inmediato a la
educación superior</t>
  </si>
  <si>
    <t>Calidad de la Educación
superior</t>
  </si>
  <si>
    <t>Puntaje promedio en las cinco competencias genéricas de las pruebas
SaberPRO</t>
  </si>
  <si>
    <t>Violencia interpersonal</t>
  </si>
  <si>
    <t>Respeto por los
desplazados por al violencia</t>
  </si>
  <si>
    <t>Número de mujeres fallecidas por causas asociadas al embarazo, parto y puerperio por cada cien mil nacidos vivos.</t>
  </si>
  <si>
    <t>Mediciòn</t>
  </si>
  <si>
    <t>Tasa</t>
  </si>
  <si>
    <t>Desnutrición &lt; 5 años</t>
  </si>
  <si>
    <t>Porcentaje de Nacidos vivos con bajo peso al nacer</t>
  </si>
  <si>
    <t>Porcentaje</t>
  </si>
  <si>
    <t>Indice</t>
  </si>
  <si>
    <t>Promedio</t>
  </si>
  <si>
    <t>Cantidad</t>
  </si>
  <si>
    <t>Fuente de informaciòn</t>
  </si>
  <si>
    <t>Encuesta</t>
  </si>
  <si>
    <t xml:space="preserve">SIVIGILA </t>
  </si>
  <si>
    <t>DNP, con datos de MinDefensa y DANE</t>
  </si>
  <si>
    <t>20 graduados</t>
  </si>
  <si>
    <t>SNIES, Ministerio de educaciòn nacional - GRADUADOS DEEDUCACIÒN SUPERIOR</t>
  </si>
  <si>
    <t>https://app.powerbi.com/view?r=eyJrIjoiOTEyNGFiNWYtODFiMy00YjhlLTljMmUtNzEyZDkxNDExY2UxIiwidCI6IjMxZmNmYjNmLThhMGItNGFiNS1iNzkyLTc0YzkwNjJiOWM4ZSIsImMiOjR9</t>
  </si>
  <si>
    <t>FURAG y MIPG - GOBIERNO DIGITAL</t>
  </si>
  <si>
    <t>1230 estudiantes</t>
  </si>
  <si>
    <t>Dinamica laboral bajo cauca antioqueño 2023</t>
  </si>
  <si>
    <t>Esta informaciòn debe ser solicitada en aguascol (municipio de caucasia)</t>
  </si>
  <si>
    <t>https://www.antioquiadatos.gov.co/index.php/biblioteca-estadistica/calidad-de-vida-2021/</t>
  </si>
  <si>
    <t xml:space="preserve">LINK </t>
  </si>
  <si>
    <t>Se puede sacar a traves de encuestas o con la proyecciòn del DANE del 2018
Encuesta calidad de vida para 2021</t>
  </si>
  <si>
    <t>Porcentaje de ciudadanos con acceso a internet</t>
  </si>
  <si>
    <t>SIMAT, SINIES
Anuario estadistico de Antioquia</t>
  </si>
  <si>
    <t>SNIES, Ministerio de educaciòn nacional - GRADUADOS DEEDUCACIÒN SUPERIOR
Encuesta calidad de vida para 2021</t>
  </si>
  <si>
    <t>MINISTERIO DE EDUCACIÒN
Encuesta calidad de vida</t>
  </si>
  <si>
    <t>DNP, con datos de Medicina Legal y DANE
Anuario estadistico Estadística delectiva Policía Nacional de Colombia</t>
  </si>
  <si>
    <t>Anuario estadistico de Antioquia</t>
  </si>
  <si>
    <t xml:space="preserve">SISPRO
IPS </t>
  </si>
  <si>
    <t>TERRIDATA (TerriData es el repositorio, buscador y herramienta de visualizaicón de datos a nivel municipal, departamental y regional del país.)</t>
  </si>
  <si>
    <t>TERRIDATA (TerriData es el repositorio, buscador y herramienta de visualizaicón de datos a nivel municipal, departamental y regional del país.)
En esta información esta compilado los casos de violencia interpersonal contra las personas de la minoria etcnica y contra las personas LGBT.</t>
  </si>
  <si>
    <t>DNP a partir de información de la Superintendencia de Servicios Públicos Domiciliarios (TERRIDATA)</t>
  </si>
  <si>
    <t>Esta informaciòn debe ser solicitada en EPM (municipio de caucasia)
DNP, con datos de MinDefensa y DANE (TERRIDATA)</t>
  </si>
  <si>
    <t>DNP, con datos de MinDefensa y DANE (TERRIDATA)</t>
  </si>
  <si>
    <t>ICFES - DNP a partir de información de la Superintendencia de Servicios Públicos Domiciliarios (TERRIDATA)</t>
  </si>
  <si>
    <t>DNP, con datos de MinDefensa y DANE Y DNP a partir de información de la Superintendencia de Servicios Públicos Domiciliarios (TERRIDATA)</t>
  </si>
  <si>
    <t>PONDERACION (W)</t>
  </si>
  <si>
    <t>FORMULA 1</t>
  </si>
  <si>
    <t>UTOPIA</t>
  </si>
  <si>
    <t>DISTOPIA</t>
  </si>
  <si>
    <t>FORMULA 3</t>
  </si>
  <si>
    <t>FORMULA 4</t>
  </si>
  <si>
    <t>Fuente tema justicia: https://www.ramajudicial.gov.co/web/estadisticas-judiciales/ano-2021</t>
  </si>
  <si>
    <t>numerador</t>
  </si>
  <si>
    <t>denominador</t>
  </si>
  <si>
    <t>Esta parte seria la estandarizacion del indicador formula 2</t>
  </si>
  <si>
    <t>Formula 1 Sumatoria del componente con las ponderaciones</t>
  </si>
  <si>
    <t>porcentaje</t>
  </si>
  <si>
    <t>Tasa de tránsito inmediato de la educación media a la
superior</t>
  </si>
  <si>
    <t>FORMULA 2</t>
  </si>
  <si>
    <t>MULTIPLICACIÒN POR 100</t>
  </si>
  <si>
    <t>FORMULA  1 (SUMATORIA)</t>
  </si>
  <si>
    <t>Necesidades Humanas Básicas</t>
  </si>
  <si>
    <t>Agua y saneamiento</t>
  </si>
  <si>
    <t>Salud y bienestar</t>
  </si>
  <si>
    <t>Libertad personal y de elección</t>
  </si>
  <si>
    <t>NCMB</t>
  </si>
  <si>
    <t>ASB</t>
  </si>
  <si>
    <t>VIV</t>
  </si>
  <si>
    <t>SP</t>
  </si>
  <si>
    <t>NHB</t>
  </si>
  <si>
    <t>ACB</t>
  </si>
  <si>
    <t>AIC</t>
  </si>
  <si>
    <t>SB</t>
  </si>
  <si>
    <t>CMA</t>
  </si>
  <si>
    <t>FB</t>
  </si>
  <si>
    <t>Fundamentos de Bienestar</t>
  </si>
  <si>
    <t>DP</t>
  </si>
  <si>
    <t>LPE</t>
  </si>
  <si>
    <t>INC</t>
  </si>
  <si>
    <t>AES</t>
  </si>
  <si>
    <t>OP</t>
  </si>
  <si>
    <t>Oportunidades</t>
  </si>
  <si>
    <t>CONVECCIONES</t>
  </si>
  <si>
    <t>INDICADOR</t>
  </si>
  <si>
    <t>Porcentaje de trabajo infantil ampliada</t>
  </si>
  <si>
    <t xml:space="preserve"> DNP, con datos de Medicina Legal y DANE
https://www.ramajudicial.gov.co/web/estadisticas-judiciales/ano-2021</t>
  </si>
  <si>
    <t>FICHA MUNICIPAL DE CAUCASIA 2021
chrome-extension://efaidnbmnnnibpcajpcglclefindmkaj/https://www.antioquiadatos.gov.co/wp-content/uploads/2022/07/Fichas-municipales-estadisticas2021/BAJO%20CAUCA/Caucasia.pdf</t>
  </si>
  <si>
    <t>ICFES
FICHA MUNICIPAL DE CAUCASIA 2021
chrome-extension://efaidnbmnnnibpcajpcglclefindmkaj/https://www.antioquiadatos.gov.co/wp-content/uploads/2022/07/Fichas-municipales-estadisticas2021/BAJO%20CAUCA/Caucasia.pdf</t>
  </si>
  <si>
    <t>Encuesta de calidad de vida
https://www.antioquiadatos.gov.co/index.php/biblioteca-estadistica/calidad-de-vida-2021/</t>
  </si>
  <si>
    <t>MUNICIPIO</t>
  </si>
  <si>
    <t>CAUCASIA</t>
  </si>
  <si>
    <t>BARRANQUILLA</t>
  </si>
  <si>
    <t>BUENAVENTURA</t>
  </si>
  <si>
    <t>MONTERIA</t>
  </si>
  <si>
    <t>QUIBDO</t>
  </si>
  <si>
    <t>ARMENIA</t>
  </si>
  <si>
    <t>BOGOTA</t>
  </si>
  <si>
    <t>BUCARAMANGA</t>
  </si>
  <si>
    <t>CALI</t>
  </si>
  <si>
    <t>CARTAGENA</t>
  </si>
  <si>
    <t>CUCUTA</t>
  </si>
  <si>
    <t>IBAGUE</t>
  </si>
  <si>
    <t>MEDELLN</t>
  </si>
  <si>
    <t>PEREIRA</t>
  </si>
  <si>
    <t>SANTA MARTA</t>
  </si>
  <si>
    <t>sa p</t>
  </si>
  <si>
    <t>https://www.ramajudicial.gov.co/web/estadisticas-judiciales/ano-2021</t>
  </si>
  <si>
    <t>MANIZALES</t>
  </si>
  <si>
    <t>Agua y Saneamiento</t>
  </si>
  <si>
    <t>Seguridad Personal</t>
  </si>
  <si>
    <t>Resultado general de la dimensiòn</t>
  </si>
  <si>
    <t>Resultado general de la dimensión</t>
  </si>
  <si>
    <t>Resultado IPS</t>
  </si>
  <si>
    <t>Acceso a la educación superior</t>
  </si>
  <si>
    <t>Municipio</t>
  </si>
  <si>
    <t>Monteria</t>
  </si>
  <si>
    <t>Manizales</t>
  </si>
  <si>
    <t>Caucasia</t>
  </si>
  <si>
    <t>Quibdo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</si>
</sst>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0000"/>
    <numFmt numFmtId="167" formatCode="0.0000"/>
  </numFmts>
  <fonts count="10" x14ac:knownFonts="1">
    <font>
      <sz val="11"/>
      <color theme="1"/>
      <name val="Calibri"/>
      <family val="2"/>
      <scheme val="minor"/>
    </font>
    <font>
      <sz val="11"/>
      <color theme="1"/>
      <name val="Arial"/>
      <family val="2"/>
    </font>
    <font>
      <b/>
      <sz val="11"/>
      <color theme="1"/>
      <name val="Arial"/>
      <family val="2"/>
    </font>
    <font>
      <b/>
      <sz val="11"/>
      <color theme="0"/>
      <name val="Arial"/>
      <family val="2"/>
    </font>
    <font>
      <u/>
      <sz val="11"/>
      <color theme="10"/>
      <name val="Calibri"/>
      <family val="2"/>
      <scheme val="minor"/>
    </font>
    <font>
      <sz val="11"/>
      <color theme="0"/>
      <name val="Calibri"/>
      <family val="2"/>
      <scheme val="minor"/>
    </font>
    <font>
      <b/>
      <sz val="11"/>
      <color theme="0"/>
      <name val="Calibri"/>
      <family val="2"/>
      <scheme val="minor"/>
    </font>
    <font>
      <u/>
      <sz val="11"/>
      <color theme="1"/>
      <name val="Calibri"/>
      <family val="2"/>
      <scheme val="minor"/>
    </font>
    <font>
      <sz val="11"/>
      <color theme="1"/>
      <name val="Calibri"/>
      <family val="2"/>
      <scheme val="minor"/>
    </font>
    <font>
      <sz val="10"/>
      <color theme="1"/>
      <name val="Arial"/>
      <family val="2"/>
    </font>
  </fonts>
  <fills count="7">
    <fill>
      <patternFill patternType="none"/>
    </fill>
    <fill>
      <patternFill patternType="gray125"/>
    </fill>
    <fill>
      <patternFill patternType="solid">
        <fgColor rgb="FF002060"/>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4"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cellStyleXfs>
  <cellXfs count="91">
    <xf numFmtId="0" fontId="0" fillId="0" borderId="0" xfId="0"/>
    <xf numFmtId="0" fontId="0" fillId="0" borderId="1" xfId="0" applyBorder="1"/>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3" xfId="1" applyFont="1" applyFill="1" applyBorder="1" applyAlignment="1">
      <alignment horizontal="center" vertical="center" wrapText="1"/>
    </xf>
    <xf numFmtId="0" fontId="4" fillId="0" borderId="0" xfId="1" applyFill="1"/>
    <xf numFmtId="0" fontId="3"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0" fillId="0" borderId="0" xfId="0" applyFill="1"/>
    <xf numFmtId="0" fontId="1" fillId="0" borderId="3" xfId="0" applyFont="1" applyFill="1" applyBorder="1" applyAlignment="1">
      <alignment horizontal="center" vertical="center"/>
    </xf>
    <xf numFmtId="0" fontId="0" fillId="0" borderId="0" xfId="0" applyFill="1" applyAlignment="1">
      <alignment vertical="center" wrapText="1"/>
    </xf>
    <xf numFmtId="0" fontId="1" fillId="0" borderId="3" xfId="0" applyFont="1" applyFill="1" applyBorder="1" applyAlignment="1">
      <alignment horizontal="left" vertical="center" wrapText="1"/>
    </xf>
    <xf numFmtId="0" fontId="0" fillId="3" borderId="1" xfId="0" applyFill="1" applyBorder="1"/>
    <xf numFmtId="0" fontId="0" fillId="4" borderId="1" xfId="0" applyFill="1" applyBorder="1"/>
    <xf numFmtId="0" fontId="5" fillId="2" borderId="1" xfId="0" applyFont="1" applyFill="1" applyBorder="1" applyAlignment="1">
      <alignment horizontal="center"/>
    </xf>
    <xf numFmtId="0" fontId="5" fillId="3" borderId="1" xfId="0" applyFont="1" applyFill="1" applyBorder="1"/>
    <xf numFmtId="0" fontId="5" fillId="4" borderId="1" xfId="0" applyFont="1" applyFill="1" applyBorder="1"/>
    <xf numFmtId="0" fontId="0" fillId="0" borderId="0" xfId="0" applyBorder="1"/>
    <xf numFmtId="0" fontId="5" fillId="6" borderId="0" xfId="0" applyFont="1" applyFill="1" applyBorder="1" applyAlignment="1">
      <alignment horizontal="center"/>
    </xf>
    <xf numFmtId="0" fontId="0" fillId="6" borderId="0" xfId="0" applyFill="1" applyBorder="1" applyAlignment="1">
      <alignment horizontal="center" vertical="center"/>
    </xf>
    <xf numFmtId="2" fontId="0" fillId="6" borderId="0" xfId="0" applyNumberFormat="1" applyFill="1" applyBorder="1" applyAlignment="1">
      <alignment horizontal="center"/>
    </xf>
    <xf numFmtId="0" fontId="0" fillId="6" borderId="0" xfId="0" applyFill="1" applyBorder="1" applyAlignment="1">
      <alignment horizontal="center"/>
    </xf>
    <xf numFmtId="0" fontId="5" fillId="6" borderId="0" xfId="0" applyFont="1" applyFill="1" applyBorder="1"/>
    <xf numFmtId="0" fontId="0" fillId="6" borderId="0" xfId="0" applyFill="1" applyBorder="1"/>
    <xf numFmtId="0" fontId="0" fillId="6" borderId="0" xfId="0" applyFill="1"/>
    <xf numFmtId="0" fontId="0" fillId="0" borderId="0" xfId="0" applyNumberFormat="1"/>
    <xf numFmtId="164" fontId="0" fillId="0" borderId="1" xfId="0" applyNumberFormat="1" applyFont="1" applyFill="1" applyBorder="1" applyAlignment="1">
      <alignment horizontal="center"/>
    </xf>
    <xf numFmtId="0" fontId="0" fillId="0" borderId="1" xfId="0" applyFill="1" applyBorder="1" applyAlignment="1">
      <alignment horizontal="center" vertical="center"/>
    </xf>
    <xf numFmtId="0" fontId="1" fillId="0" borderId="1" xfId="0" applyFont="1" applyFill="1" applyBorder="1" applyAlignment="1">
      <alignment horizontal="center" vertical="center" wrapText="1"/>
    </xf>
    <xf numFmtId="2"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165" fontId="1" fillId="0" borderId="1" xfId="3" applyNumberFormat="1" applyFont="1" applyFill="1" applyBorder="1" applyAlignment="1">
      <alignment horizontal="center" vertical="center" wrapText="1"/>
    </xf>
    <xf numFmtId="9" fontId="0" fillId="0" borderId="1" xfId="3" applyFont="1" applyFill="1" applyBorder="1" applyAlignment="1">
      <alignment horizontal="center" vertical="center"/>
    </xf>
    <xf numFmtId="9" fontId="1" fillId="0" borderId="1" xfId="3" applyFont="1" applyFill="1" applyBorder="1" applyAlignment="1">
      <alignment horizontal="center" vertical="center" wrapText="1"/>
    </xf>
    <xf numFmtId="165" fontId="0" fillId="0" borderId="1" xfId="0" applyNumberFormat="1" applyFill="1" applyBorder="1" applyAlignment="1">
      <alignment horizontal="center" vertical="center" wrapText="1"/>
    </xf>
    <xf numFmtId="165" fontId="8" fillId="0" borderId="1" xfId="3" applyNumberFormat="1" applyFont="1" applyFill="1" applyBorder="1" applyAlignment="1">
      <alignment horizontal="center" vertical="center" wrapText="1"/>
    </xf>
    <xf numFmtId="165" fontId="0" fillId="0" borderId="1" xfId="3" applyNumberFormat="1" applyFont="1" applyFill="1" applyBorder="1" applyAlignment="1">
      <alignment horizontal="center" vertical="center"/>
    </xf>
    <xf numFmtId="10" fontId="8" fillId="0" borderId="1" xfId="3" applyNumberFormat="1" applyFont="1" applyFill="1" applyBorder="1" applyAlignment="1">
      <alignment horizontal="center" vertical="center" wrapText="1"/>
    </xf>
    <xf numFmtId="2" fontId="8" fillId="0" borderId="1" xfId="3" applyNumberFormat="1" applyFont="1" applyFill="1" applyBorder="1" applyAlignment="1">
      <alignment horizontal="center" vertical="center" wrapText="1"/>
    </xf>
    <xf numFmtId="43" fontId="0" fillId="0" borderId="1" xfId="2" applyFont="1" applyFill="1" applyBorder="1" applyAlignment="1">
      <alignment horizontal="center" vertical="center"/>
    </xf>
    <xf numFmtId="10" fontId="0" fillId="0" borderId="1" xfId="3" applyNumberFormat="1" applyFont="1" applyFill="1" applyBorder="1" applyAlignment="1">
      <alignment horizontal="center" vertical="center"/>
    </xf>
    <xf numFmtId="0" fontId="1" fillId="0" borderId="1" xfId="0" applyFont="1" applyFill="1" applyBorder="1" applyAlignment="1">
      <alignment horizontal="center" vertical="center"/>
    </xf>
    <xf numFmtId="9" fontId="1" fillId="0" borderId="1" xfId="3" applyFont="1" applyFill="1" applyBorder="1" applyAlignment="1">
      <alignment horizontal="center" vertical="center"/>
    </xf>
    <xf numFmtId="0" fontId="0" fillId="0" borderId="1" xfId="0" applyFont="1" applyFill="1" applyBorder="1" applyAlignment="1">
      <alignment horizontal="center" vertical="center"/>
    </xf>
    <xf numFmtId="2" fontId="0" fillId="0" borderId="1" xfId="0" applyNumberFormat="1" applyFont="1" applyFill="1" applyBorder="1" applyAlignment="1">
      <alignment horizontal="center" vertical="center"/>
    </xf>
    <xf numFmtId="10" fontId="1" fillId="0" borderId="1" xfId="3" applyNumberFormat="1" applyFont="1" applyFill="1" applyBorder="1" applyAlignment="1">
      <alignment horizontal="center" vertical="center" wrapText="1"/>
    </xf>
    <xf numFmtId="10" fontId="1" fillId="0" borderId="1" xfId="3" applyNumberFormat="1" applyFont="1" applyFill="1" applyBorder="1" applyAlignment="1">
      <alignment horizontal="center" vertical="center"/>
    </xf>
    <xf numFmtId="0" fontId="1" fillId="0" borderId="1" xfId="3"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2" fontId="1" fillId="0" borderId="1" xfId="0" applyNumberFormat="1" applyFont="1" applyFill="1" applyBorder="1" applyAlignment="1">
      <alignment horizontal="center" vertical="center" wrapText="1"/>
    </xf>
    <xf numFmtId="0" fontId="4" fillId="0" borderId="1" xfId="1" applyFill="1" applyBorder="1" applyAlignment="1">
      <alignment horizontal="center" vertical="center"/>
    </xf>
    <xf numFmtId="0" fontId="0" fillId="0" borderId="1" xfId="0" applyFill="1" applyBorder="1" applyAlignment="1">
      <alignment horizontal="center" vertical="center" wrapText="1"/>
    </xf>
    <xf numFmtId="2" fontId="0" fillId="0" borderId="1" xfId="3" applyNumberFormat="1" applyFont="1" applyFill="1" applyBorder="1" applyAlignment="1">
      <alignment horizontal="center" vertical="center"/>
    </xf>
    <xf numFmtId="165" fontId="1" fillId="0" borderId="1" xfId="3"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wrapText="1"/>
    </xf>
    <xf numFmtId="0" fontId="0" fillId="5" borderId="1" xfId="0" applyFill="1" applyBorder="1" applyAlignment="1">
      <alignment vertical="center"/>
    </xf>
    <xf numFmtId="0" fontId="5" fillId="5" borderId="1" xfId="0" applyFont="1" applyFill="1" applyBorder="1" applyAlignment="1">
      <alignment vertical="center"/>
    </xf>
    <xf numFmtId="0" fontId="0" fillId="0" borderId="1" xfId="0" applyFont="1" applyFill="1" applyBorder="1" applyAlignment="1">
      <alignment horizontal="center" vertical="center" wrapText="1"/>
    </xf>
    <xf numFmtId="0" fontId="9" fillId="0" borderId="1" xfId="0" applyFont="1" applyFill="1" applyBorder="1" applyAlignment="1">
      <alignment horizontal="left"/>
    </xf>
    <xf numFmtId="0" fontId="0" fillId="0" borderId="1" xfId="0" applyFont="1" applyFill="1" applyBorder="1" applyAlignment="1">
      <alignment horizontal="center"/>
    </xf>
    <xf numFmtId="0" fontId="9" fillId="0" borderId="1" xfId="0" applyFont="1" applyFill="1" applyBorder="1"/>
    <xf numFmtId="0" fontId="1" fillId="0" borderId="1" xfId="0" applyFont="1" applyFill="1" applyBorder="1"/>
    <xf numFmtId="0" fontId="0" fillId="0" borderId="1" xfId="0" applyNumberFormat="1" applyFont="1" applyFill="1" applyBorder="1" applyAlignment="1">
      <alignment horizontal="center"/>
    </xf>
    <xf numFmtId="0" fontId="0" fillId="0" borderId="1" xfId="0" applyFont="1" applyFill="1" applyBorder="1" applyAlignment="1">
      <alignment horizontal="center" wrapText="1"/>
    </xf>
    <xf numFmtId="0" fontId="0" fillId="0" borderId="2" xfId="0" applyFont="1" applyFill="1" applyBorder="1" applyAlignment="1">
      <alignment horizontal="center"/>
    </xf>
    <xf numFmtId="0" fontId="0" fillId="0" borderId="2" xfId="0" applyFont="1" applyFill="1" applyBorder="1" applyAlignment="1">
      <alignment horizontal="center" vertical="center"/>
    </xf>
    <xf numFmtId="0" fontId="0" fillId="0" borderId="0" xfId="0" applyFont="1" applyFill="1" applyAlignment="1">
      <alignment horizontal="center"/>
    </xf>
    <xf numFmtId="0" fontId="0" fillId="0" borderId="0" xfId="0" applyFont="1" applyFill="1" applyBorder="1" applyAlignment="1">
      <alignment horizontal="center"/>
    </xf>
    <xf numFmtId="0" fontId="0" fillId="0" borderId="1" xfId="0" applyFont="1" applyFill="1" applyBorder="1"/>
    <xf numFmtId="0" fontId="0" fillId="0" borderId="1" xfId="0" applyFont="1" applyFill="1" applyBorder="1" applyAlignment="1">
      <alignment horizontal="center"/>
    </xf>
    <xf numFmtId="0" fontId="0" fillId="0" borderId="1" xfId="0" applyFont="1" applyFill="1" applyBorder="1" applyAlignment="1">
      <alignment horizontal="center"/>
    </xf>
    <xf numFmtId="2" fontId="0" fillId="0" borderId="1" xfId="0" applyNumberFormat="1" applyFont="1" applyFill="1" applyBorder="1" applyAlignment="1">
      <alignment horizont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67"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2" fontId="0" fillId="0" borderId="1" xfId="0" applyNumberFormat="1" applyFont="1" applyFill="1" applyBorder="1" applyAlignment="1">
      <alignment horizontal="center" vertical="center"/>
    </xf>
    <xf numFmtId="0" fontId="0" fillId="0" borderId="4" xfId="0" applyBorder="1" applyAlignment="1">
      <alignment horizont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166"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1" xfId="0" applyFont="1" applyFill="1" applyBorder="1" applyAlignment="1">
      <alignment horizontal="center"/>
    </xf>
  </cellXfs>
  <cellStyles count="4">
    <cellStyle name="Hipervínculo" xfId="1" builtinId="8"/>
    <cellStyle name="Millares" xfId="2" builtinId="3"/>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CO"/>
              <a:t>COMPONENTES</a:t>
            </a:r>
            <a:r>
              <a:rPr lang="es-CO" baseline="0"/>
              <a:t> NECESIDADES HUMANAS BÁSICAS</a:t>
            </a:r>
            <a:endParaRPr lang="es-CO"/>
          </a:p>
        </c:rich>
      </c:tx>
      <c:layout>
        <c:manualLayout>
          <c:xMode val="edge"/>
          <c:yMode val="edge"/>
          <c:x val="0.18595615357059972"/>
          <c:y val="1.89418656246154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0.11524197744945294"/>
          <c:y val="2.6009652151897412E-2"/>
          <c:w val="0.69562656175401294"/>
          <c:h val="0.70026835562545653"/>
        </c:manualLayout>
      </c:layout>
      <c:barChart>
        <c:barDir val="col"/>
        <c:grouping val="clustered"/>
        <c:varyColors val="0"/>
        <c:ser>
          <c:idx val="0"/>
          <c:order val="0"/>
          <c:tx>
            <c:strRef>
              <c:f>'ANALISIS POR COMPONENTE'!$D$3</c:f>
              <c:strCache>
                <c:ptCount val="1"/>
                <c:pt idx="0">
                  <c:v>SANTA MARTA</c:v>
                </c:pt>
              </c:strCache>
            </c:strRef>
          </c:tx>
          <c:spPr>
            <a:solidFill>
              <a:schemeClr val="accent1"/>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COMPONENTE'!$E$3:$H$3</c:f>
            </c:numRef>
          </c:val>
          <c:extLst>
            <c:ext xmlns:c16="http://schemas.microsoft.com/office/drawing/2014/chart" uri="{C3380CC4-5D6E-409C-BE32-E72D297353CC}">
              <c16:uniqueId val="{00000000-8AC7-45A0-AB44-2D46A15B7689}"/>
            </c:ext>
          </c:extLst>
        </c:ser>
        <c:ser>
          <c:idx val="1"/>
          <c:order val="1"/>
          <c:tx>
            <c:strRef>
              <c:f>'ANALISIS POR COMPONENTE'!$D$4</c:f>
              <c:strCache>
                <c:ptCount val="1"/>
                <c:pt idx="0">
                  <c:v>Manizales</c:v>
                </c:pt>
              </c:strCache>
            </c:strRef>
          </c:tx>
          <c:spPr>
            <a:solidFill>
              <a:schemeClr val="accent2"/>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COMPONENTE'!$E$4:$H$4</c:f>
            </c:numRef>
          </c:val>
          <c:extLst>
            <c:ext xmlns:c16="http://schemas.microsoft.com/office/drawing/2014/chart" uri="{C3380CC4-5D6E-409C-BE32-E72D297353CC}">
              <c16:uniqueId val="{00000000-3E17-4C31-BDE2-D214334F3DC9}"/>
            </c:ext>
          </c:extLst>
        </c:ser>
        <c:ser>
          <c:idx val="2"/>
          <c:order val="2"/>
          <c:tx>
            <c:strRef>
              <c:f>'ANALISIS POR COMPONENTE'!$D$5</c:f>
              <c:strCache>
                <c:ptCount val="1"/>
                <c:pt idx="0">
                  <c:v>BARRANQUILLA</c:v>
                </c:pt>
              </c:strCache>
            </c:strRef>
          </c:tx>
          <c:spPr>
            <a:solidFill>
              <a:schemeClr val="accent3"/>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COMPONENTE'!$E$5:$H$5</c:f>
            </c:numRef>
          </c:val>
          <c:extLst>
            <c:ext xmlns:c16="http://schemas.microsoft.com/office/drawing/2014/chart" uri="{C3380CC4-5D6E-409C-BE32-E72D297353CC}">
              <c16:uniqueId val="{00000001-3E17-4C31-BDE2-D214334F3DC9}"/>
            </c:ext>
          </c:extLst>
        </c:ser>
        <c:ser>
          <c:idx val="3"/>
          <c:order val="3"/>
          <c:tx>
            <c:strRef>
              <c:f>'ANALISIS POR COMPONENTE'!$D$6</c:f>
              <c:strCache>
                <c:ptCount val="1"/>
                <c:pt idx="0">
                  <c:v>CARTAGENA</c:v>
                </c:pt>
              </c:strCache>
            </c:strRef>
          </c:tx>
          <c:spPr>
            <a:solidFill>
              <a:schemeClr val="accent4"/>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COMPONENTE'!$E$6:$H$6</c:f>
            </c:numRef>
          </c:val>
          <c:extLst>
            <c:ext xmlns:c16="http://schemas.microsoft.com/office/drawing/2014/chart" uri="{C3380CC4-5D6E-409C-BE32-E72D297353CC}">
              <c16:uniqueId val="{00000002-3E17-4C31-BDE2-D214334F3DC9}"/>
            </c:ext>
          </c:extLst>
        </c:ser>
        <c:ser>
          <c:idx val="4"/>
          <c:order val="4"/>
          <c:tx>
            <c:strRef>
              <c:f>'ANALISIS POR COMPONENTE'!$D$7</c:f>
              <c:strCache>
                <c:ptCount val="1"/>
                <c:pt idx="0">
                  <c:v>Monteria</c:v>
                </c:pt>
              </c:strCache>
            </c:strRef>
          </c:tx>
          <c:spPr>
            <a:solidFill>
              <a:schemeClr val="accent5"/>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COMPONENTE'!$E$7:$H$7</c:f>
            </c:numRef>
          </c:val>
          <c:extLst>
            <c:ext xmlns:c16="http://schemas.microsoft.com/office/drawing/2014/chart" uri="{C3380CC4-5D6E-409C-BE32-E72D297353CC}">
              <c16:uniqueId val="{00000000-A1EE-422A-B416-CFCA56C07944}"/>
            </c:ext>
          </c:extLst>
        </c:ser>
        <c:ser>
          <c:idx val="5"/>
          <c:order val="5"/>
          <c:tx>
            <c:strRef>
              <c:f>'ANALISIS POR COMPONENTE'!$D$8</c:f>
              <c:strCache>
                <c:ptCount val="1"/>
                <c:pt idx="0">
                  <c:v>CUCUTA</c:v>
                </c:pt>
              </c:strCache>
            </c:strRef>
          </c:tx>
          <c:spPr>
            <a:solidFill>
              <a:schemeClr val="accent6"/>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COMPONENTE'!$E$8:$H$8</c:f>
            </c:numRef>
          </c:val>
          <c:extLst>
            <c:ext xmlns:c16="http://schemas.microsoft.com/office/drawing/2014/chart" uri="{C3380CC4-5D6E-409C-BE32-E72D297353CC}">
              <c16:uniqueId val="{00000001-A1EE-422A-B416-CFCA56C07944}"/>
            </c:ext>
          </c:extLst>
        </c:ser>
        <c:ser>
          <c:idx val="6"/>
          <c:order val="6"/>
          <c:tx>
            <c:strRef>
              <c:f>'ANALISIS POR COMPONENTE'!$D$9</c:f>
              <c:strCache>
                <c:ptCount val="1"/>
                <c:pt idx="0">
                  <c:v>BUENAVENTURA</c:v>
                </c:pt>
              </c:strCache>
            </c:strRef>
          </c:tx>
          <c:spPr>
            <a:solidFill>
              <a:schemeClr val="accent1">
                <a:lumMod val="60000"/>
              </a:schemeClr>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COMPONENTE'!$E$9:$H$9</c:f>
            </c:numRef>
          </c:val>
          <c:extLst>
            <c:ext xmlns:c16="http://schemas.microsoft.com/office/drawing/2014/chart" uri="{C3380CC4-5D6E-409C-BE32-E72D297353CC}">
              <c16:uniqueId val="{00000002-A1EE-422A-B416-CFCA56C07944}"/>
            </c:ext>
          </c:extLst>
        </c:ser>
        <c:ser>
          <c:idx val="7"/>
          <c:order val="7"/>
          <c:tx>
            <c:strRef>
              <c:f>'ANALISIS POR COMPONENTE'!$D$10</c:f>
              <c:strCache>
                <c:ptCount val="1"/>
                <c:pt idx="0">
                  <c:v>Quibdo</c:v>
                </c:pt>
              </c:strCache>
            </c:strRef>
          </c:tx>
          <c:spPr>
            <a:solidFill>
              <a:schemeClr val="accent2">
                <a:lumMod val="60000"/>
              </a:schemeClr>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COMPONENTE'!$E$10:$H$10</c:f>
              <c:numCache>
                <c:formatCode>General</c:formatCode>
                <c:ptCount val="4"/>
                <c:pt idx="0">
                  <c:v>54.2</c:v>
                </c:pt>
                <c:pt idx="1">
                  <c:v>40.9</c:v>
                </c:pt>
                <c:pt idx="2">
                  <c:v>63.2</c:v>
                </c:pt>
                <c:pt idx="3">
                  <c:v>29.4</c:v>
                </c:pt>
              </c:numCache>
            </c:numRef>
          </c:val>
          <c:extLst>
            <c:ext xmlns:c16="http://schemas.microsoft.com/office/drawing/2014/chart" uri="{C3380CC4-5D6E-409C-BE32-E72D297353CC}">
              <c16:uniqueId val="{00000003-A1EE-422A-B416-CFCA56C07944}"/>
            </c:ext>
          </c:extLst>
        </c:ser>
        <c:ser>
          <c:idx val="8"/>
          <c:order val="8"/>
          <c:tx>
            <c:strRef>
              <c:f>'ANALISIS POR COMPONENTE'!$D$11</c:f>
              <c:strCache>
                <c:ptCount val="1"/>
                <c:pt idx="0">
                  <c:v>IBAGUE</c:v>
                </c:pt>
              </c:strCache>
            </c:strRef>
          </c:tx>
          <c:spPr>
            <a:solidFill>
              <a:schemeClr val="accent3">
                <a:lumMod val="60000"/>
              </a:schemeClr>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COMPONENTE'!$E$11:$H$11</c:f>
            </c:numRef>
          </c:val>
          <c:extLst>
            <c:ext xmlns:c16="http://schemas.microsoft.com/office/drawing/2014/chart" uri="{C3380CC4-5D6E-409C-BE32-E72D297353CC}">
              <c16:uniqueId val="{00000004-A1EE-422A-B416-CFCA56C07944}"/>
            </c:ext>
          </c:extLst>
        </c:ser>
        <c:ser>
          <c:idx val="9"/>
          <c:order val="9"/>
          <c:tx>
            <c:strRef>
              <c:f>'ANALISIS POR COMPONENTE'!$D$12</c:f>
              <c:strCache>
                <c:ptCount val="1"/>
                <c:pt idx="0">
                  <c:v>CALI</c:v>
                </c:pt>
              </c:strCache>
            </c:strRef>
          </c:tx>
          <c:spPr>
            <a:solidFill>
              <a:schemeClr val="accent4">
                <a:lumMod val="60000"/>
              </a:schemeClr>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COMPONENTE'!$E$12:$H$12</c:f>
            </c:numRef>
          </c:val>
          <c:extLst>
            <c:ext xmlns:c16="http://schemas.microsoft.com/office/drawing/2014/chart" uri="{C3380CC4-5D6E-409C-BE32-E72D297353CC}">
              <c16:uniqueId val="{00000005-A1EE-422A-B416-CFCA56C07944}"/>
            </c:ext>
          </c:extLst>
        </c:ser>
        <c:ser>
          <c:idx val="10"/>
          <c:order val="10"/>
          <c:tx>
            <c:strRef>
              <c:f>'ANALISIS POR COMPONENTE'!$D$13</c:f>
              <c:strCache>
                <c:ptCount val="1"/>
                <c:pt idx="0">
                  <c:v>ARMENIA</c:v>
                </c:pt>
              </c:strCache>
            </c:strRef>
          </c:tx>
          <c:spPr>
            <a:solidFill>
              <a:schemeClr val="accent5">
                <a:lumMod val="60000"/>
              </a:schemeClr>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COMPONENTE'!$E$13:$H$13</c:f>
              <c:numCache>
                <c:formatCode>General</c:formatCode>
                <c:ptCount val="4"/>
                <c:pt idx="0">
                  <c:v>77.400000000000006</c:v>
                </c:pt>
                <c:pt idx="1">
                  <c:v>98.7</c:v>
                </c:pt>
                <c:pt idx="2">
                  <c:v>91.6</c:v>
                </c:pt>
                <c:pt idx="3">
                  <c:v>35.799999999999997</c:v>
                </c:pt>
              </c:numCache>
            </c:numRef>
          </c:val>
          <c:extLst>
            <c:ext xmlns:c16="http://schemas.microsoft.com/office/drawing/2014/chart" uri="{C3380CC4-5D6E-409C-BE32-E72D297353CC}">
              <c16:uniqueId val="{00000006-A1EE-422A-B416-CFCA56C07944}"/>
            </c:ext>
          </c:extLst>
        </c:ser>
        <c:ser>
          <c:idx val="11"/>
          <c:order val="11"/>
          <c:tx>
            <c:strRef>
              <c:f>'ANALISIS POR COMPONENTE'!$D$14</c:f>
              <c:strCache>
                <c:ptCount val="1"/>
                <c:pt idx="0">
                  <c:v>PEREIRA</c:v>
                </c:pt>
              </c:strCache>
            </c:strRef>
          </c:tx>
          <c:spPr>
            <a:solidFill>
              <a:schemeClr val="accent6">
                <a:lumMod val="60000"/>
              </a:schemeClr>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COMPONENTE'!$E$14:$H$14</c:f>
            </c:numRef>
          </c:val>
          <c:extLst>
            <c:ext xmlns:c16="http://schemas.microsoft.com/office/drawing/2014/chart" uri="{C3380CC4-5D6E-409C-BE32-E72D297353CC}">
              <c16:uniqueId val="{00000007-A1EE-422A-B416-CFCA56C07944}"/>
            </c:ext>
          </c:extLst>
        </c:ser>
        <c:ser>
          <c:idx val="12"/>
          <c:order val="12"/>
          <c:tx>
            <c:strRef>
              <c:f>'ANALISIS POR COMPONENTE'!$D$15</c:f>
              <c:strCache>
                <c:ptCount val="1"/>
                <c:pt idx="0">
                  <c:v>MEDELLN</c:v>
                </c:pt>
              </c:strCache>
            </c:strRef>
          </c:tx>
          <c:spPr>
            <a:solidFill>
              <a:schemeClr val="accent1">
                <a:lumMod val="80000"/>
                <a:lumOff val="20000"/>
              </a:schemeClr>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COMPONENTE'!$E$15:$H$15</c:f>
              <c:numCache>
                <c:formatCode>General</c:formatCode>
                <c:ptCount val="4"/>
                <c:pt idx="0">
                  <c:v>80.400000000000006</c:v>
                </c:pt>
                <c:pt idx="1">
                  <c:v>99</c:v>
                </c:pt>
                <c:pt idx="2">
                  <c:v>93.8</c:v>
                </c:pt>
                <c:pt idx="3">
                  <c:v>47.6</c:v>
                </c:pt>
              </c:numCache>
            </c:numRef>
          </c:val>
          <c:extLst>
            <c:ext xmlns:c16="http://schemas.microsoft.com/office/drawing/2014/chart" uri="{C3380CC4-5D6E-409C-BE32-E72D297353CC}">
              <c16:uniqueId val="{00000008-A1EE-422A-B416-CFCA56C07944}"/>
            </c:ext>
          </c:extLst>
        </c:ser>
        <c:ser>
          <c:idx val="13"/>
          <c:order val="13"/>
          <c:tx>
            <c:strRef>
              <c:f>'ANALISIS POR COMPONENTE'!$D$16</c:f>
              <c:strCache>
                <c:ptCount val="1"/>
                <c:pt idx="0">
                  <c:v>BUCARAMANGA</c:v>
                </c:pt>
              </c:strCache>
            </c:strRef>
          </c:tx>
          <c:spPr>
            <a:solidFill>
              <a:schemeClr val="accent2">
                <a:lumMod val="80000"/>
                <a:lumOff val="20000"/>
              </a:schemeClr>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COMPONENTE'!$E$16:$H$16</c:f>
            </c:numRef>
          </c:val>
          <c:extLst>
            <c:ext xmlns:c16="http://schemas.microsoft.com/office/drawing/2014/chart" uri="{C3380CC4-5D6E-409C-BE32-E72D297353CC}">
              <c16:uniqueId val="{00000009-A1EE-422A-B416-CFCA56C07944}"/>
            </c:ext>
          </c:extLst>
        </c:ser>
        <c:ser>
          <c:idx val="14"/>
          <c:order val="14"/>
          <c:tx>
            <c:strRef>
              <c:f>'ANALISIS POR COMPONENTE'!$D$17</c:f>
              <c:strCache>
                <c:ptCount val="1"/>
                <c:pt idx="0">
                  <c:v>BOGOTA</c:v>
                </c:pt>
              </c:strCache>
            </c:strRef>
          </c:tx>
          <c:spPr>
            <a:solidFill>
              <a:schemeClr val="accent3">
                <a:lumMod val="80000"/>
                <a:lumOff val="20000"/>
              </a:schemeClr>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COMPONENTE'!$E$17:$H$17</c:f>
              <c:numCache>
                <c:formatCode>General</c:formatCode>
                <c:ptCount val="4"/>
                <c:pt idx="0">
                  <c:v>76.5</c:v>
                </c:pt>
                <c:pt idx="1">
                  <c:v>99.7</c:v>
                </c:pt>
                <c:pt idx="2">
                  <c:v>94.5</c:v>
                </c:pt>
                <c:pt idx="3">
                  <c:v>26.9</c:v>
                </c:pt>
              </c:numCache>
            </c:numRef>
          </c:val>
          <c:extLst>
            <c:ext xmlns:c16="http://schemas.microsoft.com/office/drawing/2014/chart" uri="{C3380CC4-5D6E-409C-BE32-E72D297353CC}">
              <c16:uniqueId val="{0000000A-A1EE-422A-B416-CFCA56C07944}"/>
            </c:ext>
          </c:extLst>
        </c:ser>
        <c:ser>
          <c:idx val="15"/>
          <c:order val="15"/>
          <c:tx>
            <c:strRef>
              <c:f>'ANALISIS POR COMPONENTE'!$D$18</c:f>
              <c:strCache>
                <c:ptCount val="1"/>
                <c:pt idx="0">
                  <c:v>Caucasia</c:v>
                </c:pt>
              </c:strCache>
            </c:strRef>
          </c:tx>
          <c:spPr>
            <a:solidFill>
              <a:schemeClr val="accent4">
                <a:lumMod val="80000"/>
                <a:lumOff val="20000"/>
              </a:schemeClr>
            </a:solidFill>
            <a:ln>
              <a:noFill/>
            </a:ln>
            <a:effectLst/>
          </c:spPr>
          <c:invertIfNegative val="0"/>
          <c:cat>
            <c:strRef>
              <c:f>'ANALISIS POR COMPONENTE'!$E$2:$H$2</c:f>
              <c:strCache>
                <c:ptCount val="4"/>
                <c:pt idx="0">
                  <c:v>Nutrición y atención médica básica</c:v>
                </c:pt>
                <c:pt idx="1">
                  <c:v>Agua y Saneamiento</c:v>
                </c:pt>
                <c:pt idx="2">
                  <c:v>Vivienda</c:v>
                </c:pt>
                <c:pt idx="3">
                  <c:v>Seguridad Personal</c:v>
                </c:pt>
              </c:strCache>
            </c:strRef>
          </c:cat>
          <c:val>
            <c:numRef>
              <c:f>'ANALISIS POR COMPONENTE'!$E$18:$H$18</c:f>
            </c:numRef>
          </c:val>
          <c:extLst>
            <c:ext xmlns:c16="http://schemas.microsoft.com/office/drawing/2014/chart" uri="{C3380CC4-5D6E-409C-BE32-E72D297353CC}">
              <c16:uniqueId val="{0000000B-A1EE-422A-B416-CFCA56C07944}"/>
            </c:ext>
          </c:extLst>
        </c:ser>
        <c:dLbls>
          <c:showLegendKey val="0"/>
          <c:showVal val="0"/>
          <c:showCatName val="0"/>
          <c:showSerName val="0"/>
          <c:showPercent val="0"/>
          <c:showBubbleSize val="0"/>
        </c:dLbls>
        <c:gapWidth val="219"/>
        <c:overlap val="-27"/>
        <c:axId val="249829487"/>
        <c:axId val="249832815"/>
      </c:barChart>
      <c:catAx>
        <c:axId val="2498294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s-CO"/>
                  <a:t>COMPONENTES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249832815"/>
        <c:crosses val="autoZero"/>
        <c:auto val="1"/>
        <c:lblAlgn val="ctr"/>
        <c:lblOffset val="100"/>
        <c:noMultiLvlLbl val="0"/>
      </c:catAx>
      <c:valAx>
        <c:axId val="2498328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s-CO"/>
                  <a:t>PUNTAJE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2498294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lumMod val="95000"/>
      </a:schemeClr>
    </a:solidFill>
    <a:ln w="9525" cap="flat" cmpd="sng" algn="ctr">
      <a:solidFill>
        <a:schemeClr val="tx1"/>
      </a:solidFill>
      <a:round/>
    </a:ln>
    <a:effectLst/>
  </c:spPr>
  <c:txPr>
    <a:bodyPr/>
    <a:lstStyle/>
    <a:p>
      <a:pPr>
        <a:defRPr>
          <a:solidFill>
            <a:schemeClr val="tx1"/>
          </a:solidFill>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CO"/>
              <a:t>RESULTADO</a:t>
            </a:r>
            <a:r>
              <a:rPr lang="es-CO" baseline="0"/>
              <a:t> </a:t>
            </a:r>
            <a:r>
              <a:rPr lang="es-CO"/>
              <a:t>COMPONENTES</a:t>
            </a:r>
            <a:r>
              <a:rPr lang="es-CO" baseline="0"/>
              <a:t> </a:t>
            </a:r>
            <a:r>
              <a:rPr lang="es-CO"/>
              <a:t>FUNDAMENTOS DE BIENESTAR - CAUCASIA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'ANALISIS POR COMPONENTE'!$K$3</c:f>
              <c:strCache>
                <c:ptCount val="1"/>
                <c:pt idx="0">
                  <c:v>ARMENIA</c:v>
                </c:pt>
              </c:strCache>
            </c:strRef>
          </c:tx>
          <c:spPr>
            <a:solidFill>
              <a:schemeClr val="accent1"/>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COMPONENTE'!$L$3:$O$3</c:f>
            </c:numRef>
          </c:val>
          <c:extLst>
            <c:ext xmlns:c16="http://schemas.microsoft.com/office/drawing/2014/chart" uri="{C3380CC4-5D6E-409C-BE32-E72D297353CC}">
              <c16:uniqueId val="{00000000-71A9-406D-93C9-63F27C7E7E5F}"/>
            </c:ext>
          </c:extLst>
        </c:ser>
        <c:ser>
          <c:idx val="1"/>
          <c:order val="1"/>
          <c:tx>
            <c:strRef>
              <c:f>'ANALISIS POR COMPONENTE'!$K$4</c:f>
              <c:strCache>
                <c:ptCount val="1"/>
                <c:pt idx="0">
                  <c:v>BARRANQUILLA</c:v>
                </c:pt>
              </c:strCache>
            </c:strRef>
          </c:tx>
          <c:spPr>
            <a:solidFill>
              <a:schemeClr val="accent2"/>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COMPONENTE'!$L$4:$O$4</c:f>
            </c:numRef>
          </c:val>
          <c:extLst>
            <c:ext xmlns:c16="http://schemas.microsoft.com/office/drawing/2014/chart" uri="{C3380CC4-5D6E-409C-BE32-E72D297353CC}">
              <c16:uniqueId val="{00000000-0446-4D94-884F-14CC89B2BCBB}"/>
            </c:ext>
          </c:extLst>
        </c:ser>
        <c:ser>
          <c:idx val="2"/>
          <c:order val="2"/>
          <c:tx>
            <c:strRef>
              <c:f>'ANALISIS POR COMPONENTE'!$K$5</c:f>
              <c:strCache>
                <c:ptCount val="1"/>
                <c:pt idx="0">
                  <c:v>BOGOTA</c:v>
                </c:pt>
              </c:strCache>
            </c:strRef>
          </c:tx>
          <c:spPr>
            <a:solidFill>
              <a:schemeClr val="accent3"/>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COMPONENTE'!$L$5:$O$5</c:f>
            </c:numRef>
          </c:val>
          <c:extLst>
            <c:ext xmlns:c16="http://schemas.microsoft.com/office/drawing/2014/chart" uri="{C3380CC4-5D6E-409C-BE32-E72D297353CC}">
              <c16:uniqueId val="{00000001-0446-4D94-884F-14CC89B2BCBB}"/>
            </c:ext>
          </c:extLst>
        </c:ser>
        <c:ser>
          <c:idx val="3"/>
          <c:order val="3"/>
          <c:tx>
            <c:strRef>
              <c:f>'ANALISIS POR COMPONENTE'!$K$6</c:f>
              <c:strCache>
                <c:ptCount val="1"/>
                <c:pt idx="0">
                  <c:v>BUCARAMANGA</c:v>
                </c:pt>
              </c:strCache>
            </c:strRef>
          </c:tx>
          <c:spPr>
            <a:solidFill>
              <a:schemeClr val="accent4"/>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COMPONENTE'!$L$6:$O$6</c:f>
            </c:numRef>
          </c:val>
          <c:extLst>
            <c:ext xmlns:c16="http://schemas.microsoft.com/office/drawing/2014/chart" uri="{C3380CC4-5D6E-409C-BE32-E72D297353CC}">
              <c16:uniqueId val="{00000002-0446-4D94-884F-14CC89B2BCBB}"/>
            </c:ext>
          </c:extLst>
        </c:ser>
        <c:ser>
          <c:idx val="4"/>
          <c:order val="4"/>
          <c:tx>
            <c:strRef>
              <c:f>'ANALISIS POR COMPONENTE'!$K$7</c:f>
              <c:strCache>
                <c:ptCount val="1"/>
                <c:pt idx="0">
                  <c:v>BUENAVENTURA</c:v>
                </c:pt>
              </c:strCache>
            </c:strRef>
          </c:tx>
          <c:spPr>
            <a:solidFill>
              <a:schemeClr val="accent5"/>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COMPONENTE'!$L$7:$O$7</c:f>
            </c:numRef>
          </c:val>
          <c:extLst>
            <c:ext xmlns:c16="http://schemas.microsoft.com/office/drawing/2014/chart" uri="{C3380CC4-5D6E-409C-BE32-E72D297353CC}">
              <c16:uniqueId val="{00000000-609A-4AF3-8B6F-9F1799A446C5}"/>
            </c:ext>
          </c:extLst>
        </c:ser>
        <c:ser>
          <c:idx val="5"/>
          <c:order val="5"/>
          <c:tx>
            <c:strRef>
              <c:f>'ANALISIS POR COMPONENTE'!$K$8</c:f>
              <c:strCache>
                <c:ptCount val="1"/>
                <c:pt idx="0">
                  <c:v>CALI</c:v>
                </c:pt>
              </c:strCache>
            </c:strRef>
          </c:tx>
          <c:spPr>
            <a:solidFill>
              <a:schemeClr val="accent6"/>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COMPONENTE'!$L$8:$O$8</c:f>
            </c:numRef>
          </c:val>
          <c:extLst>
            <c:ext xmlns:c16="http://schemas.microsoft.com/office/drawing/2014/chart" uri="{C3380CC4-5D6E-409C-BE32-E72D297353CC}">
              <c16:uniqueId val="{00000001-609A-4AF3-8B6F-9F1799A446C5}"/>
            </c:ext>
          </c:extLst>
        </c:ser>
        <c:ser>
          <c:idx val="6"/>
          <c:order val="6"/>
          <c:tx>
            <c:strRef>
              <c:f>'ANALISIS POR COMPONENTE'!$K$9</c:f>
              <c:strCache>
                <c:ptCount val="1"/>
                <c:pt idx="0">
                  <c:v>CARTAGENA</c:v>
                </c:pt>
              </c:strCache>
            </c:strRef>
          </c:tx>
          <c:spPr>
            <a:solidFill>
              <a:schemeClr val="accent1">
                <a:lumMod val="60000"/>
              </a:schemeClr>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COMPONENTE'!$L$9:$O$9</c:f>
            </c:numRef>
          </c:val>
          <c:extLst>
            <c:ext xmlns:c16="http://schemas.microsoft.com/office/drawing/2014/chart" uri="{C3380CC4-5D6E-409C-BE32-E72D297353CC}">
              <c16:uniqueId val="{00000002-609A-4AF3-8B6F-9F1799A446C5}"/>
            </c:ext>
          </c:extLst>
        </c:ser>
        <c:ser>
          <c:idx val="7"/>
          <c:order val="7"/>
          <c:tx>
            <c:strRef>
              <c:f>'ANALISIS POR COMPONENTE'!$K$10</c:f>
              <c:strCache>
                <c:ptCount val="1"/>
                <c:pt idx="0">
                  <c:v>CAUCASIA</c:v>
                </c:pt>
              </c:strCache>
            </c:strRef>
          </c:tx>
          <c:spPr>
            <a:solidFill>
              <a:schemeClr val="accent2">
                <a:lumMod val="60000"/>
              </a:schemeClr>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COMPONENTE'!$L$10:$O$10</c:f>
              <c:numCache>
                <c:formatCode>General</c:formatCode>
                <c:ptCount val="4"/>
                <c:pt idx="0">
                  <c:v>66.59</c:v>
                </c:pt>
                <c:pt idx="1">
                  <c:v>89.23</c:v>
                </c:pt>
                <c:pt idx="2">
                  <c:v>61.15</c:v>
                </c:pt>
                <c:pt idx="3">
                  <c:v>64.760000000000005</c:v>
                </c:pt>
              </c:numCache>
            </c:numRef>
          </c:val>
          <c:extLst>
            <c:ext xmlns:c16="http://schemas.microsoft.com/office/drawing/2014/chart" uri="{C3380CC4-5D6E-409C-BE32-E72D297353CC}">
              <c16:uniqueId val="{00000003-609A-4AF3-8B6F-9F1799A446C5}"/>
            </c:ext>
          </c:extLst>
        </c:ser>
        <c:ser>
          <c:idx val="8"/>
          <c:order val="8"/>
          <c:tx>
            <c:strRef>
              <c:f>'ANALISIS POR COMPONENTE'!$K$11</c:f>
              <c:strCache>
                <c:ptCount val="1"/>
                <c:pt idx="0">
                  <c:v>CUCUTA</c:v>
                </c:pt>
              </c:strCache>
            </c:strRef>
          </c:tx>
          <c:spPr>
            <a:solidFill>
              <a:schemeClr val="accent3">
                <a:lumMod val="60000"/>
              </a:schemeClr>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COMPONENTE'!$L$11:$O$11</c:f>
            </c:numRef>
          </c:val>
          <c:extLst>
            <c:ext xmlns:c16="http://schemas.microsoft.com/office/drawing/2014/chart" uri="{C3380CC4-5D6E-409C-BE32-E72D297353CC}">
              <c16:uniqueId val="{00000004-609A-4AF3-8B6F-9F1799A446C5}"/>
            </c:ext>
          </c:extLst>
        </c:ser>
        <c:ser>
          <c:idx val="9"/>
          <c:order val="9"/>
          <c:tx>
            <c:strRef>
              <c:f>'ANALISIS POR COMPONENTE'!$K$12</c:f>
              <c:strCache>
                <c:ptCount val="1"/>
                <c:pt idx="0">
                  <c:v>IBAGUE</c:v>
                </c:pt>
              </c:strCache>
            </c:strRef>
          </c:tx>
          <c:spPr>
            <a:solidFill>
              <a:schemeClr val="accent4">
                <a:lumMod val="60000"/>
              </a:schemeClr>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COMPONENTE'!$L$12:$O$12</c:f>
            </c:numRef>
          </c:val>
          <c:extLst>
            <c:ext xmlns:c16="http://schemas.microsoft.com/office/drawing/2014/chart" uri="{C3380CC4-5D6E-409C-BE32-E72D297353CC}">
              <c16:uniqueId val="{00000005-609A-4AF3-8B6F-9F1799A446C5}"/>
            </c:ext>
          </c:extLst>
        </c:ser>
        <c:ser>
          <c:idx val="10"/>
          <c:order val="10"/>
          <c:tx>
            <c:strRef>
              <c:f>'ANALISIS POR COMPONENTE'!$K$13</c:f>
              <c:strCache>
                <c:ptCount val="1"/>
                <c:pt idx="0">
                  <c:v>MANIZALES</c:v>
                </c:pt>
              </c:strCache>
            </c:strRef>
          </c:tx>
          <c:spPr>
            <a:solidFill>
              <a:schemeClr val="accent5">
                <a:lumMod val="60000"/>
              </a:schemeClr>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COMPONENTE'!$L$13:$O$13</c:f>
              <c:numCache>
                <c:formatCode>General</c:formatCode>
                <c:ptCount val="4"/>
                <c:pt idx="0">
                  <c:v>69.599999999999994</c:v>
                </c:pt>
                <c:pt idx="1">
                  <c:v>73.8</c:v>
                </c:pt>
                <c:pt idx="2">
                  <c:v>52.4</c:v>
                </c:pt>
                <c:pt idx="3">
                  <c:v>81.7</c:v>
                </c:pt>
              </c:numCache>
            </c:numRef>
          </c:val>
          <c:extLst>
            <c:ext xmlns:c16="http://schemas.microsoft.com/office/drawing/2014/chart" uri="{C3380CC4-5D6E-409C-BE32-E72D297353CC}">
              <c16:uniqueId val="{00000006-609A-4AF3-8B6F-9F1799A446C5}"/>
            </c:ext>
          </c:extLst>
        </c:ser>
        <c:ser>
          <c:idx val="11"/>
          <c:order val="11"/>
          <c:tx>
            <c:strRef>
              <c:f>'ANALISIS POR COMPONENTE'!$K$14</c:f>
              <c:strCache>
                <c:ptCount val="1"/>
                <c:pt idx="0">
                  <c:v>MEDELLN</c:v>
                </c:pt>
              </c:strCache>
            </c:strRef>
          </c:tx>
          <c:spPr>
            <a:solidFill>
              <a:schemeClr val="accent6">
                <a:lumMod val="60000"/>
              </a:schemeClr>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COMPONENTE'!$L$14:$O$14</c:f>
            </c:numRef>
          </c:val>
          <c:extLst>
            <c:ext xmlns:c16="http://schemas.microsoft.com/office/drawing/2014/chart" uri="{C3380CC4-5D6E-409C-BE32-E72D297353CC}">
              <c16:uniqueId val="{00000007-609A-4AF3-8B6F-9F1799A446C5}"/>
            </c:ext>
          </c:extLst>
        </c:ser>
        <c:ser>
          <c:idx val="12"/>
          <c:order val="12"/>
          <c:tx>
            <c:strRef>
              <c:f>'ANALISIS POR COMPONENTE'!$K$15</c:f>
              <c:strCache>
                <c:ptCount val="1"/>
                <c:pt idx="0">
                  <c:v>MONTERIA</c:v>
                </c:pt>
              </c:strCache>
            </c:strRef>
          </c:tx>
          <c:spPr>
            <a:solidFill>
              <a:schemeClr val="accent1">
                <a:lumMod val="80000"/>
                <a:lumOff val="20000"/>
              </a:schemeClr>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COMPONENTE'!$L$15:$O$15</c:f>
              <c:numCache>
                <c:formatCode>General</c:formatCode>
                <c:ptCount val="4"/>
                <c:pt idx="0">
                  <c:v>72.3</c:v>
                </c:pt>
                <c:pt idx="1">
                  <c:v>60.2</c:v>
                </c:pt>
                <c:pt idx="2">
                  <c:v>59.9</c:v>
                </c:pt>
                <c:pt idx="3">
                  <c:v>69.3</c:v>
                </c:pt>
              </c:numCache>
            </c:numRef>
          </c:val>
          <c:extLst>
            <c:ext xmlns:c16="http://schemas.microsoft.com/office/drawing/2014/chart" uri="{C3380CC4-5D6E-409C-BE32-E72D297353CC}">
              <c16:uniqueId val="{00000008-609A-4AF3-8B6F-9F1799A446C5}"/>
            </c:ext>
          </c:extLst>
        </c:ser>
        <c:ser>
          <c:idx val="13"/>
          <c:order val="13"/>
          <c:tx>
            <c:strRef>
              <c:f>'ANALISIS POR COMPONENTE'!$K$16</c:f>
              <c:strCache>
                <c:ptCount val="1"/>
                <c:pt idx="0">
                  <c:v>PEREIRA</c:v>
                </c:pt>
              </c:strCache>
            </c:strRef>
          </c:tx>
          <c:spPr>
            <a:solidFill>
              <a:schemeClr val="accent2">
                <a:lumMod val="80000"/>
                <a:lumOff val="20000"/>
              </a:schemeClr>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COMPONENTE'!$L$16:$O$16</c:f>
            </c:numRef>
          </c:val>
          <c:extLst>
            <c:ext xmlns:c16="http://schemas.microsoft.com/office/drawing/2014/chart" uri="{C3380CC4-5D6E-409C-BE32-E72D297353CC}">
              <c16:uniqueId val="{00000009-609A-4AF3-8B6F-9F1799A446C5}"/>
            </c:ext>
          </c:extLst>
        </c:ser>
        <c:ser>
          <c:idx val="14"/>
          <c:order val="14"/>
          <c:tx>
            <c:strRef>
              <c:f>'ANALISIS POR COMPONENTE'!$K$17</c:f>
              <c:strCache>
                <c:ptCount val="1"/>
                <c:pt idx="0">
                  <c:v>QUIBDO</c:v>
                </c:pt>
              </c:strCache>
            </c:strRef>
          </c:tx>
          <c:spPr>
            <a:solidFill>
              <a:schemeClr val="accent3">
                <a:lumMod val="80000"/>
                <a:lumOff val="20000"/>
              </a:schemeClr>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COMPONENTE'!$L$17:$O$17</c:f>
              <c:numCache>
                <c:formatCode>General</c:formatCode>
                <c:ptCount val="4"/>
                <c:pt idx="0">
                  <c:v>66.5</c:v>
                </c:pt>
                <c:pt idx="1">
                  <c:v>55.9</c:v>
                </c:pt>
                <c:pt idx="2">
                  <c:v>72.2</c:v>
                </c:pt>
                <c:pt idx="3">
                  <c:v>31.7</c:v>
                </c:pt>
              </c:numCache>
            </c:numRef>
          </c:val>
          <c:extLst>
            <c:ext xmlns:c16="http://schemas.microsoft.com/office/drawing/2014/chart" uri="{C3380CC4-5D6E-409C-BE32-E72D297353CC}">
              <c16:uniqueId val="{0000000A-609A-4AF3-8B6F-9F1799A446C5}"/>
            </c:ext>
          </c:extLst>
        </c:ser>
        <c:ser>
          <c:idx val="15"/>
          <c:order val="15"/>
          <c:tx>
            <c:strRef>
              <c:f>'ANALISIS POR COMPONENTE'!$K$18</c:f>
              <c:strCache>
                <c:ptCount val="1"/>
                <c:pt idx="0">
                  <c:v>SANTA MARTA</c:v>
                </c:pt>
              </c:strCache>
            </c:strRef>
          </c:tx>
          <c:spPr>
            <a:solidFill>
              <a:schemeClr val="accent4">
                <a:lumMod val="80000"/>
                <a:lumOff val="20000"/>
              </a:schemeClr>
            </a:solidFill>
            <a:ln>
              <a:noFill/>
            </a:ln>
            <a:effectLst/>
          </c:spPr>
          <c:invertIfNegative val="0"/>
          <c:cat>
            <c:strRef>
              <c:f>'ANALISIS POR COMPONENTE'!$L$2:$O$2</c:f>
              <c:strCache>
                <c:ptCount val="4"/>
                <c:pt idx="0">
                  <c:v>Acceso a los conocimientos básicos</c:v>
                </c:pt>
                <c:pt idx="1">
                  <c:v>Acceso a la información y a las comunicaciones</c:v>
                </c:pt>
                <c:pt idx="2">
                  <c:v>Salud y bienestar</c:v>
                </c:pt>
                <c:pt idx="3">
                  <c:v>Calidad ambiental </c:v>
                </c:pt>
              </c:strCache>
            </c:strRef>
          </c:cat>
          <c:val>
            <c:numRef>
              <c:f>'ANALISIS POR COMPONENTE'!$L$18:$O$18</c:f>
            </c:numRef>
          </c:val>
          <c:extLst>
            <c:ext xmlns:c16="http://schemas.microsoft.com/office/drawing/2014/chart" uri="{C3380CC4-5D6E-409C-BE32-E72D297353CC}">
              <c16:uniqueId val="{0000000B-609A-4AF3-8B6F-9F1799A446C5}"/>
            </c:ext>
          </c:extLst>
        </c:ser>
        <c:dLbls>
          <c:showLegendKey val="0"/>
          <c:showVal val="0"/>
          <c:showCatName val="0"/>
          <c:showSerName val="0"/>
          <c:showPercent val="0"/>
          <c:showBubbleSize val="0"/>
        </c:dLbls>
        <c:gapWidth val="219"/>
        <c:overlap val="-27"/>
        <c:axId val="249829487"/>
        <c:axId val="249832815"/>
      </c:barChart>
      <c:catAx>
        <c:axId val="2498294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s-CO"/>
                  <a:t>COMPONENTES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249832815"/>
        <c:crosses val="autoZero"/>
        <c:auto val="1"/>
        <c:lblAlgn val="ctr"/>
        <c:lblOffset val="100"/>
        <c:noMultiLvlLbl val="0"/>
      </c:catAx>
      <c:valAx>
        <c:axId val="2498328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s-CO"/>
                  <a:t>PUNTAJE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2498294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lumMod val="95000"/>
      </a:schemeClr>
    </a:solidFill>
    <a:ln w="9525" cap="flat" cmpd="sng" algn="ctr">
      <a:solidFill>
        <a:schemeClr val="tx1"/>
      </a:solidFill>
      <a:round/>
    </a:ln>
    <a:effectLst/>
  </c:spPr>
  <c:txPr>
    <a:bodyPr/>
    <a:lstStyle/>
    <a:p>
      <a:pPr>
        <a:defRPr>
          <a:solidFill>
            <a:schemeClr val="tx1"/>
          </a:solidFill>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CO"/>
              <a:t>RESULTADO COMPONENTES OPORTUNIDADES - CAUCASIA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'ANALISIS POR COMPONENTE'!$R$3</c:f>
              <c:strCache>
                <c:ptCount val="1"/>
                <c:pt idx="0">
                  <c:v>ARMENIA</c:v>
                </c:pt>
              </c:strCache>
            </c:strRef>
          </c:tx>
          <c:spPr>
            <a:solidFill>
              <a:schemeClr val="accent1"/>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COMPONENTE'!$S$3:$V$3</c:f>
            </c:numRef>
          </c:val>
          <c:extLst>
            <c:ext xmlns:c16="http://schemas.microsoft.com/office/drawing/2014/chart" uri="{C3380CC4-5D6E-409C-BE32-E72D297353CC}">
              <c16:uniqueId val="{00000000-6775-4B7A-9B3A-C5D1AAF7B79F}"/>
            </c:ext>
          </c:extLst>
        </c:ser>
        <c:ser>
          <c:idx val="1"/>
          <c:order val="1"/>
          <c:tx>
            <c:strRef>
              <c:f>'ANALISIS POR COMPONENTE'!$R$4</c:f>
              <c:strCache>
                <c:ptCount val="1"/>
                <c:pt idx="0">
                  <c:v>BARRANQUILLA</c:v>
                </c:pt>
              </c:strCache>
            </c:strRef>
          </c:tx>
          <c:spPr>
            <a:solidFill>
              <a:schemeClr val="accent2"/>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COMPONENTE'!$S$4:$V$4</c:f>
            </c:numRef>
          </c:val>
          <c:extLst>
            <c:ext xmlns:c16="http://schemas.microsoft.com/office/drawing/2014/chart" uri="{C3380CC4-5D6E-409C-BE32-E72D297353CC}">
              <c16:uniqueId val="{00000000-AA8F-4295-966F-E5C704DD64E9}"/>
            </c:ext>
          </c:extLst>
        </c:ser>
        <c:ser>
          <c:idx val="2"/>
          <c:order val="2"/>
          <c:tx>
            <c:strRef>
              <c:f>'ANALISIS POR COMPONENTE'!$R$5</c:f>
              <c:strCache>
                <c:ptCount val="1"/>
                <c:pt idx="0">
                  <c:v>BOGOTA</c:v>
                </c:pt>
              </c:strCache>
            </c:strRef>
          </c:tx>
          <c:spPr>
            <a:solidFill>
              <a:schemeClr val="accent3"/>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COMPONENTE'!$S$5:$V$5</c:f>
            </c:numRef>
          </c:val>
          <c:extLst>
            <c:ext xmlns:c16="http://schemas.microsoft.com/office/drawing/2014/chart" uri="{C3380CC4-5D6E-409C-BE32-E72D297353CC}">
              <c16:uniqueId val="{00000001-AA8F-4295-966F-E5C704DD64E9}"/>
            </c:ext>
          </c:extLst>
        </c:ser>
        <c:ser>
          <c:idx val="3"/>
          <c:order val="3"/>
          <c:tx>
            <c:strRef>
              <c:f>'ANALISIS POR COMPONENTE'!$R$6</c:f>
              <c:strCache>
                <c:ptCount val="1"/>
                <c:pt idx="0">
                  <c:v>BUCARAMANGA</c:v>
                </c:pt>
              </c:strCache>
            </c:strRef>
          </c:tx>
          <c:spPr>
            <a:solidFill>
              <a:schemeClr val="accent4"/>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COMPONENTE'!$S$6:$V$6</c:f>
            </c:numRef>
          </c:val>
          <c:extLst>
            <c:ext xmlns:c16="http://schemas.microsoft.com/office/drawing/2014/chart" uri="{C3380CC4-5D6E-409C-BE32-E72D297353CC}">
              <c16:uniqueId val="{00000002-AA8F-4295-966F-E5C704DD64E9}"/>
            </c:ext>
          </c:extLst>
        </c:ser>
        <c:ser>
          <c:idx val="4"/>
          <c:order val="4"/>
          <c:tx>
            <c:strRef>
              <c:f>'ANALISIS POR COMPONENTE'!$R$7</c:f>
              <c:strCache>
                <c:ptCount val="1"/>
                <c:pt idx="0">
                  <c:v>BUENAVENTURA</c:v>
                </c:pt>
              </c:strCache>
            </c:strRef>
          </c:tx>
          <c:spPr>
            <a:solidFill>
              <a:schemeClr val="accent5"/>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COMPONENTE'!$S$7:$V$7</c:f>
            </c:numRef>
          </c:val>
          <c:extLst>
            <c:ext xmlns:c16="http://schemas.microsoft.com/office/drawing/2014/chart" uri="{C3380CC4-5D6E-409C-BE32-E72D297353CC}">
              <c16:uniqueId val="{00000000-9D54-4953-91BD-AF13F4F378E8}"/>
            </c:ext>
          </c:extLst>
        </c:ser>
        <c:ser>
          <c:idx val="5"/>
          <c:order val="5"/>
          <c:tx>
            <c:strRef>
              <c:f>'ANALISIS POR COMPONENTE'!$R$8</c:f>
              <c:strCache>
                <c:ptCount val="1"/>
                <c:pt idx="0">
                  <c:v>CALI</c:v>
                </c:pt>
              </c:strCache>
            </c:strRef>
          </c:tx>
          <c:spPr>
            <a:solidFill>
              <a:schemeClr val="accent6"/>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COMPONENTE'!$S$8:$V$8</c:f>
            </c:numRef>
          </c:val>
          <c:extLst>
            <c:ext xmlns:c16="http://schemas.microsoft.com/office/drawing/2014/chart" uri="{C3380CC4-5D6E-409C-BE32-E72D297353CC}">
              <c16:uniqueId val="{00000001-9D54-4953-91BD-AF13F4F378E8}"/>
            </c:ext>
          </c:extLst>
        </c:ser>
        <c:ser>
          <c:idx val="6"/>
          <c:order val="6"/>
          <c:tx>
            <c:strRef>
              <c:f>'ANALISIS POR COMPONENTE'!$R$9</c:f>
              <c:strCache>
                <c:ptCount val="1"/>
                <c:pt idx="0">
                  <c:v>CARTAGENA</c:v>
                </c:pt>
              </c:strCache>
            </c:strRef>
          </c:tx>
          <c:spPr>
            <a:solidFill>
              <a:schemeClr val="accent1">
                <a:lumMod val="60000"/>
              </a:schemeClr>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COMPONENTE'!$S$9:$V$9</c:f>
            </c:numRef>
          </c:val>
          <c:extLst>
            <c:ext xmlns:c16="http://schemas.microsoft.com/office/drawing/2014/chart" uri="{C3380CC4-5D6E-409C-BE32-E72D297353CC}">
              <c16:uniqueId val="{00000002-9D54-4953-91BD-AF13F4F378E8}"/>
            </c:ext>
          </c:extLst>
        </c:ser>
        <c:ser>
          <c:idx val="7"/>
          <c:order val="7"/>
          <c:tx>
            <c:strRef>
              <c:f>'ANALISIS POR COMPONENTE'!$R$10</c:f>
              <c:strCache>
                <c:ptCount val="1"/>
                <c:pt idx="0">
                  <c:v>MANIZALES</c:v>
                </c:pt>
              </c:strCache>
            </c:strRef>
          </c:tx>
          <c:spPr>
            <a:solidFill>
              <a:schemeClr val="accent2">
                <a:lumMod val="60000"/>
              </a:schemeClr>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COMPONENTE'!$S$10:$V$10</c:f>
              <c:numCache>
                <c:formatCode>General</c:formatCode>
                <c:ptCount val="4"/>
                <c:pt idx="0">
                  <c:v>65.099999999999994</c:v>
                </c:pt>
                <c:pt idx="1">
                  <c:v>70.8</c:v>
                </c:pt>
                <c:pt idx="2">
                  <c:v>63.3</c:v>
                </c:pt>
                <c:pt idx="3">
                  <c:v>68.7</c:v>
                </c:pt>
              </c:numCache>
            </c:numRef>
          </c:val>
          <c:extLst>
            <c:ext xmlns:c16="http://schemas.microsoft.com/office/drawing/2014/chart" uri="{C3380CC4-5D6E-409C-BE32-E72D297353CC}">
              <c16:uniqueId val="{00000003-9D54-4953-91BD-AF13F4F378E8}"/>
            </c:ext>
          </c:extLst>
        </c:ser>
        <c:ser>
          <c:idx val="8"/>
          <c:order val="8"/>
          <c:tx>
            <c:strRef>
              <c:f>'ANALISIS POR COMPONENTE'!$R$11</c:f>
              <c:strCache>
                <c:ptCount val="1"/>
                <c:pt idx="0">
                  <c:v>CUCUTA</c:v>
                </c:pt>
              </c:strCache>
            </c:strRef>
          </c:tx>
          <c:spPr>
            <a:solidFill>
              <a:schemeClr val="accent3">
                <a:lumMod val="60000"/>
              </a:schemeClr>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COMPONENTE'!$S$11:$V$11</c:f>
            </c:numRef>
          </c:val>
          <c:extLst>
            <c:ext xmlns:c16="http://schemas.microsoft.com/office/drawing/2014/chart" uri="{C3380CC4-5D6E-409C-BE32-E72D297353CC}">
              <c16:uniqueId val="{00000004-9D54-4953-91BD-AF13F4F378E8}"/>
            </c:ext>
          </c:extLst>
        </c:ser>
        <c:ser>
          <c:idx val="9"/>
          <c:order val="9"/>
          <c:tx>
            <c:strRef>
              <c:f>'ANALISIS POR COMPONENTE'!$R$12</c:f>
              <c:strCache>
                <c:ptCount val="1"/>
                <c:pt idx="0">
                  <c:v>IBAGUE</c:v>
                </c:pt>
              </c:strCache>
            </c:strRef>
          </c:tx>
          <c:spPr>
            <a:solidFill>
              <a:schemeClr val="accent4">
                <a:lumMod val="60000"/>
              </a:schemeClr>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COMPONENTE'!$S$12:$V$12</c:f>
            </c:numRef>
          </c:val>
          <c:extLst>
            <c:ext xmlns:c16="http://schemas.microsoft.com/office/drawing/2014/chart" uri="{C3380CC4-5D6E-409C-BE32-E72D297353CC}">
              <c16:uniqueId val="{00000005-9D54-4953-91BD-AF13F4F378E8}"/>
            </c:ext>
          </c:extLst>
        </c:ser>
        <c:ser>
          <c:idx val="10"/>
          <c:order val="10"/>
          <c:tx>
            <c:strRef>
              <c:f>'ANALISIS POR COMPONENTE'!$R$13</c:f>
              <c:strCache>
                <c:ptCount val="1"/>
                <c:pt idx="0">
                  <c:v>MONTERIA</c:v>
                </c:pt>
              </c:strCache>
            </c:strRef>
          </c:tx>
          <c:spPr>
            <a:solidFill>
              <a:schemeClr val="accent5">
                <a:lumMod val="60000"/>
              </a:schemeClr>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COMPONENTE'!$S$13:$V$13</c:f>
              <c:numCache>
                <c:formatCode>General</c:formatCode>
                <c:ptCount val="4"/>
                <c:pt idx="0">
                  <c:v>76</c:v>
                </c:pt>
                <c:pt idx="1">
                  <c:v>68.099999999999994</c:v>
                </c:pt>
                <c:pt idx="2">
                  <c:v>49.1</c:v>
                </c:pt>
                <c:pt idx="3">
                  <c:v>54.7</c:v>
                </c:pt>
              </c:numCache>
            </c:numRef>
          </c:val>
          <c:extLst>
            <c:ext xmlns:c16="http://schemas.microsoft.com/office/drawing/2014/chart" uri="{C3380CC4-5D6E-409C-BE32-E72D297353CC}">
              <c16:uniqueId val="{00000006-9D54-4953-91BD-AF13F4F378E8}"/>
            </c:ext>
          </c:extLst>
        </c:ser>
        <c:ser>
          <c:idx val="11"/>
          <c:order val="11"/>
          <c:tx>
            <c:strRef>
              <c:f>'ANALISIS POR COMPONENTE'!$R$14</c:f>
              <c:strCache>
                <c:ptCount val="1"/>
                <c:pt idx="0">
                  <c:v>MEDELLN</c:v>
                </c:pt>
              </c:strCache>
            </c:strRef>
          </c:tx>
          <c:spPr>
            <a:solidFill>
              <a:schemeClr val="accent6">
                <a:lumMod val="60000"/>
              </a:schemeClr>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COMPONENTE'!$S$14:$V$14</c:f>
            </c:numRef>
          </c:val>
          <c:extLst>
            <c:ext xmlns:c16="http://schemas.microsoft.com/office/drawing/2014/chart" uri="{C3380CC4-5D6E-409C-BE32-E72D297353CC}">
              <c16:uniqueId val="{00000007-9D54-4953-91BD-AF13F4F378E8}"/>
            </c:ext>
          </c:extLst>
        </c:ser>
        <c:ser>
          <c:idx val="12"/>
          <c:order val="12"/>
          <c:tx>
            <c:strRef>
              <c:f>'ANALISIS POR COMPONENTE'!$R$15</c:f>
              <c:strCache>
                <c:ptCount val="1"/>
                <c:pt idx="0">
                  <c:v>CAUCASIA</c:v>
                </c:pt>
              </c:strCache>
            </c:strRef>
          </c:tx>
          <c:spPr>
            <a:solidFill>
              <a:schemeClr val="accent1">
                <a:lumMod val="80000"/>
                <a:lumOff val="20000"/>
              </a:schemeClr>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COMPONENTE'!$S$15:$V$15</c:f>
              <c:numCache>
                <c:formatCode>General</c:formatCode>
                <c:ptCount val="4"/>
                <c:pt idx="0">
                  <c:v>44.97</c:v>
                </c:pt>
                <c:pt idx="1">
                  <c:v>63.2</c:v>
                </c:pt>
                <c:pt idx="2">
                  <c:v>63.02</c:v>
                </c:pt>
                <c:pt idx="3">
                  <c:v>55.01</c:v>
                </c:pt>
              </c:numCache>
            </c:numRef>
          </c:val>
          <c:extLst>
            <c:ext xmlns:c16="http://schemas.microsoft.com/office/drawing/2014/chart" uri="{C3380CC4-5D6E-409C-BE32-E72D297353CC}">
              <c16:uniqueId val="{00000008-9D54-4953-91BD-AF13F4F378E8}"/>
            </c:ext>
          </c:extLst>
        </c:ser>
        <c:ser>
          <c:idx val="13"/>
          <c:order val="13"/>
          <c:tx>
            <c:strRef>
              <c:f>'ANALISIS POR COMPONENTE'!$R$16</c:f>
              <c:strCache>
                <c:ptCount val="1"/>
                <c:pt idx="0">
                  <c:v>PEREIRA</c:v>
                </c:pt>
              </c:strCache>
            </c:strRef>
          </c:tx>
          <c:spPr>
            <a:solidFill>
              <a:schemeClr val="accent2">
                <a:lumMod val="80000"/>
                <a:lumOff val="20000"/>
              </a:schemeClr>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COMPONENTE'!$S$16:$V$16</c:f>
            </c:numRef>
          </c:val>
          <c:extLst>
            <c:ext xmlns:c16="http://schemas.microsoft.com/office/drawing/2014/chart" uri="{C3380CC4-5D6E-409C-BE32-E72D297353CC}">
              <c16:uniqueId val="{00000009-9D54-4953-91BD-AF13F4F378E8}"/>
            </c:ext>
          </c:extLst>
        </c:ser>
        <c:ser>
          <c:idx val="14"/>
          <c:order val="14"/>
          <c:tx>
            <c:strRef>
              <c:f>'ANALISIS POR COMPONENTE'!$R$17</c:f>
              <c:strCache>
                <c:ptCount val="1"/>
                <c:pt idx="0">
                  <c:v>QUIBDO</c:v>
                </c:pt>
              </c:strCache>
            </c:strRef>
          </c:tx>
          <c:spPr>
            <a:solidFill>
              <a:schemeClr val="accent3">
                <a:lumMod val="80000"/>
                <a:lumOff val="20000"/>
              </a:schemeClr>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COMPONENTE'!$S$17:$V$17</c:f>
              <c:numCache>
                <c:formatCode>General</c:formatCode>
                <c:ptCount val="4"/>
                <c:pt idx="0">
                  <c:v>72.099999999999994</c:v>
                </c:pt>
                <c:pt idx="1">
                  <c:v>40.200000000000003</c:v>
                </c:pt>
                <c:pt idx="2">
                  <c:v>28.8</c:v>
                </c:pt>
                <c:pt idx="3">
                  <c:v>63.6</c:v>
                </c:pt>
              </c:numCache>
            </c:numRef>
          </c:val>
          <c:extLst>
            <c:ext xmlns:c16="http://schemas.microsoft.com/office/drawing/2014/chart" uri="{C3380CC4-5D6E-409C-BE32-E72D297353CC}">
              <c16:uniqueId val="{0000000A-9D54-4953-91BD-AF13F4F378E8}"/>
            </c:ext>
          </c:extLst>
        </c:ser>
        <c:ser>
          <c:idx val="15"/>
          <c:order val="15"/>
          <c:tx>
            <c:strRef>
              <c:f>'ANALISIS POR COMPONENTE'!$R$18</c:f>
              <c:strCache>
                <c:ptCount val="1"/>
                <c:pt idx="0">
                  <c:v>SANTA MARTA</c:v>
                </c:pt>
              </c:strCache>
            </c:strRef>
          </c:tx>
          <c:spPr>
            <a:solidFill>
              <a:schemeClr val="accent4">
                <a:lumMod val="80000"/>
                <a:lumOff val="20000"/>
              </a:schemeClr>
            </a:solidFill>
            <a:ln>
              <a:noFill/>
            </a:ln>
            <a:effectLst/>
          </c:spPr>
          <c:invertIfNegative val="0"/>
          <c:cat>
            <c:strRef>
              <c:f>'ANALISIS POR COMPONENTE'!$S$2:$V$2</c:f>
              <c:strCache>
                <c:ptCount val="4"/>
                <c:pt idx="0">
                  <c:v>Derechos personales </c:v>
                </c:pt>
                <c:pt idx="1">
                  <c:v>Libertad personal y de elección</c:v>
                </c:pt>
                <c:pt idx="2">
                  <c:v>Tolerancia e inclusión </c:v>
                </c:pt>
                <c:pt idx="3">
                  <c:v>Acceso a la educación superior</c:v>
                </c:pt>
              </c:strCache>
            </c:strRef>
          </c:cat>
          <c:val>
            <c:numRef>
              <c:f>'ANALISIS POR COMPONENTE'!$S$18:$V$18</c:f>
            </c:numRef>
          </c:val>
          <c:extLst>
            <c:ext xmlns:c16="http://schemas.microsoft.com/office/drawing/2014/chart" uri="{C3380CC4-5D6E-409C-BE32-E72D297353CC}">
              <c16:uniqueId val="{0000000B-9D54-4953-91BD-AF13F4F378E8}"/>
            </c:ext>
          </c:extLst>
        </c:ser>
        <c:dLbls>
          <c:showLegendKey val="0"/>
          <c:showVal val="0"/>
          <c:showCatName val="0"/>
          <c:showSerName val="0"/>
          <c:showPercent val="0"/>
          <c:showBubbleSize val="0"/>
        </c:dLbls>
        <c:gapWidth val="219"/>
        <c:overlap val="-27"/>
        <c:axId val="249829487"/>
        <c:axId val="249832815"/>
      </c:barChart>
      <c:catAx>
        <c:axId val="2498294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s-CO"/>
                  <a:t>COMPONENTES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249832815"/>
        <c:crosses val="autoZero"/>
        <c:auto val="1"/>
        <c:lblAlgn val="ctr"/>
        <c:lblOffset val="100"/>
        <c:noMultiLvlLbl val="0"/>
      </c:catAx>
      <c:valAx>
        <c:axId val="2498328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s-CO"/>
                  <a:t>PUNTAJE</a:t>
                </a:r>
              </a:p>
            </c:rich>
          </c:tx>
          <c:layout>
            <c:manualLayout>
              <c:xMode val="edge"/>
              <c:yMode val="edge"/>
              <c:x val="2.7619046790579773E-2"/>
              <c:y val="0.4029388218984291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2498294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lumMod val="95000"/>
      </a:schemeClr>
    </a:solidFill>
    <a:ln w="9525" cap="flat" cmpd="sng" algn="ctr">
      <a:solidFill>
        <a:schemeClr val="tx1"/>
      </a:solidFill>
      <a:round/>
    </a:ln>
    <a:effectLst/>
  </c:spPr>
  <c:txPr>
    <a:bodyPr/>
    <a:lstStyle/>
    <a:p>
      <a:pPr>
        <a:defRPr>
          <a:solidFill>
            <a:schemeClr val="tx1"/>
          </a:solidFill>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CO"/>
              <a:t>RELACIÓN DE DIMENSIONES POR</a:t>
            </a:r>
            <a:r>
              <a:rPr lang="es-CO" baseline="0"/>
              <a:t> CIUDAD</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'ANALISIS POR DIMENSIÓN'!$B$1</c:f>
              <c:strCache>
                <c:ptCount val="1"/>
                <c:pt idx="0">
                  <c:v>Necesidades Humanas Básicas</c:v>
                </c:pt>
              </c:strCache>
            </c:strRef>
          </c:tx>
          <c:spPr>
            <a:solidFill>
              <a:schemeClr val="accent1"/>
            </a:solidFill>
            <a:ln>
              <a:solidFill>
                <a:schemeClr val="accent5"/>
              </a:solidFill>
            </a:ln>
            <a:effectLst/>
            <a:scene3d>
              <a:camera prst="orthographicFront"/>
              <a:lightRig rig="threePt" dir="t"/>
            </a:scene3d>
            <a:sp3d>
              <a:bevelT w="190500" h="38100"/>
            </a:sp3d>
          </c:spPr>
          <c:invertIfNegative val="0"/>
          <c:cat>
            <c:strRef>
              <c:f>'ANALISIS POR DIMENSIÓN'!$A$2:$A$17</c:f>
              <c:strCache>
                <c:ptCount val="4"/>
                <c:pt idx="0">
                  <c:v>MANIZALES</c:v>
                </c:pt>
                <c:pt idx="1">
                  <c:v>MONTERIA</c:v>
                </c:pt>
                <c:pt idx="2">
                  <c:v>QUIBDO</c:v>
                </c:pt>
                <c:pt idx="3">
                  <c:v>CAUCASIA</c:v>
                </c:pt>
              </c:strCache>
            </c:strRef>
          </c:cat>
          <c:val>
            <c:numRef>
              <c:f>'ANALISIS POR DIMENSIÓN'!$B$2:$B$17</c:f>
              <c:numCache>
                <c:formatCode>0.00</c:formatCode>
                <c:ptCount val="4"/>
                <c:pt idx="0">
                  <c:v>83.9</c:v>
                </c:pt>
                <c:pt idx="1">
                  <c:v>76.45</c:v>
                </c:pt>
                <c:pt idx="2">
                  <c:v>46.9</c:v>
                </c:pt>
                <c:pt idx="3">
                  <c:v>9.1999999999999993</c:v>
                </c:pt>
              </c:numCache>
            </c:numRef>
          </c:val>
          <c:extLst>
            <c:ext xmlns:c16="http://schemas.microsoft.com/office/drawing/2014/chart" uri="{C3380CC4-5D6E-409C-BE32-E72D297353CC}">
              <c16:uniqueId val="{00000000-6049-49C8-AFA1-0A1A8733FB43}"/>
            </c:ext>
          </c:extLst>
        </c:ser>
        <c:ser>
          <c:idx val="1"/>
          <c:order val="1"/>
          <c:tx>
            <c:strRef>
              <c:f>'ANALISIS POR DIMENSIÓN'!$C$1</c:f>
              <c:strCache>
                <c:ptCount val="1"/>
                <c:pt idx="0">
                  <c:v>Fundamentos de Bienestar</c:v>
                </c:pt>
              </c:strCache>
            </c:strRef>
          </c:tx>
          <c:spPr>
            <a:solidFill>
              <a:schemeClr val="accent2"/>
            </a:solidFill>
            <a:ln>
              <a:noFill/>
            </a:ln>
            <a:effectLst/>
            <a:scene3d>
              <a:camera prst="orthographicFront"/>
              <a:lightRig rig="threePt" dir="t"/>
            </a:scene3d>
            <a:sp3d>
              <a:bevelT w="190500" h="38100"/>
            </a:sp3d>
          </c:spPr>
          <c:invertIfNegative val="0"/>
          <c:cat>
            <c:strRef>
              <c:f>'ANALISIS POR DIMENSIÓN'!$A$2:$A$17</c:f>
              <c:strCache>
                <c:ptCount val="4"/>
                <c:pt idx="0">
                  <c:v>MANIZALES</c:v>
                </c:pt>
                <c:pt idx="1">
                  <c:v>MONTERIA</c:v>
                </c:pt>
                <c:pt idx="2">
                  <c:v>QUIBDO</c:v>
                </c:pt>
                <c:pt idx="3">
                  <c:v>CAUCASIA</c:v>
                </c:pt>
              </c:strCache>
            </c:strRef>
          </c:cat>
          <c:val>
            <c:numRef>
              <c:f>'ANALISIS POR DIMENSIÓN'!$C$2:$C$17</c:f>
              <c:numCache>
                <c:formatCode>0.00</c:formatCode>
                <c:ptCount val="4"/>
                <c:pt idx="0">
                  <c:v>69.375</c:v>
                </c:pt>
                <c:pt idx="1">
                  <c:v>65.424999999999997</c:v>
                </c:pt>
                <c:pt idx="2">
                  <c:v>56.5</c:v>
                </c:pt>
                <c:pt idx="3">
                  <c:v>70.432500000000005</c:v>
                </c:pt>
              </c:numCache>
            </c:numRef>
          </c:val>
          <c:extLst>
            <c:ext xmlns:c16="http://schemas.microsoft.com/office/drawing/2014/chart" uri="{C3380CC4-5D6E-409C-BE32-E72D297353CC}">
              <c16:uniqueId val="{00000001-6049-49C8-AFA1-0A1A8733FB43}"/>
            </c:ext>
          </c:extLst>
        </c:ser>
        <c:ser>
          <c:idx val="2"/>
          <c:order val="2"/>
          <c:tx>
            <c:strRef>
              <c:f>'ANALISIS POR DIMENSIÓN'!$D$1</c:f>
              <c:strCache>
                <c:ptCount val="1"/>
                <c:pt idx="0">
                  <c:v>Oportunidades</c:v>
                </c:pt>
              </c:strCache>
            </c:strRef>
          </c:tx>
          <c:spPr>
            <a:solidFill>
              <a:schemeClr val="accent6"/>
            </a:solidFill>
            <a:ln>
              <a:solidFill>
                <a:schemeClr val="accent6"/>
              </a:solidFill>
            </a:ln>
            <a:effectLst/>
            <a:scene3d>
              <a:camera prst="orthographicFront"/>
              <a:lightRig rig="threePt" dir="t"/>
            </a:scene3d>
            <a:sp3d>
              <a:bevelT w="190500" h="38100"/>
            </a:sp3d>
          </c:spPr>
          <c:invertIfNegative val="0"/>
          <c:cat>
            <c:strRef>
              <c:f>'ANALISIS POR DIMENSIÓN'!$A$2:$A$17</c:f>
              <c:strCache>
                <c:ptCount val="4"/>
                <c:pt idx="0">
                  <c:v>MANIZALES</c:v>
                </c:pt>
                <c:pt idx="1">
                  <c:v>MONTERIA</c:v>
                </c:pt>
                <c:pt idx="2">
                  <c:v>QUIBDO</c:v>
                </c:pt>
                <c:pt idx="3">
                  <c:v>CAUCASIA</c:v>
                </c:pt>
              </c:strCache>
            </c:strRef>
          </c:cat>
          <c:val>
            <c:numRef>
              <c:f>'ANALISIS POR DIMENSIÓN'!$D$2:$D$17</c:f>
              <c:numCache>
                <c:formatCode>0.00</c:formatCode>
                <c:ptCount val="4"/>
                <c:pt idx="0">
                  <c:v>66.974999999999994</c:v>
                </c:pt>
                <c:pt idx="1">
                  <c:v>61.974999999999994</c:v>
                </c:pt>
                <c:pt idx="2">
                  <c:v>51.2</c:v>
                </c:pt>
                <c:pt idx="3">
                  <c:v>56.6</c:v>
                </c:pt>
              </c:numCache>
            </c:numRef>
          </c:val>
          <c:extLst>
            <c:ext xmlns:c16="http://schemas.microsoft.com/office/drawing/2014/chart" uri="{C3380CC4-5D6E-409C-BE32-E72D297353CC}">
              <c16:uniqueId val="{00000002-6049-49C8-AFA1-0A1A8733FB43}"/>
            </c:ext>
          </c:extLst>
        </c:ser>
        <c:dLbls>
          <c:showLegendKey val="0"/>
          <c:showVal val="0"/>
          <c:showCatName val="0"/>
          <c:showSerName val="0"/>
          <c:showPercent val="0"/>
          <c:showBubbleSize val="0"/>
        </c:dLbls>
        <c:gapWidth val="150"/>
        <c:axId val="139577903"/>
        <c:axId val="139582895"/>
      </c:barChart>
      <c:catAx>
        <c:axId val="139577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139582895"/>
        <c:crosses val="autoZero"/>
        <c:auto val="1"/>
        <c:lblAlgn val="ctr"/>
        <c:lblOffset val="100"/>
        <c:noMultiLvlLbl val="0"/>
      </c:catAx>
      <c:valAx>
        <c:axId val="13958289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1395779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t>PUNTAJE</a:t>
            </a:r>
            <a:r>
              <a:rPr lang="en-US" baseline="0"/>
              <a:t> INDICE D EPROGRESO SOCIAL (IPS)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'ANALISIS POR DIMENSIÓN'!$E$1</c:f>
              <c:strCache>
                <c:ptCount val="1"/>
                <c:pt idx="0">
                  <c:v>Resultado IPS</c:v>
                </c:pt>
              </c:strCache>
            </c:strRef>
          </c:tx>
          <c:spPr>
            <a:solidFill>
              <a:srgbClr val="002060"/>
            </a:solidFill>
            <a:ln>
              <a:noFill/>
            </a:ln>
            <a:effectLst/>
            <a:scene3d>
              <a:camera prst="orthographicFront"/>
              <a:lightRig rig="threePt" dir="t"/>
            </a:scene3d>
            <a:sp3d>
              <a:bevelT w="190500" h="381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'ANALISIS POR DIMENSIÓN'!$A$2:$A$17</c:f>
              <c:strCache>
                <c:ptCount val="4"/>
                <c:pt idx="0">
                  <c:v>MANIZALES</c:v>
                </c:pt>
                <c:pt idx="1">
                  <c:v>MONTERIA</c:v>
                </c:pt>
                <c:pt idx="2">
                  <c:v>QUIBDO</c:v>
                </c:pt>
                <c:pt idx="3">
                  <c:v>CAUCASIA</c:v>
                </c:pt>
              </c:strCache>
            </c:strRef>
          </c:cat>
          <c:val>
            <c:numRef>
              <c:f>'ANALISIS POR DIMENSIÓN'!$E$2:$E$17</c:f>
              <c:numCache>
                <c:formatCode>0.0</c:formatCode>
                <c:ptCount val="4"/>
                <c:pt idx="0">
                  <c:v>73.416666666666671</c:v>
                </c:pt>
                <c:pt idx="1">
                  <c:v>67.95</c:v>
                </c:pt>
                <c:pt idx="2">
                  <c:v>51.533333333333339</c:v>
                </c:pt>
                <c:pt idx="3">
                  <c:v>45.410833333333336</c:v>
                </c:pt>
              </c:numCache>
            </c:numRef>
          </c:val>
          <c:extLst>
            <c:ext xmlns:c16="http://schemas.microsoft.com/office/drawing/2014/chart" uri="{C3380CC4-5D6E-409C-BE32-E72D297353CC}">
              <c16:uniqueId val="{00000000-0FD0-4C14-BA1B-563AC29D9299}"/>
            </c:ext>
          </c:extLst>
        </c:ser>
        <c:dLbls>
          <c:dLblPos val="outEnd"/>
          <c:showLegendKey val="0"/>
          <c:showVal val="1"/>
          <c:showCatName val="0"/>
          <c:showSerName val="0"/>
          <c:showPercent val="0"/>
          <c:showBubbleSize val="0"/>
        </c:dLbls>
        <c:gapWidth val="219"/>
        <c:overlap val="-27"/>
        <c:axId val="1441486192"/>
        <c:axId val="1441486608"/>
      </c:barChart>
      <c:catAx>
        <c:axId val="144148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1441486608"/>
        <c:crosses val="autoZero"/>
        <c:auto val="1"/>
        <c:lblAlgn val="ctr"/>
        <c:lblOffset val="100"/>
        <c:noMultiLvlLbl val="0"/>
      </c:catAx>
      <c:valAx>
        <c:axId val="14414866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crossAx val="1441486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478988</xdr:colOff>
      <xdr:row>18</xdr:row>
      <xdr:rowOff>101871</xdr:rowOff>
    </xdr:from>
    <xdr:to>
      <xdr:col>8</xdr:col>
      <xdr:colOff>741199</xdr:colOff>
      <xdr:row>32</xdr:row>
      <xdr:rowOff>178071</xdr:rowOff>
    </xdr:to>
    <xdr:graphicFrame macro="">
      <xdr:nvGraphicFramePr>
        <xdr:cNvPr id="2" name="Gráfico 1">
          <a:extLst>
            <a:ext uri="{FF2B5EF4-FFF2-40B4-BE49-F238E27FC236}">
              <a16:creationId xmlns:a16="http://schemas.microsoft.com/office/drawing/2014/main" id="{ECE3D982-A617-EA2C-95B5-89C0E910CB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281478</xdr:colOff>
      <xdr:row>18</xdr:row>
      <xdr:rowOff>84740</xdr:rowOff>
    </xdr:from>
    <xdr:to>
      <xdr:col>15</xdr:col>
      <xdr:colOff>675617</xdr:colOff>
      <xdr:row>32</xdr:row>
      <xdr:rowOff>160941</xdr:rowOff>
    </xdr:to>
    <xdr:graphicFrame macro="">
      <xdr:nvGraphicFramePr>
        <xdr:cNvPr id="3" name="Gráfico 2">
          <a:extLst>
            <a:ext uri="{FF2B5EF4-FFF2-40B4-BE49-F238E27FC236}">
              <a16:creationId xmlns:a16="http://schemas.microsoft.com/office/drawing/2014/main" id="{90575B66-BCC8-4312-8709-AF9898BD3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324396</xdr:colOff>
      <xdr:row>18</xdr:row>
      <xdr:rowOff>98534</xdr:rowOff>
    </xdr:from>
    <xdr:to>
      <xdr:col>22</xdr:col>
      <xdr:colOff>718534</xdr:colOff>
      <xdr:row>32</xdr:row>
      <xdr:rowOff>174735</xdr:rowOff>
    </xdr:to>
    <xdr:graphicFrame macro="">
      <xdr:nvGraphicFramePr>
        <xdr:cNvPr id="4" name="Gráfico 3">
          <a:extLst>
            <a:ext uri="{FF2B5EF4-FFF2-40B4-BE49-F238E27FC236}">
              <a16:creationId xmlns:a16="http://schemas.microsoft.com/office/drawing/2014/main" id="{FAEB6BD6-C2CB-45FF-B1A3-91276BE8F8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18</xdr:row>
      <xdr:rowOff>4762</xdr:rowOff>
    </xdr:from>
    <xdr:to>
      <xdr:col>2</xdr:col>
      <xdr:colOff>1647825</xdr:colOff>
      <xdr:row>32</xdr:row>
      <xdr:rowOff>80962</xdr:rowOff>
    </xdr:to>
    <xdr:graphicFrame macro="">
      <xdr:nvGraphicFramePr>
        <xdr:cNvPr id="2" name="Gráfico 1">
          <a:extLst>
            <a:ext uri="{FF2B5EF4-FFF2-40B4-BE49-F238E27FC236}">
              <a16:creationId xmlns:a16="http://schemas.microsoft.com/office/drawing/2014/main" id="{CF05ACB9-A349-E5A3-2DD6-E26A166D89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104775</xdr:colOff>
      <xdr:row>18</xdr:row>
      <xdr:rowOff>23812</xdr:rowOff>
    </xdr:from>
    <xdr:to>
      <xdr:col>8</xdr:col>
      <xdr:colOff>476250</xdr:colOff>
      <xdr:row>32</xdr:row>
      <xdr:rowOff>100012</xdr:rowOff>
    </xdr:to>
    <xdr:graphicFrame macro="">
      <xdr:nvGraphicFramePr>
        <xdr:cNvPr id="4" name="Gráfico 3">
          <a:extLst>
            <a:ext uri="{FF2B5EF4-FFF2-40B4-BE49-F238E27FC236}">
              <a16:creationId xmlns:a16="http://schemas.microsoft.com/office/drawing/2014/main" id="{5955ECD1-865B-6B38-4120-2940402050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FRANCISCO JAVIER AGUIRRE ECHAVARRIA" id="{040FFD37-E476-4669-8991-9FDBD1995F14}" userId="S::francisco.aguirre@udea.edu.co::5c087e17-8269-4b02-993f-39eed48dc5a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hyperlink" Target="https://www.antioquiadatos.gov.co/index.php/biblioteca-estadistica/calidad-de-vida-2021/" TargetMode="External"/><Relationship Id="rId3" Type="http://schemas.openxmlformats.org/officeDocument/2006/relationships/hyperlink" Target="https://www.antioquiadatos.gov.co/index.php/biblioteca-estadistica/calidad-de-vida-2021/" TargetMode="External"/><Relationship Id="rId7" Type="http://schemas.openxmlformats.org/officeDocument/2006/relationships/hyperlink" Target="https://www.antioquiadatos.gov.co/index.php/biblioteca-estadistica/calidad-de-vida-2021/" TargetMode="External"/><Relationship Id="rId2" Type="http://schemas.openxmlformats.org/officeDocument/2006/relationships/hyperlink" Target="https://www.antioquiadatos.gov.co/index.php/biblioteca-estadistica/calidad-de-vida-2021/" TargetMode="External"/><Relationship Id="rId1" Type="http://schemas.openxmlformats.org/officeDocument/2006/relationships/hyperlink" Target="https://app.powerbi.com/view?r=eyJrIjoiOTEyNGFiNWYtODFiMy00YjhlLTljMmUtNzEyZDkxNDExY2UxIiwidCI6IjMxZmNmYjNmLThhMGItNGFiNS1iNzkyLTc0YzkwNjJiOWM4ZSIsImMiOjR9" TargetMode="External"/><Relationship Id="rId6" Type="http://schemas.openxmlformats.org/officeDocument/2006/relationships/hyperlink" Target="https://www.antioquiadatos.gov.co/index.php/biblioteca-estadistica/calidad-de-vida-2021/" TargetMode="External"/><Relationship Id="rId11" Type="http://schemas.openxmlformats.org/officeDocument/2006/relationships/comments" Target="../comments1.xml"/><Relationship Id="rId5" Type="http://schemas.openxmlformats.org/officeDocument/2006/relationships/hyperlink" Target="https://www.antioquiadatos.gov.co/index.php/biblioteca-estadistica/calidad-de-vida-2021/" TargetMode="External"/><Relationship Id="rId10" Type="http://schemas.openxmlformats.org/officeDocument/2006/relationships/vmlDrawing" Target="../drawings/vmlDrawing1.vml"/><Relationship Id="rId4" Type="http://schemas.openxmlformats.org/officeDocument/2006/relationships/hyperlink" Target="https://www.antioquiadatos.gov.co/index.php/biblioteca-estadistica/calidad-de-vida-2021/" TargetMode="External"/><Relationship Id="rId9" Type="http://schemas.openxmlformats.org/officeDocument/2006/relationships/hyperlink" Target="https://www.ramajudicial.gov.co/web/estadisticas-judiciales/ano-2021"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42C81-8FEE-4A6D-988B-B85E86307F7D}">
  <dimension ref="A1:T60"/>
  <sheetViews>
    <sheetView showGridLines="0" zoomScale="66" workbookViewId="0">
      <selection activeCell="C5" sqref="A5:XFD5"/>
    </sheetView>
  </sheetViews>
  <sheetFormatPr baseColWidth="10" defaultRowHeight="15" x14ac:dyDescent="0.25"/>
  <cols>
    <col min="1" max="1" width="34.5703125" customWidth="1"/>
    <col min="2" max="2" width="23.85546875" customWidth="1"/>
    <col min="3" max="3" width="27.7109375" customWidth="1"/>
    <col min="4" max="4" width="45.42578125" bestFit="1" customWidth="1"/>
    <col min="5" max="5" width="15.140625" bestFit="1" customWidth="1"/>
    <col min="6" max="6" width="20" style="9" customWidth="1"/>
    <col min="7" max="7" width="22.7109375" bestFit="1" customWidth="1"/>
    <col min="8" max="8" width="13.28515625" style="9" customWidth="1"/>
    <col min="9" max="9" width="14.140625" style="9" bestFit="1" customWidth="1"/>
    <col min="10" max="10" width="15.7109375" bestFit="1" customWidth="1"/>
    <col min="11" max="11" width="17.7109375" bestFit="1" customWidth="1"/>
    <col min="12" max="12" width="14.5703125" bestFit="1" customWidth="1"/>
    <col min="13" max="13" width="13.7109375" customWidth="1"/>
    <col min="14" max="17" width="70" customWidth="1"/>
    <col min="18" max="18" width="154.140625" bestFit="1" customWidth="1"/>
    <col min="19" max="19" width="118.28515625" customWidth="1"/>
  </cols>
  <sheetData>
    <row r="1" spans="1:20" x14ac:dyDescent="0.25">
      <c r="G1" s="82" t="s">
        <v>171</v>
      </c>
      <c r="H1" s="82"/>
      <c r="I1" s="82"/>
      <c r="J1" s="82"/>
      <c r="K1" s="82"/>
      <c r="L1" s="82"/>
      <c r="N1" t="s">
        <v>172</v>
      </c>
    </row>
    <row r="2" spans="1:20" ht="45.75" customHeight="1" x14ac:dyDescent="0.25">
      <c r="A2" s="2" t="s">
        <v>3</v>
      </c>
      <c r="B2" s="2" t="s">
        <v>4</v>
      </c>
      <c r="C2" s="2" t="s">
        <v>23</v>
      </c>
      <c r="D2" s="2" t="s">
        <v>22</v>
      </c>
      <c r="E2" s="2" t="s">
        <v>126</v>
      </c>
      <c r="F2" s="2">
        <v>2021</v>
      </c>
      <c r="G2" s="3" t="s">
        <v>162</v>
      </c>
      <c r="H2" s="3" t="s">
        <v>164</v>
      </c>
      <c r="I2" s="3" t="s">
        <v>165</v>
      </c>
      <c r="J2" s="3" t="s">
        <v>169</v>
      </c>
      <c r="K2" s="3" t="s">
        <v>170</v>
      </c>
      <c r="L2" s="3" t="s">
        <v>175</v>
      </c>
      <c r="M2" s="3" t="s">
        <v>163</v>
      </c>
      <c r="N2" s="3" t="s">
        <v>177</v>
      </c>
      <c r="O2" s="3" t="s">
        <v>176</v>
      </c>
      <c r="P2" s="3" t="s">
        <v>166</v>
      </c>
      <c r="Q2" s="3" t="s">
        <v>167</v>
      </c>
      <c r="R2" s="4" t="s">
        <v>134</v>
      </c>
      <c r="S2" t="s">
        <v>146</v>
      </c>
    </row>
    <row r="3" spans="1:20" s="9" customFormat="1" ht="45" x14ac:dyDescent="0.25">
      <c r="A3" s="83" t="s">
        <v>0</v>
      </c>
      <c r="B3" s="78" t="s">
        <v>5</v>
      </c>
      <c r="C3" s="29" t="s">
        <v>20</v>
      </c>
      <c r="D3" s="29" t="s">
        <v>21</v>
      </c>
      <c r="E3" s="29" t="s">
        <v>127</v>
      </c>
      <c r="F3" s="29">
        <v>8.4600000000000009</v>
      </c>
      <c r="G3" s="28">
        <v>0.23</v>
      </c>
      <c r="H3" s="30">
        <v>0</v>
      </c>
      <c r="I3" s="30">
        <v>41.44</v>
      </c>
      <c r="J3" s="30">
        <f t="shared" ref="J3:J34" si="0">F3-I3</f>
        <v>-32.979999999999997</v>
      </c>
      <c r="K3" s="30">
        <f>H3-I3</f>
        <v>-41.44</v>
      </c>
      <c r="L3" s="28">
        <f>J3/K3</f>
        <v>0.79584942084942079</v>
      </c>
      <c r="M3" s="28">
        <f t="shared" ref="M3:M34" si="1">L3*G3</f>
        <v>0.18304536679536679</v>
      </c>
      <c r="N3" s="84">
        <f>SUM(M3:M7)</f>
        <v>-1.846965888791793</v>
      </c>
      <c r="O3" s="80">
        <f>+N3*100</f>
        <v>-184.6965888791793</v>
      </c>
      <c r="P3" s="84">
        <f>+SUM(O3:O20)/4</f>
        <v>9.2057658521334389</v>
      </c>
      <c r="Q3" s="84">
        <f>+SUM(P3:P57)/3</f>
        <v>45.39634699055707</v>
      </c>
      <c r="R3" s="31" t="s">
        <v>203</v>
      </c>
      <c r="T3" s="9">
        <v>98423</v>
      </c>
    </row>
    <row r="4" spans="1:20" s="9" customFormat="1" ht="45" x14ac:dyDescent="0.25">
      <c r="A4" s="83"/>
      <c r="B4" s="78"/>
      <c r="C4" s="29" t="s">
        <v>24</v>
      </c>
      <c r="D4" s="29" t="s">
        <v>125</v>
      </c>
      <c r="E4" s="29" t="s">
        <v>127</v>
      </c>
      <c r="F4" s="29">
        <v>60.46</v>
      </c>
      <c r="G4" s="28">
        <v>0.24</v>
      </c>
      <c r="H4" s="30">
        <v>0</v>
      </c>
      <c r="I4" s="30">
        <v>5.35</v>
      </c>
      <c r="J4" s="30">
        <f>F4-I4</f>
        <v>55.11</v>
      </c>
      <c r="K4" s="30">
        <f t="shared" ref="K4:K57" si="2">H4-I4</f>
        <v>-5.35</v>
      </c>
      <c r="L4" s="32">
        <f t="shared" ref="L4:L57" si="3">J4/K4</f>
        <v>-10.300934579439254</v>
      </c>
      <c r="M4" s="28">
        <f t="shared" si="1"/>
        <v>-2.4722242990654206</v>
      </c>
      <c r="N4" s="84"/>
      <c r="O4" s="80"/>
      <c r="P4" s="84"/>
      <c r="Q4" s="84"/>
      <c r="R4" s="31" t="s">
        <v>203</v>
      </c>
    </row>
    <row r="5" spans="1:20" s="9" customFormat="1" ht="45" x14ac:dyDescent="0.25">
      <c r="A5" s="83"/>
      <c r="B5" s="78"/>
      <c r="C5" s="29" t="s">
        <v>25</v>
      </c>
      <c r="D5" s="29" t="s">
        <v>26</v>
      </c>
      <c r="E5" s="29" t="s">
        <v>127</v>
      </c>
      <c r="F5" s="29">
        <v>1.05</v>
      </c>
      <c r="G5" s="28">
        <v>0.17</v>
      </c>
      <c r="H5" s="30">
        <v>0</v>
      </c>
      <c r="I5" s="30">
        <v>5.52</v>
      </c>
      <c r="J5" s="30">
        <f>F5-I5</f>
        <v>-4.47</v>
      </c>
      <c r="K5" s="30">
        <f>H5-I5</f>
        <v>-5.52</v>
      </c>
      <c r="L5" s="28">
        <f>J5/K5</f>
        <v>0.80978260869565222</v>
      </c>
      <c r="M5" s="28">
        <f t="shared" si="1"/>
        <v>0.13766304347826089</v>
      </c>
      <c r="N5" s="84"/>
      <c r="O5" s="80"/>
      <c r="P5" s="84"/>
      <c r="Q5" s="84"/>
      <c r="R5" s="31" t="s">
        <v>203</v>
      </c>
    </row>
    <row r="6" spans="1:20" s="9" customFormat="1" ht="28.5" x14ac:dyDescent="0.25">
      <c r="A6" s="83"/>
      <c r="B6" s="78"/>
      <c r="C6" s="29" t="s">
        <v>128</v>
      </c>
      <c r="D6" s="29" t="s">
        <v>27</v>
      </c>
      <c r="E6" s="29" t="s">
        <v>127</v>
      </c>
      <c r="F6" s="29">
        <v>0</v>
      </c>
      <c r="G6" s="28">
        <v>0.2</v>
      </c>
      <c r="H6" s="30">
        <v>0</v>
      </c>
      <c r="I6" s="30">
        <v>19.28</v>
      </c>
      <c r="J6" s="30">
        <f t="shared" si="0"/>
        <v>-19.28</v>
      </c>
      <c r="K6" s="30">
        <f t="shared" si="2"/>
        <v>-19.28</v>
      </c>
      <c r="L6" s="28">
        <f t="shared" si="3"/>
        <v>1</v>
      </c>
      <c r="M6" s="28">
        <f t="shared" si="1"/>
        <v>0.2</v>
      </c>
      <c r="N6" s="84"/>
      <c r="O6" s="80"/>
      <c r="P6" s="84"/>
      <c r="Q6" s="84"/>
      <c r="R6" s="33" t="s">
        <v>136</v>
      </c>
    </row>
    <row r="7" spans="1:20" s="9" customFormat="1" ht="28.5" x14ac:dyDescent="0.25">
      <c r="A7" s="83"/>
      <c r="B7" s="78"/>
      <c r="C7" s="29" t="s">
        <v>28</v>
      </c>
      <c r="D7" s="29" t="s">
        <v>129</v>
      </c>
      <c r="E7" s="29" t="s">
        <v>130</v>
      </c>
      <c r="F7" s="34">
        <v>7.6999999999999999E-2</v>
      </c>
      <c r="G7" s="28">
        <v>0.17</v>
      </c>
      <c r="H7" s="30">
        <v>0</v>
      </c>
      <c r="I7" s="35">
        <v>0.2</v>
      </c>
      <c r="J7" s="30">
        <f t="shared" si="0"/>
        <v>-0.12300000000000001</v>
      </c>
      <c r="K7" s="30">
        <f t="shared" si="2"/>
        <v>-0.2</v>
      </c>
      <c r="L7" s="28">
        <f t="shared" si="3"/>
        <v>0.61499999999999999</v>
      </c>
      <c r="M7" s="28">
        <f t="shared" si="1"/>
        <v>0.10455</v>
      </c>
      <c r="N7" s="84"/>
      <c r="O7" s="80"/>
      <c r="P7" s="84"/>
      <c r="Q7" s="84"/>
      <c r="R7" s="28" t="s">
        <v>136</v>
      </c>
    </row>
    <row r="8" spans="1:20" s="9" customFormat="1" ht="30" x14ac:dyDescent="0.25">
      <c r="A8" s="83"/>
      <c r="B8" s="78" t="s">
        <v>6</v>
      </c>
      <c r="C8" s="29" t="s">
        <v>29</v>
      </c>
      <c r="D8" s="29" t="s">
        <v>30</v>
      </c>
      <c r="E8" s="29" t="s">
        <v>130</v>
      </c>
      <c r="F8" s="36">
        <v>0.93</v>
      </c>
      <c r="G8" s="28">
        <v>0.34</v>
      </c>
      <c r="H8" s="35">
        <v>1</v>
      </c>
      <c r="I8" s="35">
        <v>0.1</v>
      </c>
      <c r="J8" s="30">
        <f t="shared" si="0"/>
        <v>0.83000000000000007</v>
      </c>
      <c r="K8" s="30">
        <f t="shared" si="2"/>
        <v>0.9</v>
      </c>
      <c r="L8" s="28">
        <f t="shared" si="3"/>
        <v>0.92222222222222228</v>
      </c>
      <c r="M8" s="28">
        <f t="shared" si="1"/>
        <v>0.31355555555555559</v>
      </c>
      <c r="N8" s="87">
        <f>SUM(M8:M10)</f>
        <v>0.90988888888888897</v>
      </c>
      <c r="O8" s="80">
        <f>+N8*100</f>
        <v>90.988888888888894</v>
      </c>
      <c r="P8" s="84"/>
      <c r="Q8" s="84"/>
      <c r="R8" s="37" t="s">
        <v>205</v>
      </c>
    </row>
    <row r="9" spans="1:20" s="9" customFormat="1" ht="30" x14ac:dyDescent="0.25">
      <c r="A9" s="83"/>
      <c r="B9" s="78"/>
      <c r="C9" s="29" t="s">
        <v>31</v>
      </c>
      <c r="D9" s="29" t="s">
        <v>32</v>
      </c>
      <c r="E9" s="29" t="s">
        <v>130</v>
      </c>
      <c r="F9" s="36">
        <v>0.89</v>
      </c>
      <c r="G9" s="28">
        <v>0.33</v>
      </c>
      <c r="H9" s="35">
        <v>1</v>
      </c>
      <c r="I9" s="35">
        <v>0.1</v>
      </c>
      <c r="J9" s="30">
        <f t="shared" si="0"/>
        <v>0.79</v>
      </c>
      <c r="K9" s="30">
        <f t="shared" si="2"/>
        <v>0.9</v>
      </c>
      <c r="L9" s="28">
        <f t="shared" si="3"/>
        <v>0.87777777777777777</v>
      </c>
      <c r="M9" s="28">
        <f t="shared" si="1"/>
        <v>0.28966666666666668</v>
      </c>
      <c r="N9" s="87"/>
      <c r="O9" s="80"/>
      <c r="P9" s="84"/>
      <c r="Q9" s="84"/>
      <c r="R9" s="37" t="s">
        <v>205</v>
      </c>
    </row>
    <row r="10" spans="1:20" s="9" customFormat="1" ht="28.5" customHeight="1" x14ac:dyDescent="0.25">
      <c r="A10" s="83"/>
      <c r="B10" s="78"/>
      <c r="C10" s="29" t="s">
        <v>33</v>
      </c>
      <c r="D10" s="29" t="s">
        <v>19</v>
      </c>
      <c r="E10" s="29" t="s">
        <v>131</v>
      </c>
      <c r="F10" s="29">
        <v>23.5</v>
      </c>
      <c r="G10" s="28">
        <v>0.32</v>
      </c>
      <c r="H10" s="30">
        <v>24</v>
      </c>
      <c r="I10" s="30">
        <v>12</v>
      </c>
      <c r="J10" s="30">
        <f t="shared" si="0"/>
        <v>11.5</v>
      </c>
      <c r="K10" s="30">
        <f t="shared" si="2"/>
        <v>12</v>
      </c>
      <c r="L10" s="28">
        <f t="shared" si="3"/>
        <v>0.95833333333333337</v>
      </c>
      <c r="M10" s="28">
        <f t="shared" si="1"/>
        <v>0.3066666666666667</v>
      </c>
      <c r="N10" s="87"/>
      <c r="O10" s="80"/>
      <c r="P10" s="84"/>
      <c r="Q10" s="84"/>
      <c r="R10" s="28" t="s">
        <v>144</v>
      </c>
    </row>
    <row r="11" spans="1:20" s="9" customFormat="1" ht="42.75" x14ac:dyDescent="0.25">
      <c r="A11" s="83"/>
      <c r="B11" s="88" t="s">
        <v>17</v>
      </c>
      <c r="C11" s="29" t="s">
        <v>34</v>
      </c>
      <c r="D11" s="29" t="s">
        <v>35</v>
      </c>
      <c r="E11" s="29" t="s">
        <v>130</v>
      </c>
      <c r="F11" s="38">
        <v>2.1999999999999999E-2</v>
      </c>
      <c r="G11" s="30">
        <v>0.28000000000000003</v>
      </c>
      <c r="H11" s="30">
        <v>0</v>
      </c>
      <c r="I11" s="39">
        <v>7.0000000000000007E-2</v>
      </c>
      <c r="J11" s="30">
        <f t="shared" si="0"/>
        <v>-4.8000000000000008E-2</v>
      </c>
      <c r="K11" s="30">
        <f t="shared" si="2"/>
        <v>-7.0000000000000007E-2</v>
      </c>
      <c r="L11" s="28">
        <f t="shared" si="3"/>
        <v>0.68571428571428572</v>
      </c>
      <c r="M11" s="28">
        <f t="shared" si="1"/>
        <v>0.19200000000000003</v>
      </c>
      <c r="N11" s="80">
        <f>SUM(M11:M14)</f>
        <v>0.83181247349609266</v>
      </c>
      <c r="O11" s="80">
        <f>+N11*100</f>
        <v>83.181247349609265</v>
      </c>
      <c r="P11" s="84"/>
      <c r="Q11" s="84"/>
      <c r="R11" s="31" t="s">
        <v>147</v>
      </c>
      <c r="S11" s="6" t="s">
        <v>145</v>
      </c>
    </row>
    <row r="12" spans="1:20" s="9" customFormat="1" ht="42.75" x14ac:dyDescent="0.25">
      <c r="A12" s="83"/>
      <c r="B12" s="88"/>
      <c r="C12" s="29" t="s">
        <v>36</v>
      </c>
      <c r="D12" s="29" t="s">
        <v>37</v>
      </c>
      <c r="E12" s="29" t="s">
        <v>130</v>
      </c>
      <c r="F12" s="40">
        <v>7.6999999999999999E-2</v>
      </c>
      <c r="G12" s="30">
        <v>0.2</v>
      </c>
      <c r="H12" s="30">
        <v>0</v>
      </c>
      <c r="I12" s="39">
        <v>0.34</v>
      </c>
      <c r="J12" s="30">
        <f t="shared" si="0"/>
        <v>-0.26300000000000001</v>
      </c>
      <c r="K12" s="30">
        <f t="shared" si="2"/>
        <v>-0.34</v>
      </c>
      <c r="L12" s="28">
        <f t="shared" si="3"/>
        <v>0.77352941176470591</v>
      </c>
      <c r="M12" s="28">
        <f t="shared" si="1"/>
        <v>0.15470588235294119</v>
      </c>
      <c r="N12" s="80"/>
      <c r="O12" s="80"/>
      <c r="P12" s="84"/>
      <c r="Q12" s="84"/>
      <c r="R12" s="31" t="s">
        <v>147</v>
      </c>
      <c r="S12" s="6" t="s">
        <v>145</v>
      </c>
      <c r="T12" s="41">
        <f>(3907.1*100)/37616</f>
        <v>10.386803487877499</v>
      </c>
    </row>
    <row r="13" spans="1:20" s="9" customFormat="1" ht="113.25" customHeight="1" x14ac:dyDescent="0.25">
      <c r="A13" s="83"/>
      <c r="B13" s="88"/>
      <c r="C13" s="29" t="s">
        <v>38</v>
      </c>
      <c r="D13" s="29" t="s">
        <v>39</v>
      </c>
      <c r="E13" s="29" t="s">
        <v>131</v>
      </c>
      <c r="F13" s="29">
        <v>4.8899999999999997</v>
      </c>
      <c r="G13" s="30">
        <v>0.25</v>
      </c>
      <c r="H13" s="30">
        <v>0</v>
      </c>
      <c r="I13" s="42">
        <v>145.65</v>
      </c>
      <c r="J13" s="30">
        <f t="shared" si="0"/>
        <v>-140.76000000000002</v>
      </c>
      <c r="K13" s="30">
        <f t="shared" si="2"/>
        <v>-145.65</v>
      </c>
      <c r="L13" s="28">
        <f t="shared" si="3"/>
        <v>0.96642636457260567</v>
      </c>
      <c r="M13" s="28">
        <f t="shared" si="1"/>
        <v>0.24160659114315142</v>
      </c>
      <c r="N13" s="80"/>
      <c r="O13" s="80"/>
      <c r="P13" s="84"/>
      <c r="Q13" s="84"/>
      <c r="R13" s="31" t="s">
        <v>158</v>
      </c>
    </row>
    <row r="14" spans="1:20" s="9" customFormat="1" ht="42.75" x14ac:dyDescent="0.25">
      <c r="A14" s="83"/>
      <c r="B14" s="88"/>
      <c r="C14" s="29" t="s">
        <v>40</v>
      </c>
      <c r="D14" s="29" t="s">
        <v>41</v>
      </c>
      <c r="E14" s="29" t="s">
        <v>130</v>
      </c>
      <c r="F14" s="34">
        <v>7.2999999999999995E-2</v>
      </c>
      <c r="G14" s="30">
        <v>0.28000000000000003</v>
      </c>
      <c r="H14" s="30">
        <v>0</v>
      </c>
      <c r="I14" s="43">
        <v>0.56000000000000005</v>
      </c>
      <c r="J14" s="30">
        <f t="shared" si="0"/>
        <v>-0.48700000000000004</v>
      </c>
      <c r="K14" s="30">
        <f t="shared" si="2"/>
        <v>-0.56000000000000005</v>
      </c>
      <c r="L14" s="28">
        <f t="shared" si="3"/>
        <v>0.86964285714285716</v>
      </c>
      <c r="M14" s="28">
        <f t="shared" si="1"/>
        <v>0.24350000000000002</v>
      </c>
      <c r="N14" s="80"/>
      <c r="O14" s="80"/>
      <c r="P14" s="84"/>
      <c r="Q14" s="84"/>
      <c r="R14" s="31" t="s">
        <v>147</v>
      </c>
      <c r="S14" s="6" t="s">
        <v>145</v>
      </c>
    </row>
    <row r="15" spans="1:20" s="9" customFormat="1" x14ac:dyDescent="0.25">
      <c r="A15" s="83"/>
      <c r="B15" s="78" t="s">
        <v>7</v>
      </c>
      <c r="C15" s="44" t="s">
        <v>42</v>
      </c>
      <c r="D15" s="44" t="s">
        <v>44</v>
      </c>
      <c r="E15" s="29" t="s">
        <v>127</v>
      </c>
      <c r="F15" s="29">
        <v>69.12</v>
      </c>
      <c r="G15" s="28">
        <v>0.12</v>
      </c>
      <c r="H15" s="30">
        <v>0</v>
      </c>
      <c r="I15" s="28">
        <v>96.48</v>
      </c>
      <c r="J15" s="30">
        <f t="shared" si="0"/>
        <v>-27.36</v>
      </c>
      <c r="K15" s="30">
        <f t="shared" si="2"/>
        <v>-96.48</v>
      </c>
      <c r="L15" s="28">
        <f t="shared" si="3"/>
        <v>0.28358208955223879</v>
      </c>
      <c r="M15" s="28">
        <f t="shared" si="1"/>
        <v>3.4029850746268651E-2</v>
      </c>
      <c r="N15" s="84">
        <f>SUM(M15:M20)</f>
        <v>0.47349516049214901</v>
      </c>
      <c r="O15" s="80">
        <f>+N15*100</f>
        <v>47.349516049214898</v>
      </c>
      <c r="P15" s="84"/>
      <c r="Q15" s="84"/>
      <c r="R15" s="28" t="s">
        <v>159</v>
      </c>
    </row>
    <row r="16" spans="1:20" s="9" customFormat="1" ht="28.5" x14ac:dyDescent="0.25">
      <c r="A16" s="83"/>
      <c r="B16" s="78"/>
      <c r="C16" s="29" t="s">
        <v>43</v>
      </c>
      <c r="D16" s="29" t="s">
        <v>45</v>
      </c>
      <c r="E16" s="29" t="s">
        <v>127</v>
      </c>
      <c r="F16" s="29">
        <v>209.44</v>
      </c>
      <c r="G16" s="28">
        <v>0.18</v>
      </c>
      <c r="H16" s="30">
        <v>0</v>
      </c>
      <c r="I16" s="28">
        <v>1371.8</v>
      </c>
      <c r="J16" s="30">
        <f t="shared" si="0"/>
        <v>-1162.3599999999999</v>
      </c>
      <c r="K16" s="30">
        <f t="shared" si="2"/>
        <v>-1371.8</v>
      </c>
      <c r="L16" s="28">
        <f t="shared" si="3"/>
        <v>0.8473246828983817</v>
      </c>
      <c r="M16" s="28">
        <f t="shared" si="1"/>
        <v>0.15251844292170871</v>
      </c>
      <c r="N16" s="84"/>
      <c r="O16" s="80"/>
      <c r="P16" s="84"/>
      <c r="Q16" s="84"/>
      <c r="R16" s="28" t="s">
        <v>159</v>
      </c>
    </row>
    <row r="17" spans="1:19" s="9" customFormat="1" ht="34.5" customHeight="1" x14ac:dyDescent="0.25">
      <c r="A17" s="83"/>
      <c r="B17" s="78"/>
      <c r="C17" s="29" t="s">
        <v>46</v>
      </c>
      <c r="D17" s="29" t="s">
        <v>47</v>
      </c>
      <c r="E17" s="29" t="s">
        <v>127</v>
      </c>
      <c r="F17" s="29">
        <v>22.8</v>
      </c>
      <c r="G17" s="28">
        <v>0.23</v>
      </c>
      <c r="H17" s="30">
        <v>0</v>
      </c>
      <c r="I17" s="28">
        <v>164.89</v>
      </c>
      <c r="J17" s="30">
        <f t="shared" si="0"/>
        <v>-142.08999999999997</v>
      </c>
      <c r="K17" s="30">
        <f t="shared" si="2"/>
        <v>-164.89</v>
      </c>
      <c r="L17" s="28">
        <f t="shared" si="3"/>
        <v>0.86172599915094905</v>
      </c>
      <c r="M17" s="28">
        <f t="shared" si="1"/>
        <v>0.19819697980471829</v>
      </c>
      <c r="N17" s="84"/>
      <c r="O17" s="80"/>
      <c r="P17" s="84"/>
      <c r="Q17" s="84"/>
      <c r="R17" s="31" t="s">
        <v>147</v>
      </c>
      <c r="S17" s="6" t="s">
        <v>145</v>
      </c>
    </row>
    <row r="18" spans="1:19" s="9" customFormat="1" ht="28.5" x14ac:dyDescent="0.25">
      <c r="A18" s="83"/>
      <c r="B18" s="78"/>
      <c r="C18" s="29" t="s">
        <v>48</v>
      </c>
      <c r="D18" s="29" t="s">
        <v>49</v>
      </c>
      <c r="E18" s="29" t="s">
        <v>127</v>
      </c>
      <c r="F18" s="29">
        <v>19.600000000000001</v>
      </c>
      <c r="G18" s="28">
        <v>0.11</v>
      </c>
      <c r="H18" s="30">
        <v>0</v>
      </c>
      <c r="I18" s="28">
        <v>24.46</v>
      </c>
      <c r="J18" s="30">
        <f t="shared" si="0"/>
        <v>-4.8599999999999994</v>
      </c>
      <c r="K18" s="30">
        <f t="shared" si="2"/>
        <v>-24.46</v>
      </c>
      <c r="L18" s="28">
        <f t="shared" si="3"/>
        <v>0.19869174161896971</v>
      </c>
      <c r="M18" s="28">
        <f t="shared" si="1"/>
        <v>2.185609157808667E-2</v>
      </c>
      <c r="N18" s="84"/>
      <c r="O18" s="80"/>
      <c r="P18" s="84"/>
      <c r="Q18" s="84"/>
      <c r="R18" s="28" t="s">
        <v>159</v>
      </c>
    </row>
    <row r="19" spans="1:19" s="9" customFormat="1" ht="28.5" x14ac:dyDescent="0.25">
      <c r="A19" s="83"/>
      <c r="B19" s="78"/>
      <c r="C19" s="29" t="s">
        <v>123</v>
      </c>
      <c r="D19" s="29" t="s">
        <v>50</v>
      </c>
      <c r="E19" s="29" t="s">
        <v>127</v>
      </c>
      <c r="F19" s="29">
        <v>183.78</v>
      </c>
      <c r="G19" s="28">
        <v>0.23</v>
      </c>
      <c r="H19" s="30">
        <v>0</v>
      </c>
      <c r="I19" s="28">
        <v>380.7</v>
      </c>
      <c r="J19" s="30">
        <f t="shared" si="0"/>
        <v>-196.92</v>
      </c>
      <c r="K19" s="30">
        <f t="shared" si="2"/>
        <v>-380.7</v>
      </c>
      <c r="L19" s="28">
        <f t="shared" si="3"/>
        <v>0.51725768321512999</v>
      </c>
      <c r="M19" s="28">
        <f t="shared" si="1"/>
        <v>0.1189692671394799</v>
      </c>
      <c r="N19" s="84"/>
      <c r="O19" s="80"/>
      <c r="P19" s="84"/>
      <c r="Q19" s="84"/>
      <c r="R19" s="28" t="s">
        <v>222</v>
      </c>
      <c r="S19" s="6"/>
    </row>
    <row r="20" spans="1:19" s="9" customFormat="1" ht="28.5" x14ac:dyDescent="0.25">
      <c r="A20" s="83"/>
      <c r="B20" s="78"/>
      <c r="C20" s="29" t="s">
        <v>51</v>
      </c>
      <c r="D20" s="29" t="s">
        <v>52</v>
      </c>
      <c r="E20" s="29" t="s">
        <v>130</v>
      </c>
      <c r="F20" s="36">
        <v>0.76</v>
      </c>
      <c r="G20" s="28">
        <v>0.12</v>
      </c>
      <c r="H20" s="30">
        <v>0</v>
      </c>
      <c r="I20" s="35">
        <v>0.53</v>
      </c>
      <c r="J20" s="30">
        <f t="shared" si="0"/>
        <v>0.22999999999999998</v>
      </c>
      <c r="K20" s="30">
        <f t="shared" si="2"/>
        <v>-0.53</v>
      </c>
      <c r="L20" s="28">
        <f t="shared" si="3"/>
        <v>-0.43396226415094336</v>
      </c>
      <c r="M20" s="28">
        <f t="shared" si="1"/>
        <v>-5.2075471698113197E-2</v>
      </c>
      <c r="N20" s="84"/>
      <c r="O20" s="80"/>
      <c r="P20" s="84"/>
      <c r="Q20" s="84"/>
      <c r="R20" s="28" t="s">
        <v>135</v>
      </c>
    </row>
    <row r="21" spans="1:19" s="9" customFormat="1" x14ac:dyDescent="0.25">
      <c r="A21" s="83" t="s">
        <v>1</v>
      </c>
      <c r="B21" s="78" t="s">
        <v>8</v>
      </c>
      <c r="C21" s="44" t="s">
        <v>53</v>
      </c>
      <c r="D21" s="44" t="s">
        <v>55</v>
      </c>
      <c r="E21" s="44" t="s">
        <v>130</v>
      </c>
      <c r="F21" s="45">
        <v>0.1</v>
      </c>
      <c r="G21" s="46">
        <v>0.25</v>
      </c>
      <c r="H21" s="35">
        <v>0</v>
      </c>
      <c r="I21" s="35">
        <v>0.5</v>
      </c>
      <c r="J21" s="47">
        <f t="shared" si="0"/>
        <v>-0.4</v>
      </c>
      <c r="K21" s="47">
        <f>H21-I21</f>
        <v>-0.5</v>
      </c>
      <c r="L21" s="46">
        <f>J21/K21</f>
        <v>0.8</v>
      </c>
      <c r="M21" s="46">
        <f t="shared" si="1"/>
        <v>0.2</v>
      </c>
      <c r="N21" s="85">
        <f>SUM(M21:M24)</f>
        <v>0.66590000000000005</v>
      </c>
      <c r="O21" s="81">
        <f>+N21*100</f>
        <v>66.59</v>
      </c>
      <c r="P21" s="79">
        <f>+SUM(O21:O36)/4</f>
        <v>70.432129390179341</v>
      </c>
      <c r="Q21" s="84"/>
      <c r="R21" s="28" t="s">
        <v>143</v>
      </c>
      <c r="S21" s="10" t="s">
        <v>143</v>
      </c>
    </row>
    <row r="22" spans="1:19" s="9" customFormat="1" ht="45" x14ac:dyDescent="0.25">
      <c r="A22" s="83"/>
      <c r="B22" s="78"/>
      <c r="C22" s="29" t="s">
        <v>54</v>
      </c>
      <c r="D22" s="29" t="s">
        <v>56</v>
      </c>
      <c r="E22" s="29" t="s">
        <v>130</v>
      </c>
      <c r="F22" s="48">
        <v>0.85850000000000004</v>
      </c>
      <c r="G22" s="46">
        <v>0.25</v>
      </c>
      <c r="H22" s="35">
        <v>1</v>
      </c>
      <c r="I22" s="35">
        <v>0</v>
      </c>
      <c r="J22" s="47">
        <f t="shared" si="0"/>
        <v>0.85850000000000004</v>
      </c>
      <c r="K22" s="47">
        <f t="shared" si="2"/>
        <v>1</v>
      </c>
      <c r="L22" s="46">
        <f t="shared" si="3"/>
        <v>0.85850000000000004</v>
      </c>
      <c r="M22" s="46">
        <f t="shared" si="1"/>
        <v>0.21462500000000001</v>
      </c>
      <c r="N22" s="85"/>
      <c r="O22" s="81"/>
      <c r="P22" s="79"/>
      <c r="Q22" s="84"/>
      <c r="R22" s="31" t="s">
        <v>203</v>
      </c>
      <c r="S22" s="10" t="s">
        <v>143</v>
      </c>
    </row>
    <row r="23" spans="1:19" s="9" customFormat="1" ht="45" x14ac:dyDescent="0.25">
      <c r="A23" s="83"/>
      <c r="B23" s="78"/>
      <c r="C23" s="29" t="s">
        <v>57</v>
      </c>
      <c r="D23" s="44" t="s">
        <v>58</v>
      </c>
      <c r="E23" s="44" t="s">
        <v>130</v>
      </c>
      <c r="F23" s="49">
        <v>0.46910000000000002</v>
      </c>
      <c r="G23" s="46">
        <v>0.25</v>
      </c>
      <c r="H23" s="35">
        <v>1</v>
      </c>
      <c r="I23" s="35">
        <v>0</v>
      </c>
      <c r="J23" s="47">
        <f t="shared" si="0"/>
        <v>0.46910000000000002</v>
      </c>
      <c r="K23" s="47">
        <f t="shared" si="2"/>
        <v>1</v>
      </c>
      <c r="L23" s="46">
        <f t="shared" si="3"/>
        <v>0.46910000000000002</v>
      </c>
      <c r="M23" s="46">
        <f t="shared" si="1"/>
        <v>0.117275</v>
      </c>
      <c r="N23" s="85"/>
      <c r="O23" s="81"/>
      <c r="P23" s="79"/>
      <c r="Q23" s="84"/>
      <c r="R23" s="31" t="s">
        <v>203</v>
      </c>
      <c r="S23" s="10" t="s">
        <v>143</v>
      </c>
    </row>
    <row r="24" spans="1:19" s="9" customFormat="1" ht="28.5" x14ac:dyDescent="0.25">
      <c r="A24" s="83"/>
      <c r="B24" s="78"/>
      <c r="C24" s="29" t="s">
        <v>59</v>
      </c>
      <c r="D24" s="29" t="s">
        <v>60</v>
      </c>
      <c r="E24" s="29" t="s">
        <v>132</v>
      </c>
      <c r="F24" s="50">
        <v>51.44</v>
      </c>
      <c r="G24" s="46">
        <v>0.25</v>
      </c>
      <c r="H24" s="51">
        <v>70</v>
      </c>
      <c r="I24" s="51">
        <v>30</v>
      </c>
      <c r="J24" s="47">
        <f t="shared" si="0"/>
        <v>21.439999999999998</v>
      </c>
      <c r="K24" s="47">
        <f>H24-I24</f>
        <v>40</v>
      </c>
      <c r="L24" s="46">
        <f t="shared" si="3"/>
        <v>0.53599999999999992</v>
      </c>
      <c r="M24" s="46">
        <f t="shared" si="1"/>
        <v>0.13399999999999998</v>
      </c>
      <c r="N24" s="85"/>
      <c r="O24" s="81"/>
      <c r="P24" s="79"/>
      <c r="Q24" s="84"/>
      <c r="R24" s="28" t="s">
        <v>160</v>
      </c>
    </row>
    <row r="25" spans="1:19" s="9" customFormat="1" ht="28.5" customHeight="1" x14ac:dyDescent="0.25">
      <c r="A25" s="83"/>
      <c r="B25" s="78" t="s">
        <v>9</v>
      </c>
      <c r="C25" s="29" t="s">
        <v>61</v>
      </c>
      <c r="D25" s="29" t="s">
        <v>148</v>
      </c>
      <c r="E25" s="29" t="s">
        <v>130</v>
      </c>
      <c r="F25" s="36">
        <v>0.59299999999999997</v>
      </c>
      <c r="G25" s="46">
        <v>0.27</v>
      </c>
      <c r="H25" s="35">
        <v>0.4</v>
      </c>
      <c r="I25" s="35">
        <v>0</v>
      </c>
      <c r="J25" s="47">
        <f t="shared" si="0"/>
        <v>0.59299999999999997</v>
      </c>
      <c r="K25" s="47">
        <f t="shared" si="2"/>
        <v>0.4</v>
      </c>
      <c r="L25" s="46">
        <f t="shared" si="3"/>
        <v>1.4824999999999999</v>
      </c>
      <c r="M25" s="46">
        <f t="shared" si="1"/>
        <v>0.40027499999999999</v>
      </c>
      <c r="N25" s="81">
        <f>SUM(M25:M28)</f>
        <v>0.89227047368421053</v>
      </c>
      <c r="O25" s="81">
        <f>+N25*100</f>
        <v>89.227047368421054</v>
      </c>
      <c r="P25" s="79"/>
      <c r="Q25" s="84"/>
      <c r="R25" s="31" t="s">
        <v>147</v>
      </c>
      <c r="S25" s="6" t="s">
        <v>145</v>
      </c>
    </row>
    <row r="26" spans="1:19" s="9" customFormat="1" ht="28.5" x14ac:dyDescent="0.25">
      <c r="A26" s="83"/>
      <c r="B26" s="78"/>
      <c r="C26" s="44" t="s">
        <v>62</v>
      </c>
      <c r="D26" s="29" t="s">
        <v>65</v>
      </c>
      <c r="E26" s="29" t="s">
        <v>130</v>
      </c>
      <c r="F26" s="36">
        <v>0.84</v>
      </c>
      <c r="G26" s="46">
        <v>0.22</v>
      </c>
      <c r="H26" s="35">
        <v>1</v>
      </c>
      <c r="I26" s="35">
        <v>0</v>
      </c>
      <c r="J26" s="47">
        <f t="shared" si="0"/>
        <v>0.84</v>
      </c>
      <c r="K26" s="47">
        <f t="shared" si="2"/>
        <v>1</v>
      </c>
      <c r="L26" s="46">
        <f t="shared" si="3"/>
        <v>0.84</v>
      </c>
      <c r="M26" s="46">
        <f t="shared" si="1"/>
        <v>0.18479999999999999</v>
      </c>
      <c r="N26" s="81"/>
      <c r="O26" s="81"/>
      <c r="P26" s="79"/>
      <c r="Q26" s="84"/>
      <c r="R26" s="28" t="s">
        <v>135</v>
      </c>
      <c r="S26" s="6" t="s">
        <v>145</v>
      </c>
    </row>
    <row r="27" spans="1:19" s="9" customFormat="1" ht="28.5" x14ac:dyDescent="0.25">
      <c r="A27" s="83"/>
      <c r="B27" s="78"/>
      <c r="C27" s="29" t="s">
        <v>63</v>
      </c>
      <c r="D27" s="29" t="s">
        <v>66</v>
      </c>
      <c r="E27" s="29" t="s">
        <v>130</v>
      </c>
      <c r="F27" s="36">
        <v>0.28000000000000003</v>
      </c>
      <c r="G27" s="46">
        <v>0.26</v>
      </c>
      <c r="H27" s="35">
        <v>0.76</v>
      </c>
      <c r="I27" s="35">
        <v>0</v>
      </c>
      <c r="J27" s="47">
        <f t="shared" si="0"/>
        <v>0.28000000000000003</v>
      </c>
      <c r="K27" s="47">
        <f t="shared" si="2"/>
        <v>0.76</v>
      </c>
      <c r="L27" s="46">
        <f t="shared" si="3"/>
        <v>0.36842105263157898</v>
      </c>
      <c r="M27" s="46">
        <f t="shared" si="1"/>
        <v>9.5789473684210535E-2</v>
      </c>
      <c r="N27" s="81"/>
      <c r="O27" s="81"/>
      <c r="P27" s="79"/>
      <c r="Q27" s="84"/>
      <c r="R27" s="28" t="s">
        <v>135</v>
      </c>
    </row>
    <row r="28" spans="1:19" s="9" customFormat="1" x14ac:dyDescent="0.25">
      <c r="A28" s="83"/>
      <c r="B28" s="78"/>
      <c r="C28" s="29" t="s">
        <v>64</v>
      </c>
      <c r="D28" s="29" t="s">
        <v>67</v>
      </c>
      <c r="E28" s="29" t="s">
        <v>131</v>
      </c>
      <c r="F28" s="29">
        <v>81.31</v>
      </c>
      <c r="G28" s="46">
        <v>0.26</v>
      </c>
      <c r="H28" s="51">
        <v>100</v>
      </c>
      <c r="I28" s="52">
        <v>0</v>
      </c>
      <c r="J28" s="47">
        <f t="shared" si="0"/>
        <v>81.31</v>
      </c>
      <c r="K28" s="47">
        <f t="shared" si="2"/>
        <v>100</v>
      </c>
      <c r="L28" s="46">
        <f t="shared" si="3"/>
        <v>0.81310000000000004</v>
      </c>
      <c r="M28" s="46">
        <f t="shared" si="1"/>
        <v>0.21140600000000001</v>
      </c>
      <c r="N28" s="81"/>
      <c r="O28" s="81"/>
      <c r="P28" s="79"/>
      <c r="Q28" s="84"/>
      <c r="R28" s="28" t="s">
        <v>141</v>
      </c>
    </row>
    <row r="29" spans="1:19" s="9" customFormat="1" x14ac:dyDescent="0.25">
      <c r="A29" s="83"/>
      <c r="B29" s="78" t="s">
        <v>10</v>
      </c>
      <c r="C29" s="29" t="s">
        <v>68</v>
      </c>
      <c r="D29" s="29" t="s">
        <v>72</v>
      </c>
      <c r="E29" s="29" t="s">
        <v>127</v>
      </c>
      <c r="F29" s="29">
        <v>4.0999999999999996</v>
      </c>
      <c r="G29" s="46">
        <v>0.24</v>
      </c>
      <c r="H29" s="52">
        <v>0</v>
      </c>
      <c r="I29" s="52">
        <v>16</v>
      </c>
      <c r="J29" s="47">
        <f t="shared" si="0"/>
        <v>-11.9</v>
      </c>
      <c r="K29" s="47">
        <f t="shared" si="2"/>
        <v>-16</v>
      </c>
      <c r="L29" s="46">
        <f t="shared" si="3"/>
        <v>0.74375000000000002</v>
      </c>
      <c r="M29" s="46">
        <f t="shared" si="1"/>
        <v>0.17849999999999999</v>
      </c>
      <c r="N29" s="85">
        <f>SUM(M29:M32)</f>
        <v>0.61154888888888892</v>
      </c>
      <c r="O29" s="81">
        <f>+N29*100</f>
        <v>61.154888888888891</v>
      </c>
      <c r="P29" s="79"/>
      <c r="Q29" s="84"/>
      <c r="R29" s="28" t="s">
        <v>157</v>
      </c>
    </row>
    <row r="30" spans="1:19" s="9" customFormat="1" ht="63.75" customHeight="1" x14ac:dyDescent="0.25">
      <c r="A30" s="83"/>
      <c r="B30" s="78"/>
      <c r="C30" s="29" t="s">
        <v>69</v>
      </c>
      <c r="D30" s="29" t="s">
        <v>73</v>
      </c>
      <c r="E30" s="29" t="s">
        <v>133</v>
      </c>
      <c r="F30" s="29">
        <v>102.82</v>
      </c>
      <c r="G30" s="46">
        <v>0.26</v>
      </c>
      <c r="H30" s="52">
        <v>0</v>
      </c>
      <c r="I30" s="52">
        <v>180</v>
      </c>
      <c r="J30" s="47">
        <f t="shared" si="0"/>
        <v>-77.180000000000007</v>
      </c>
      <c r="K30" s="47">
        <f t="shared" si="2"/>
        <v>-180</v>
      </c>
      <c r="L30" s="46">
        <f>J30/K30</f>
        <v>0.42877777777777781</v>
      </c>
      <c r="M30" s="46">
        <f t="shared" si="1"/>
        <v>0.11148222222222223</v>
      </c>
      <c r="N30" s="85"/>
      <c r="O30" s="81"/>
      <c r="P30" s="79"/>
      <c r="Q30" s="84"/>
      <c r="R30" s="31" t="s">
        <v>203</v>
      </c>
    </row>
    <row r="31" spans="1:19" s="9" customFormat="1" ht="70.5" customHeight="1" x14ac:dyDescent="0.25">
      <c r="A31" s="83"/>
      <c r="B31" s="78"/>
      <c r="C31" s="29" t="s">
        <v>70</v>
      </c>
      <c r="D31" s="29" t="s">
        <v>74</v>
      </c>
      <c r="E31" s="29" t="s">
        <v>132</v>
      </c>
      <c r="F31" s="29">
        <v>4.0999999999999996</v>
      </c>
      <c r="G31" s="46">
        <v>0.26</v>
      </c>
      <c r="H31" s="52">
        <v>0</v>
      </c>
      <c r="I31" s="52">
        <v>12</v>
      </c>
      <c r="J31" s="47">
        <f t="shared" si="0"/>
        <v>-7.9</v>
      </c>
      <c r="K31" s="47">
        <f t="shared" si="2"/>
        <v>-12</v>
      </c>
      <c r="L31" s="46">
        <f t="shared" si="3"/>
        <v>0.65833333333333333</v>
      </c>
      <c r="M31" s="46">
        <f t="shared" si="1"/>
        <v>0.17116666666666666</v>
      </c>
      <c r="N31" s="85"/>
      <c r="O31" s="81"/>
      <c r="P31" s="79"/>
      <c r="Q31" s="84"/>
      <c r="R31" s="31" t="s">
        <v>154</v>
      </c>
    </row>
    <row r="32" spans="1:19" s="9" customFormat="1" ht="222" customHeight="1" x14ac:dyDescent="0.25">
      <c r="A32" s="83"/>
      <c r="B32" s="78"/>
      <c r="C32" s="29" t="s">
        <v>71</v>
      </c>
      <c r="D32" s="29" t="s">
        <v>75</v>
      </c>
      <c r="E32" s="29" t="s">
        <v>132</v>
      </c>
      <c r="F32" s="29">
        <v>11.2</v>
      </c>
      <c r="G32" s="46">
        <v>0.24</v>
      </c>
      <c r="H32" s="47">
        <v>0</v>
      </c>
      <c r="I32" s="47">
        <v>30</v>
      </c>
      <c r="J32" s="47">
        <f t="shared" si="0"/>
        <v>-18.8</v>
      </c>
      <c r="K32" s="47">
        <f t="shared" si="2"/>
        <v>-30</v>
      </c>
      <c r="L32" s="46">
        <f t="shared" si="3"/>
        <v>0.62666666666666671</v>
      </c>
      <c r="M32" s="46">
        <f t="shared" si="1"/>
        <v>0.15040000000000001</v>
      </c>
      <c r="N32" s="85"/>
      <c r="O32" s="81"/>
      <c r="P32" s="79"/>
      <c r="Q32" s="84"/>
      <c r="R32" s="31" t="s">
        <v>154</v>
      </c>
    </row>
    <row r="33" spans="1:18" s="9" customFormat="1" ht="54" customHeight="1" x14ac:dyDescent="0.25">
      <c r="A33" s="83"/>
      <c r="B33" s="78" t="s">
        <v>11</v>
      </c>
      <c r="C33" s="29" t="s">
        <v>76</v>
      </c>
      <c r="D33" s="29" t="s">
        <v>77</v>
      </c>
      <c r="E33" s="29" t="s">
        <v>130</v>
      </c>
      <c r="F33" s="36">
        <v>0.38</v>
      </c>
      <c r="G33" s="46">
        <v>0.34</v>
      </c>
      <c r="H33" s="39">
        <v>0.64</v>
      </c>
      <c r="I33" s="39">
        <v>0</v>
      </c>
      <c r="J33" s="47">
        <f t="shared" si="0"/>
        <v>0.38</v>
      </c>
      <c r="K33" s="47">
        <f t="shared" si="2"/>
        <v>0.64</v>
      </c>
      <c r="L33" s="46">
        <f t="shared" si="3"/>
        <v>0.59375</v>
      </c>
      <c r="M33" s="46">
        <f t="shared" si="1"/>
        <v>0.20187500000000003</v>
      </c>
      <c r="N33" s="85">
        <f>SUM(M33:M36)</f>
        <v>0.64756581303407446</v>
      </c>
      <c r="O33" s="81">
        <f>+N33*100</f>
        <v>64.756581303407444</v>
      </c>
      <c r="P33" s="79"/>
      <c r="Q33" s="84"/>
      <c r="R33" s="28" t="s">
        <v>135</v>
      </c>
    </row>
    <row r="34" spans="1:18" s="9" customFormat="1" ht="58.5" customHeight="1" x14ac:dyDescent="0.25">
      <c r="A34" s="83"/>
      <c r="B34" s="78"/>
      <c r="C34" s="29" t="s">
        <v>78</v>
      </c>
      <c r="D34" s="29" t="s">
        <v>79</v>
      </c>
      <c r="E34" s="29" t="s">
        <v>130</v>
      </c>
      <c r="F34" s="36">
        <v>0.56000000000000005</v>
      </c>
      <c r="G34" s="46">
        <v>0.31</v>
      </c>
      <c r="H34" s="35">
        <v>0.79</v>
      </c>
      <c r="I34" s="35">
        <v>0</v>
      </c>
      <c r="J34" s="47">
        <f t="shared" si="0"/>
        <v>0.56000000000000005</v>
      </c>
      <c r="K34" s="47">
        <f t="shared" si="2"/>
        <v>0.79</v>
      </c>
      <c r="L34" s="46">
        <f t="shared" si="3"/>
        <v>0.70886075949367089</v>
      </c>
      <c r="M34" s="46">
        <f t="shared" si="1"/>
        <v>0.21974683544303797</v>
      </c>
      <c r="N34" s="85"/>
      <c r="O34" s="81"/>
      <c r="P34" s="79"/>
      <c r="Q34" s="84"/>
      <c r="R34" s="28" t="s">
        <v>135</v>
      </c>
    </row>
    <row r="35" spans="1:18" s="9" customFormat="1" ht="46.5" customHeight="1" x14ac:dyDescent="0.25">
      <c r="A35" s="83"/>
      <c r="B35" s="78"/>
      <c r="C35" s="29" t="s">
        <v>80</v>
      </c>
      <c r="D35" s="29" t="s">
        <v>81</v>
      </c>
      <c r="E35" s="29" t="s">
        <v>130</v>
      </c>
      <c r="F35" s="36">
        <v>0.13</v>
      </c>
      <c r="G35" s="46">
        <v>0.17</v>
      </c>
      <c r="H35" s="35">
        <v>0.21</v>
      </c>
      <c r="I35" s="35">
        <v>0</v>
      </c>
      <c r="J35" s="47">
        <f t="shared" ref="J35:J57" si="4">F35-I35</f>
        <v>0.13</v>
      </c>
      <c r="K35" s="47">
        <f t="shared" si="2"/>
        <v>0.21</v>
      </c>
      <c r="L35" s="46">
        <f t="shared" si="3"/>
        <v>0.61904761904761907</v>
      </c>
      <c r="M35" s="46">
        <f t="shared" ref="M35:M57" si="5">L35*G35</f>
        <v>0.10523809523809526</v>
      </c>
      <c r="N35" s="85"/>
      <c r="O35" s="81"/>
      <c r="P35" s="79"/>
      <c r="Q35" s="84"/>
      <c r="R35" s="28" t="s">
        <v>135</v>
      </c>
    </row>
    <row r="36" spans="1:18" s="9" customFormat="1" ht="35.25" customHeight="1" x14ac:dyDescent="0.25">
      <c r="A36" s="83"/>
      <c r="B36" s="78"/>
      <c r="C36" s="29" t="s">
        <v>82</v>
      </c>
      <c r="D36" s="29" t="s">
        <v>83</v>
      </c>
      <c r="E36" s="29" t="s">
        <v>130</v>
      </c>
      <c r="F36" s="36">
        <v>0.46</v>
      </c>
      <c r="G36" s="46">
        <v>0.19</v>
      </c>
      <c r="H36" s="35">
        <v>0.15</v>
      </c>
      <c r="I36" s="35">
        <v>1</v>
      </c>
      <c r="J36" s="47">
        <f t="shared" si="4"/>
        <v>-0.54</v>
      </c>
      <c r="K36" s="47">
        <f t="shared" si="2"/>
        <v>-0.85</v>
      </c>
      <c r="L36" s="46">
        <f t="shared" si="3"/>
        <v>0.6352941176470589</v>
      </c>
      <c r="M36" s="46">
        <f t="shared" si="5"/>
        <v>0.12070588235294119</v>
      </c>
      <c r="N36" s="85"/>
      <c r="O36" s="81"/>
      <c r="P36" s="79"/>
      <c r="Q36" s="84"/>
      <c r="R36" s="28" t="s">
        <v>18</v>
      </c>
    </row>
    <row r="37" spans="1:18" s="9" customFormat="1" ht="35.25" customHeight="1" x14ac:dyDescent="0.25">
      <c r="A37" s="77" t="s">
        <v>2</v>
      </c>
      <c r="B37" s="78" t="s">
        <v>12</v>
      </c>
      <c r="C37" s="29" t="s">
        <v>84</v>
      </c>
      <c r="D37" s="29" t="s">
        <v>88</v>
      </c>
      <c r="E37" s="29" t="s">
        <v>130</v>
      </c>
      <c r="F37" s="34">
        <v>0.59</v>
      </c>
      <c r="G37" s="28">
        <v>0.22</v>
      </c>
      <c r="H37" s="35">
        <v>0.75</v>
      </c>
      <c r="I37" s="35">
        <v>0.35</v>
      </c>
      <c r="J37" s="30">
        <f t="shared" si="4"/>
        <v>0.24</v>
      </c>
      <c r="K37" s="30">
        <f t="shared" si="2"/>
        <v>0.4</v>
      </c>
      <c r="L37" s="28">
        <f t="shared" si="3"/>
        <v>0.6</v>
      </c>
      <c r="M37" s="28">
        <f t="shared" si="5"/>
        <v>0.13200000000000001</v>
      </c>
      <c r="N37" s="79">
        <f>SUM(M37:M41)</f>
        <v>0.44969208410975259</v>
      </c>
      <c r="O37" s="80">
        <f>+N37*100</f>
        <v>44.969208410975256</v>
      </c>
      <c r="P37" s="79">
        <f>+SUM(O37:O57)/4</f>
        <v>56.551145729358431</v>
      </c>
      <c r="Q37" s="84"/>
      <c r="R37" s="28" t="s">
        <v>135</v>
      </c>
    </row>
    <row r="38" spans="1:18" s="9" customFormat="1" ht="42.75" x14ac:dyDescent="0.25">
      <c r="A38" s="77"/>
      <c r="B38" s="78"/>
      <c r="C38" s="29" t="s">
        <v>85</v>
      </c>
      <c r="D38" s="29" t="s">
        <v>89</v>
      </c>
      <c r="E38" s="29" t="s">
        <v>130</v>
      </c>
      <c r="F38" s="34">
        <v>0.27</v>
      </c>
      <c r="G38" s="30">
        <v>0.2</v>
      </c>
      <c r="H38" s="35">
        <v>0.57999999999999996</v>
      </c>
      <c r="I38" s="35">
        <v>0.04</v>
      </c>
      <c r="J38" s="30">
        <f t="shared" si="4"/>
        <v>0.23</v>
      </c>
      <c r="K38" s="30">
        <f t="shared" si="2"/>
        <v>0.53999999999999992</v>
      </c>
      <c r="L38" s="28">
        <f t="shared" si="3"/>
        <v>0.42592592592592599</v>
      </c>
      <c r="M38" s="28">
        <f t="shared" si="5"/>
        <v>8.5185185185185197E-2</v>
      </c>
      <c r="N38" s="79"/>
      <c r="O38" s="80"/>
      <c r="P38" s="79"/>
      <c r="Q38" s="84"/>
      <c r="R38" s="28" t="s">
        <v>135</v>
      </c>
    </row>
    <row r="39" spans="1:18" s="9" customFormat="1" ht="34.5" customHeight="1" x14ac:dyDescent="0.25">
      <c r="A39" s="77"/>
      <c r="B39" s="78"/>
      <c r="C39" s="29" t="s">
        <v>13</v>
      </c>
      <c r="D39" s="29" t="s">
        <v>90</v>
      </c>
      <c r="E39" s="29" t="s">
        <v>127</v>
      </c>
      <c r="F39" s="53">
        <v>968</v>
      </c>
      <c r="G39" s="28">
        <v>0.15</v>
      </c>
      <c r="H39" s="28">
        <v>18616</v>
      </c>
      <c r="I39" s="30">
        <v>0</v>
      </c>
      <c r="J39" s="30">
        <f t="shared" si="4"/>
        <v>968</v>
      </c>
      <c r="K39" s="30">
        <f t="shared" si="2"/>
        <v>18616</v>
      </c>
      <c r="L39" s="28">
        <f t="shared" si="3"/>
        <v>5.1998281048560378E-2</v>
      </c>
      <c r="M39" s="28">
        <f t="shared" si="5"/>
        <v>7.7997421572840566E-3</v>
      </c>
      <c r="N39" s="79"/>
      <c r="O39" s="80"/>
      <c r="P39" s="79"/>
      <c r="Q39" s="84"/>
      <c r="R39" s="54" t="s">
        <v>223</v>
      </c>
    </row>
    <row r="40" spans="1:18" s="9" customFormat="1" ht="55.5" customHeight="1" x14ac:dyDescent="0.25">
      <c r="A40" s="77"/>
      <c r="B40" s="78"/>
      <c r="C40" s="29" t="s">
        <v>86</v>
      </c>
      <c r="D40" s="29" t="s">
        <v>91</v>
      </c>
      <c r="E40" s="29" t="s">
        <v>173</v>
      </c>
      <c r="F40" s="48">
        <v>0.77390000000000003</v>
      </c>
      <c r="G40" s="30">
        <v>0.21</v>
      </c>
      <c r="H40" s="35">
        <v>1</v>
      </c>
      <c r="I40" s="35">
        <v>0.48</v>
      </c>
      <c r="J40" s="30">
        <f t="shared" si="4"/>
        <v>0.29390000000000005</v>
      </c>
      <c r="K40" s="30">
        <f t="shared" si="2"/>
        <v>0.52</v>
      </c>
      <c r="L40" s="28">
        <f t="shared" si="3"/>
        <v>0.56519230769230777</v>
      </c>
      <c r="M40" s="28">
        <f t="shared" si="5"/>
        <v>0.11869038461538463</v>
      </c>
      <c r="N40" s="79"/>
      <c r="O40" s="80"/>
      <c r="P40" s="79"/>
      <c r="Q40" s="84"/>
      <c r="R40" s="31" t="s">
        <v>202</v>
      </c>
    </row>
    <row r="41" spans="1:18" s="9" customFormat="1" ht="53.25" customHeight="1" x14ac:dyDescent="0.25">
      <c r="A41" s="77"/>
      <c r="B41" s="78"/>
      <c r="C41" s="29" t="s">
        <v>87</v>
      </c>
      <c r="D41" s="29" t="s">
        <v>92</v>
      </c>
      <c r="E41" s="29" t="s">
        <v>127</v>
      </c>
      <c r="F41" s="29">
        <v>156.47</v>
      </c>
      <c r="G41" s="30">
        <v>0.21</v>
      </c>
      <c r="H41" s="30">
        <v>0</v>
      </c>
      <c r="I41" s="30">
        <v>316</v>
      </c>
      <c r="J41" s="30">
        <f t="shared" si="4"/>
        <v>-159.53</v>
      </c>
      <c r="K41" s="30">
        <f t="shared" si="2"/>
        <v>-316</v>
      </c>
      <c r="L41" s="28">
        <f t="shared" si="3"/>
        <v>0.50484177215189874</v>
      </c>
      <c r="M41" s="28">
        <f t="shared" si="5"/>
        <v>0.10601677215189872</v>
      </c>
      <c r="N41" s="79"/>
      <c r="O41" s="80"/>
      <c r="P41" s="79"/>
      <c r="Q41" s="84"/>
      <c r="R41" s="31" t="s">
        <v>152</v>
      </c>
    </row>
    <row r="42" spans="1:18" s="9" customFormat="1" ht="42.75" x14ac:dyDescent="0.25">
      <c r="A42" s="77"/>
      <c r="B42" s="78" t="s">
        <v>14</v>
      </c>
      <c r="C42" s="29" t="s">
        <v>93</v>
      </c>
      <c r="D42" s="29" t="s">
        <v>94</v>
      </c>
      <c r="E42" s="29" t="s">
        <v>127</v>
      </c>
      <c r="F42" s="29">
        <v>1.26</v>
      </c>
      <c r="G42" s="28">
        <v>0.22</v>
      </c>
      <c r="H42" s="30">
        <v>0</v>
      </c>
      <c r="I42" s="30">
        <v>9</v>
      </c>
      <c r="J42" s="30">
        <f t="shared" si="4"/>
        <v>-7.74</v>
      </c>
      <c r="K42" s="30">
        <f t="shared" si="2"/>
        <v>-9</v>
      </c>
      <c r="L42" s="28">
        <f t="shared" si="3"/>
        <v>0.86</v>
      </c>
      <c r="M42" s="28">
        <f t="shared" si="5"/>
        <v>0.18920000000000001</v>
      </c>
      <c r="N42" s="84">
        <f>SUM(M42:M46)</f>
        <v>0.63198751686909582</v>
      </c>
      <c r="O42" s="80">
        <f>+N42*100</f>
        <v>63.198751686909581</v>
      </c>
      <c r="P42" s="79"/>
      <c r="Q42" s="84"/>
      <c r="R42" s="28" t="s">
        <v>153</v>
      </c>
    </row>
    <row r="43" spans="1:18" s="9" customFormat="1" ht="43.5" customHeight="1" x14ac:dyDescent="0.25">
      <c r="A43" s="77"/>
      <c r="B43" s="78"/>
      <c r="C43" s="29" t="s">
        <v>95</v>
      </c>
      <c r="D43" s="29" t="s">
        <v>96</v>
      </c>
      <c r="E43" s="29" t="s">
        <v>127</v>
      </c>
      <c r="F43" s="29">
        <v>2.25</v>
      </c>
      <c r="G43" s="28">
        <v>0.18</v>
      </c>
      <c r="H43" s="30">
        <v>0</v>
      </c>
      <c r="I43" s="30">
        <v>19</v>
      </c>
      <c r="J43" s="30">
        <f t="shared" si="4"/>
        <v>-16.75</v>
      </c>
      <c r="K43" s="30">
        <f t="shared" si="2"/>
        <v>-19</v>
      </c>
      <c r="L43" s="28">
        <f t="shared" si="3"/>
        <v>0.88157894736842102</v>
      </c>
      <c r="M43" s="28">
        <f t="shared" si="5"/>
        <v>0.15868421052631579</v>
      </c>
      <c r="N43" s="84"/>
      <c r="O43" s="80"/>
      <c r="P43" s="79"/>
      <c r="Q43" s="84"/>
      <c r="R43" s="31" t="s">
        <v>161</v>
      </c>
    </row>
    <row r="44" spans="1:18" s="9" customFormat="1" ht="23.25" customHeight="1" x14ac:dyDescent="0.25">
      <c r="A44" s="77"/>
      <c r="B44" s="78"/>
      <c r="C44" s="29" t="s">
        <v>97</v>
      </c>
      <c r="D44" s="29" t="s">
        <v>201</v>
      </c>
      <c r="E44" s="29" t="s">
        <v>130</v>
      </c>
      <c r="F44" s="48">
        <v>5.11E-2</v>
      </c>
      <c r="G44" s="28">
        <v>0.15</v>
      </c>
      <c r="H44" s="35">
        <v>0</v>
      </c>
      <c r="I44" s="43">
        <v>0.18</v>
      </c>
      <c r="J44" s="30">
        <f t="shared" si="4"/>
        <v>-0.12889999999999999</v>
      </c>
      <c r="K44" s="30">
        <f t="shared" si="2"/>
        <v>-0.18</v>
      </c>
      <c r="L44" s="28">
        <f t="shared" si="3"/>
        <v>0.71611111111111103</v>
      </c>
      <c r="M44" s="28">
        <f t="shared" si="5"/>
        <v>0.10741666666666665</v>
      </c>
      <c r="N44" s="84"/>
      <c r="O44" s="80"/>
      <c r="P44" s="79"/>
      <c r="Q44" s="84"/>
      <c r="R44" s="31" t="s">
        <v>155</v>
      </c>
    </row>
    <row r="45" spans="1:18" s="9" customFormat="1" ht="55.5" customHeight="1" x14ac:dyDescent="0.25">
      <c r="A45" s="77"/>
      <c r="B45" s="78"/>
      <c r="C45" s="29" t="s">
        <v>99</v>
      </c>
      <c r="D45" s="29" t="s">
        <v>100</v>
      </c>
      <c r="E45" s="29" t="s">
        <v>130</v>
      </c>
      <c r="F45" s="48">
        <v>0.36</v>
      </c>
      <c r="G45" s="28">
        <v>0.2</v>
      </c>
      <c r="H45" s="35">
        <v>1</v>
      </c>
      <c r="I45" s="35">
        <v>0.24</v>
      </c>
      <c r="J45" s="30">
        <f t="shared" si="4"/>
        <v>0.12</v>
      </c>
      <c r="K45" s="30">
        <f t="shared" si="2"/>
        <v>0.76</v>
      </c>
      <c r="L45" s="28">
        <f t="shared" si="3"/>
        <v>0.15789473684210525</v>
      </c>
      <c r="M45" s="28">
        <f t="shared" si="5"/>
        <v>3.1578947368421054E-2</v>
      </c>
      <c r="N45" s="84"/>
      <c r="O45" s="80"/>
      <c r="P45" s="79"/>
      <c r="Q45" s="84"/>
      <c r="R45" s="28" t="s">
        <v>135</v>
      </c>
    </row>
    <row r="46" spans="1:18" s="9" customFormat="1" ht="28.5" x14ac:dyDescent="0.25">
      <c r="A46" s="77"/>
      <c r="B46" s="78"/>
      <c r="C46" s="29" t="s">
        <v>101</v>
      </c>
      <c r="D46" s="29" t="s">
        <v>102</v>
      </c>
      <c r="E46" s="29" t="s">
        <v>127</v>
      </c>
      <c r="F46" s="29">
        <v>51.4</v>
      </c>
      <c r="G46" s="28">
        <v>0.24</v>
      </c>
      <c r="H46" s="30">
        <v>0</v>
      </c>
      <c r="I46" s="30">
        <v>130</v>
      </c>
      <c r="J46" s="30">
        <f t="shared" si="4"/>
        <v>-78.599999999999994</v>
      </c>
      <c r="K46" s="30">
        <f t="shared" si="2"/>
        <v>-130</v>
      </c>
      <c r="L46" s="28">
        <f t="shared" si="3"/>
        <v>0.60461538461538455</v>
      </c>
      <c r="M46" s="28">
        <f t="shared" si="5"/>
        <v>0.1451076923076923</v>
      </c>
      <c r="N46" s="84"/>
      <c r="O46" s="80"/>
      <c r="P46" s="79"/>
      <c r="Q46" s="84"/>
      <c r="R46" s="28" t="s">
        <v>136</v>
      </c>
    </row>
    <row r="47" spans="1:18" s="9" customFormat="1" ht="33.75" customHeight="1" x14ac:dyDescent="0.25">
      <c r="A47" s="77"/>
      <c r="B47" s="78" t="s">
        <v>15</v>
      </c>
      <c r="C47" s="29" t="s">
        <v>103</v>
      </c>
      <c r="D47" s="29" t="s">
        <v>104</v>
      </c>
      <c r="E47" s="29" t="s">
        <v>127</v>
      </c>
      <c r="F47" s="29">
        <v>2.0099999999999998</v>
      </c>
      <c r="G47" s="30">
        <v>0.2</v>
      </c>
      <c r="H47" s="30">
        <v>0</v>
      </c>
      <c r="I47" s="30">
        <v>14</v>
      </c>
      <c r="J47" s="30">
        <f t="shared" si="4"/>
        <v>-11.99</v>
      </c>
      <c r="K47" s="30">
        <f t="shared" si="2"/>
        <v>-14</v>
      </c>
      <c r="L47" s="28">
        <f t="shared" si="3"/>
        <v>0.85642857142857143</v>
      </c>
      <c r="M47" s="28">
        <f t="shared" si="5"/>
        <v>0.17128571428571429</v>
      </c>
      <c r="N47" s="84">
        <f>SUM(M47:M51)</f>
        <v>0.63023578988380047</v>
      </c>
      <c r="O47" s="80">
        <f>+N47*100</f>
        <v>63.023578988380045</v>
      </c>
      <c r="P47" s="79"/>
      <c r="Q47" s="84"/>
      <c r="R47" s="28" t="s">
        <v>137</v>
      </c>
    </row>
    <row r="48" spans="1:18" s="9" customFormat="1" ht="60" customHeight="1" x14ac:dyDescent="0.25">
      <c r="A48" s="77"/>
      <c r="B48" s="78"/>
      <c r="C48" s="29" t="s">
        <v>105</v>
      </c>
      <c r="D48" s="29" t="s">
        <v>106</v>
      </c>
      <c r="E48" s="29" t="s">
        <v>127</v>
      </c>
      <c r="F48" s="29">
        <v>0.18378</v>
      </c>
      <c r="G48" s="28">
        <v>0.13</v>
      </c>
      <c r="H48" s="30">
        <v>0</v>
      </c>
      <c r="I48" s="30">
        <v>3</v>
      </c>
      <c r="J48" s="30">
        <f t="shared" si="4"/>
        <v>-2.8162199999999999</v>
      </c>
      <c r="K48" s="30">
        <f t="shared" si="2"/>
        <v>-3</v>
      </c>
      <c r="L48" s="28">
        <f t="shared" si="3"/>
        <v>0.93874000000000002</v>
      </c>
      <c r="M48" s="28">
        <f t="shared" si="5"/>
        <v>0.12203620000000001</v>
      </c>
      <c r="N48" s="84"/>
      <c r="O48" s="80"/>
      <c r="P48" s="79"/>
      <c r="Q48" s="84"/>
      <c r="R48" s="86" t="s">
        <v>156</v>
      </c>
    </row>
    <row r="49" spans="1:19" s="9" customFormat="1" ht="42.75" x14ac:dyDescent="0.25">
      <c r="A49" s="77"/>
      <c r="B49" s="78"/>
      <c r="C49" s="29" t="s">
        <v>107</v>
      </c>
      <c r="D49" s="29" t="s">
        <v>108</v>
      </c>
      <c r="E49" s="29" t="s">
        <v>133</v>
      </c>
      <c r="F49" s="29">
        <v>0</v>
      </c>
      <c r="G49" s="28">
        <v>0.16</v>
      </c>
      <c r="H49" s="30">
        <v>0</v>
      </c>
      <c r="I49" s="30">
        <v>14</v>
      </c>
      <c r="J49" s="30">
        <f t="shared" si="4"/>
        <v>-14</v>
      </c>
      <c r="K49" s="30">
        <f t="shared" si="2"/>
        <v>-14</v>
      </c>
      <c r="L49" s="28">
        <f t="shared" si="3"/>
        <v>1</v>
      </c>
      <c r="M49" s="28">
        <f t="shared" si="5"/>
        <v>0.16</v>
      </c>
      <c r="N49" s="84"/>
      <c r="O49" s="80"/>
      <c r="P49" s="79"/>
      <c r="Q49" s="84"/>
      <c r="R49" s="86"/>
    </row>
    <row r="50" spans="1:19" s="9" customFormat="1" ht="56.25" customHeight="1" x14ac:dyDescent="0.25">
      <c r="A50" s="77"/>
      <c r="B50" s="78"/>
      <c r="C50" s="29" t="s">
        <v>109</v>
      </c>
      <c r="D50" s="29" t="s">
        <v>110</v>
      </c>
      <c r="E50" s="29" t="s">
        <v>130</v>
      </c>
      <c r="F50" s="34">
        <v>0.4</v>
      </c>
      <c r="G50" s="28">
        <v>0.25</v>
      </c>
      <c r="H50" s="35">
        <v>1</v>
      </c>
      <c r="I50" s="35">
        <v>0.12</v>
      </c>
      <c r="J50" s="30">
        <f t="shared" si="4"/>
        <v>0.28000000000000003</v>
      </c>
      <c r="K50" s="30">
        <f t="shared" si="2"/>
        <v>0.88</v>
      </c>
      <c r="L50" s="28">
        <f t="shared" si="3"/>
        <v>0.31818181818181823</v>
      </c>
      <c r="M50" s="28">
        <f t="shared" si="5"/>
        <v>7.9545454545454558E-2</v>
      </c>
      <c r="N50" s="84"/>
      <c r="O50" s="80"/>
      <c r="P50" s="79"/>
      <c r="Q50" s="84"/>
      <c r="R50" s="28" t="s">
        <v>135</v>
      </c>
    </row>
    <row r="51" spans="1:19" s="9" customFormat="1" ht="57" x14ac:dyDescent="0.25">
      <c r="A51" s="77"/>
      <c r="B51" s="78"/>
      <c r="C51" s="29" t="s">
        <v>124</v>
      </c>
      <c r="D51" s="29" t="s">
        <v>111</v>
      </c>
      <c r="E51" s="29" t="s">
        <v>130</v>
      </c>
      <c r="F51" s="34">
        <v>0.42</v>
      </c>
      <c r="G51" s="28">
        <v>0.25</v>
      </c>
      <c r="H51" s="35">
        <v>1</v>
      </c>
      <c r="I51" s="35">
        <v>0.05</v>
      </c>
      <c r="J51" s="30">
        <f t="shared" si="4"/>
        <v>0.37</v>
      </c>
      <c r="K51" s="30">
        <f t="shared" si="2"/>
        <v>0.95</v>
      </c>
      <c r="L51" s="28">
        <f t="shared" si="3"/>
        <v>0.38947368421052631</v>
      </c>
      <c r="M51" s="28">
        <f t="shared" si="5"/>
        <v>9.7368421052631576E-2</v>
      </c>
      <c r="N51" s="84"/>
      <c r="O51" s="80"/>
      <c r="P51" s="79"/>
      <c r="Q51" s="84"/>
      <c r="R51" s="28" t="s">
        <v>135</v>
      </c>
    </row>
    <row r="52" spans="1:19" s="9" customFormat="1" ht="28.5" x14ac:dyDescent="0.25">
      <c r="A52" s="77"/>
      <c r="B52" s="78" t="s">
        <v>16</v>
      </c>
      <c r="C52" s="29" t="s">
        <v>112</v>
      </c>
      <c r="D52" s="29" t="s">
        <v>113</v>
      </c>
      <c r="E52" s="29" t="s">
        <v>130</v>
      </c>
      <c r="F52" s="34">
        <v>7.0000000000000007E-2</v>
      </c>
      <c r="G52" s="28">
        <v>0.17</v>
      </c>
      <c r="H52" s="35">
        <v>0.11</v>
      </c>
      <c r="I52" s="35">
        <v>0</v>
      </c>
      <c r="J52" s="30">
        <f t="shared" si="4"/>
        <v>7.0000000000000007E-2</v>
      </c>
      <c r="K52" s="30">
        <f t="shared" si="2"/>
        <v>0.11</v>
      </c>
      <c r="L52" s="28">
        <f t="shared" si="3"/>
        <v>0.63636363636363646</v>
      </c>
      <c r="M52" s="28">
        <f t="shared" si="5"/>
        <v>0.10818181818181821</v>
      </c>
      <c r="N52" s="84">
        <f>SUM(M52:M57)</f>
        <v>0.55013043831168829</v>
      </c>
      <c r="O52" s="80">
        <f>+N52*100</f>
        <v>55.013043831168829</v>
      </c>
      <c r="P52" s="79"/>
      <c r="Q52" s="84"/>
      <c r="R52" s="28" t="s">
        <v>139</v>
      </c>
      <c r="S52" s="11"/>
    </row>
    <row r="53" spans="1:19" s="9" customFormat="1" ht="42.75" x14ac:dyDescent="0.25">
      <c r="A53" s="77"/>
      <c r="B53" s="78"/>
      <c r="C53" s="29" t="s">
        <v>114</v>
      </c>
      <c r="D53" s="29" t="s">
        <v>115</v>
      </c>
      <c r="E53" s="29" t="s">
        <v>130</v>
      </c>
      <c r="F53" s="34">
        <v>0.22900000000000001</v>
      </c>
      <c r="G53" s="28">
        <v>0.16</v>
      </c>
      <c r="H53" s="35">
        <v>0.5</v>
      </c>
      <c r="I53" s="35">
        <v>0</v>
      </c>
      <c r="J53" s="30">
        <f t="shared" si="4"/>
        <v>0.22900000000000001</v>
      </c>
      <c r="K53" s="30">
        <f t="shared" si="2"/>
        <v>0.5</v>
      </c>
      <c r="L53" s="28">
        <f t="shared" si="3"/>
        <v>0.45800000000000002</v>
      </c>
      <c r="M53" s="28">
        <f t="shared" si="5"/>
        <v>7.3279999999999998E-2</v>
      </c>
      <c r="N53" s="84"/>
      <c r="O53" s="80"/>
      <c r="P53" s="79"/>
      <c r="Q53" s="84"/>
      <c r="R53" s="31" t="s">
        <v>151</v>
      </c>
      <c r="S53" s="6" t="s">
        <v>145</v>
      </c>
    </row>
    <row r="54" spans="1:19" s="9" customFormat="1" ht="42.75" x14ac:dyDescent="0.25">
      <c r="A54" s="77"/>
      <c r="B54" s="78"/>
      <c r="C54" s="29" t="s">
        <v>116</v>
      </c>
      <c r="D54" s="29" t="s">
        <v>117</v>
      </c>
      <c r="E54" s="29" t="s">
        <v>130</v>
      </c>
      <c r="F54" s="34">
        <v>0.94</v>
      </c>
      <c r="G54" s="28">
        <v>0.16</v>
      </c>
      <c r="H54" s="35">
        <v>1</v>
      </c>
      <c r="I54" s="35">
        <v>0</v>
      </c>
      <c r="J54" s="30">
        <f t="shared" si="4"/>
        <v>0.94</v>
      </c>
      <c r="K54" s="30">
        <f t="shared" si="2"/>
        <v>1</v>
      </c>
      <c r="L54" s="28">
        <f t="shared" si="3"/>
        <v>0.94</v>
      </c>
      <c r="M54" s="28">
        <f t="shared" si="5"/>
        <v>0.15040000000000001</v>
      </c>
      <c r="N54" s="84"/>
      <c r="O54" s="80"/>
      <c r="P54" s="79"/>
      <c r="Q54" s="84"/>
      <c r="R54" s="31" t="s">
        <v>151</v>
      </c>
      <c r="S54" s="12" t="s">
        <v>142</v>
      </c>
    </row>
    <row r="55" spans="1:19" s="9" customFormat="1" ht="30" x14ac:dyDescent="0.25">
      <c r="A55" s="77"/>
      <c r="B55" s="78"/>
      <c r="C55" s="44" t="s">
        <v>118</v>
      </c>
      <c r="D55" s="29" t="s">
        <v>119</v>
      </c>
      <c r="E55" s="29" t="s">
        <v>127</v>
      </c>
      <c r="F55" s="29">
        <v>22.9</v>
      </c>
      <c r="G55" s="28">
        <v>0.18</v>
      </c>
      <c r="H55" s="30">
        <v>180</v>
      </c>
      <c r="I55" s="30">
        <v>0</v>
      </c>
      <c r="J55" s="30">
        <f t="shared" si="4"/>
        <v>22.9</v>
      </c>
      <c r="K55" s="30">
        <f t="shared" si="2"/>
        <v>180</v>
      </c>
      <c r="L55" s="28">
        <f t="shared" si="3"/>
        <v>0.12722222222222221</v>
      </c>
      <c r="M55" s="28">
        <f t="shared" si="5"/>
        <v>2.2899999999999997E-2</v>
      </c>
      <c r="N55" s="84"/>
      <c r="O55" s="80"/>
      <c r="P55" s="79"/>
      <c r="Q55" s="84"/>
      <c r="R55" s="31" t="s">
        <v>150</v>
      </c>
      <c r="S55" s="12" t="s">
        <v>138</v>
      </c>
    </row>
    <row r="56" spans="1:19" s="9" customFormat="1" ht="42.75" x14ac:dyDescent="0.25">
      <c r="A56" s="77"/>
      <c r="B56" s="78"/>
      <c r="C56" s="29" t="s">
        <v>120</v>
      </c>
      <c r="D56" s="29" t="s">
        <v>174</v>
      </c>
      <c r="E56" s="29" t="s">
        <v>130</v>
      </c>
      <c r="F56" s="48">
        <v>0.42730000000000001</v>
      </c>
      <c r="G56" s="28">
        <v>0.18</v>
      </c>
      <c r="H56" s="35">
        <v>0.7</v>
      </c>
      <c r="I56" s="35">
        <v>0</v>
      </c>
      <c r="J56" s="30">
        <f t="shared" si="4"/>
        <v>0.42730000000000001</v>
      </c>
      <c r="K56" s="30">
        <f t="shared" si="2"/>
        <v>0.7</v>
      </c>
      <c r="L56" s="28">
        <f t="shared" si="3"/>
        <v>0.61042857142857143</v>
      </c>
      <c r="M56" s="28">
        <f t="shared" si="5"/>
        <v>0.10987714285714285</v>
      </c>
      <c r="N56" s="84"/>
      <c r="O56" s="80"/>
      <c r="P56" s="79"/>
      <c r="Q56" s="84"/>
      <c r="R56" s="31" t="s">
        <v>149</v>
      </c>
      <c r="S56" s="5" t="s">
        <v>140</v>
      </c>
    </row>
    <row r="57" spans="1:19" s="9" customFormat="1" ht="60" x14ac:dyDescent="0.25">
      <c r="A57" s="77"/>
      <c r="B57" s="78"/>
      <c r="C57" s="29" t="s">
        <v>121</v>
      </c>
      <c r="D57" s="29" t="s">
        <v>122</v>
      </c>
      <c r="E57" s="29" t="s">
        <v>132</v>
      </c>
      <c r="F57" s="56">
        <v>100.31</v>
      </c>
      <c r="G57" s="28">
        <v>0.15</v>
      </c>
      <c r="H57" s="30">
        <v>176</v>
      </c>
      <c r="I57" s="30">
        <v>0</v>
      </c>
      <c r="J57" s="30">
        <f t="shared" si="4"/>
        <v>100.31</v>
      </c>
      <c r="K57" s="30">
        <f t="shared" si="2"/>
        <v>176</v>
      </c>
      <c r="L57" s="28">
        <f t="shared" si="3"/>
        <v>0.56994318181818182</v>
      </c>
      <c r="M57" s="28">
        <f t="shared" si="5"/>
        <v>8.5491477272727268E-2</v>
      </c>
      <c r="N57" s="84"/>
      <c r="O57" s="80"/>
      <c r="P57" s="79"/>
      <c r="Q57" s="84"/>
      <c r="R57" s="31" t="s">
        <v>204</v>
      </c>
    </row>
    <row r="60" spans="1:19" x14ac:dyDescent="0.25">
      <c r="A60" t="s">
        <v>168</v>
      </c>
    </row>
  </sheetData>
  <mergeCells count="45">
    <mergeCell ref="O8:O10"/>
    <mergeCell ref="B11:B14"/>
    <mergeCell ref="N11:N14"/>
    <mergeCell ref="B33:B36"/>
    <mergeCell ref="N33:N36"/>
    <mergeCell ref="O33:O36"/>
    <mergeCell ref="N29:N32"/>
    <mergeCell ref="O29:O32"/>
    <mergeCell ref="R48:R49"/>
    <mergeCell ref="B52:B57"/>
    <mergeCell ref="N52:N57"/>
    <mergeCell ref="O52:O57"/>
    <mergeCell ref="B42:B46"/>
    <mergeCell ref="N42:N46"/>
    <mergeCell ref="O42:O46"/>
    <mergeCell ref="B47:B51"/>
    <mergeCell ref="N47:N51"/>
    <mergeCell ref="O47:O51"/>
    <mergeCell ref="Q3:Q57"/>
    <mergeCell ref="B8:B10"/>
    <mergeCell ref="N8:N10"/>
    <mergeCell ref="O21:O24"/>
    <mergeCell ref="O25:O28"/>
    <mergeCell ref="B29:B32"/>
    <mergeCell ref="P21:P36"/>
    <mergeCell ref="B25:B28"/>
    <mergeCell ref="N25:N28"/>
    <mergeCell ref="G1:L1"/>
    <mergeCell ref="A3:A20"/>
    <mergeCell ref="B3:B7"/>
    <mergeCell ref="N3:N7"/>
    <mergeCell ref="O3:O7"/>
    <mergeCell ref="P3:P20"/>
    <mergeCell ref="A21:A36"/>
    <mergeCell ref="O11:O14"/>
    <mergeCell ref="B15:B20"/>
    <mergeCell ref="N15:N20"/>
    <mergeCell ref="O15:O20"/>
    <mergeCell ref="B21:B24"/>
    <mergeCell ref="N21:N24"/>
    <mergeCell ref="A37:A57"/>
    <mergeCell ref="B37:B41"/>
    <mergeCell ref="N37:N41"/>
    <mergeCell ref="O37:O41"/>
    <mergeCell ref="P37:P57"/>
  </mergeCells>
  <hyperlinks>
    <hyperlink ref="S56" r:id="rId1" xr:uid="{15328BD4-DE44-4772-8B11-D5D148C2AA36}"/>
    <hyperlink ref="S53" r:id="rId2" xr:uid="{D926CCE8-F63D-4188-8036-C1B9E94B5D50}"/>
    <hyperlink ref="S25" r:id="rId3" xr:uid="{4CFA529B-37B0-4A07-93E3-DAAF3EE2462C}"/>
    <hyperlink ref="S26" r:id="rId4" xr:uid="{B7EBFD01-CD21-46B0-B6DA-E3B1B93708AA}"/>
    <hyperlink ref="S17" r:id="rId5" xr:uid="{B0886D5C-05F8-44C7-B649-D2E939EAB34E}"/>
    <hyperlink ref="S14" r:id="rId6" xr:uid="{E8A8AD9D-EAFC-4C29-A8DE-409E8EE728F6}"/>
    <hyperlink ref="S12" r:id="rId7" xr:uid="{F7FCA02D-0C0C-4394-AC9C-CA7BB9E686FF}"/>
    <hyperlink ref="S11" r:id="rId8" xr:uid="{62099F1A-49AF-4946-8837-D64023C29E49}"/>
    <hyperlink ref="R39" r:id="rId9" xr:uid="{69F49757-26D7-4EE0-9B6B-56328D508D83}"/>
  </hyperlinks>
  <pageMargins left="0.7" right="0.7" top="0.75" bottom="0.75" header="0.3" footer="0.3"/>
  <legacy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E93FE-558B-4F49-B5CB-6697188D0CFF}">
  <dimension ref="A1:Q57"/>
  <sheetViews>
    <sheetView showGridLines="0" zoomScale="99" workbookViewId="0">
      <selection activeCell="A61" sqref="A61"/>
    </sheetView>
  </sheetViews>
  <sheetFormatPr baseColWidth="10" defaultRowHeight="15" x14ac:dyDescent="0.25"/>
  <cols>
    <col min="1" max="1" width="34.5703125" customWidth="1"/>
    <col min="2" max="2" width="35.5703125" bestFit="1" customWidth="1"/>
    <col min="3" max="3" width="27.7109375" customWidth="1"/>
    <col min="4" max="4" width="45.42578125" bestFit="1" customWidth="1"/>
    <col min="5" max="5" width="15.140625" bestFit="1" customWidth="1"/>
    <col min="6" max="6" width="20" style="9" customWidth="1"/>
    <col min="7" max="7" width="22.7109375" bestFit="1" customWidth="1"/>
    <col min="8" max="8" width="13.28515625" style="9" customWidth="1"/>
    <col min="9" max="9" width="14.140625" style="9" bestFit="1" customWidth="1"/>
    <col min="10" max="10" width="15.7109375" bestFit="1" customWidth="1"/>
    <col min="11" max="11" width="17.7109375" bestFit="1" customWidth="1"/>
    <col min="12" max="12" width="14.5703125" bestFit="1" customWidth="1"/>
    <col min="13" max="13" width="13.7109375" customWidth="1"/>
    <col min="14" max="17" width="70" customWidth="1"/>
  </cols>
  <sheetData>
    <row r="1" spans="1:17" x14ac:dyDescent="0.25">
      <c r="G1" s="82" t="s">
        <v>171</v>
      </c>
      <c r="H1" s="82"/>
      <c r="I1" s="82"/>
      <c r="J1" s="82"/>
      <c r="K1" s="82"/>
      <c r="L1" s="82"/>
      <c r="N1" t="s">
        <v>172</v>
      </c>
    </row>
    <row r="2" spans="1:17" ht="45.75" customHeight="1" x14ac:dyDescent="0.25">
      <c r="A2" s="2" t="s">
        <v>3</v>
      </c>
      <c r="B2" s="2" t="s">
        <v>4</v>
      </c>
      <c r="C2" s="2" t="s">
        <v>23</v>
      </c>
      <c r="D2" s="2" t="s">
        <v>22</v>
      </c>
      <c r="E2" s="2" t="s">
        <v>126</v>
      </c>
      <c r="F2" s="2">
        <v>2021</v>
      </c>
      <c r="G2" s="3" t="s">
        <v>162</v>
      </c>
      <c r="H2" s="3" t="s">
        <v>164</v>
      </c>
      <c r="I2" s="3" t="s">
        <v>165</v>
      </c>
      <c r="J2" s="3" t="s">
        <v>169</v>
      </c>
      <c r="K2" s="3" t="s">
        <v>170</v>
      </c>
      <c r="L2" s="3" t="s">
        <v>175</v>
      </c>
      <c r="M2" s="3" t="s">
        <v>163</v>
      </c>
      <c r="N2" s="3" t="s">
        <v>177</v>
      </c>
      <c r="O2" s="3" t="s">
        <v>176</v>
      </c>
      <c r="P2" s="3" t="s">
        <v>166</v>
      </c>
      <c r="Q2" s="3" t="s">
        <v>167</v>
      </c>
    </row>
    <row r="3" spans="1:17" s="9" customFormat="1" ht="28.5" x14ac:dyDescent="0.25">
      <c r="A3" s="83" t="s">
        <v>0</v>
      </c>
      <c r="B3" s="78" t="s">
        <v>5</v>
      </c>
      <c r="C3" s="29" t="s">
        <v>20</v>
      </c>
      <c r="D3" s="29" t="s">
        <v>21</v>
      </c>
      <c r="E3" s="29" t="s">
        <v>127</v>
      </c>
      <c r="F3" s="29">
        <v>18.5</v>
      </c>
      <c r="G3" s="28">
        <v>0.23</v>
      </c>
      <c r="H3" s="30">
        <v>0</v>
      </c>
      <c r="I3" s="30">
        <v>41.44</v>
      </c>
      <c r="J3" s="30">
        <f t="shared" ref="J3:J34" si="0">F3-I3</f>
        <v>-22.939999999999998</v>
      </c>
      <c r="K3" s="30">
        <f>H3-I3</f>
        <v>-41.44</v>
      </c>
      <c r="L3" s="28">
        <f>J3/K3</f>
        <v>0.55357142857142849</v>
      </c>
      <c r="M3" s="28">
        <f t="shared" ref="M3:M34" si="1">L3*G3</f>
        <v>0.12732142857142856</v>
      </c>
      <c r="N3" s="84">
        <f>SUM(M3:M7)</f>
        <v>0.73985818771250789</v>
      </c>
      <c r="O3" s="84">
        <f>+N3*100</f>
        <v>73.985818771250791</v>
      </c>
      <c r="P3" s="84">
        <f>+SUM(O3:O20)/4</f>
        <v>76.014869310600886</v>
      </c>
      <c r="Q3" s="84">
        <f>+SUM(P3:P57)/3</f>
        <v>68.15798183616424</v>
      </c>
    </row>
    <row r="4" spans="1:17" s="9" customFormat="1" ht="42.75" x14ac:dyDescent="0.25">
      <c r="A4" s="83"/>
      <c r="B4" s="78"/>
      <c r="C4" s="29" t="s">
        <v>24</v>
      </c>
      <c r="D4" s="29" t="s">
        <v>125</v>
      </c>
      <c r="E4" s="29" t="s">
        <v>127</v>
      </c>
      <c r="F4" s="29">
        <v>0.7</v>
      </c>
      <c r="G4" s="28">
        <v>0.24</v>
      </c>
      <c r="H4" s="30">
        <v>0</v>
      </c>
      <c r="I4" s="30">
        <v>5.35</v>
      </c>
      <c r="J4" s="30">
        <f t="shared" si="0"/>
        <v>-4.6499999999999995</v>
      </c>
      <c r="K4" s="30">
        <f t="shared" ref="K4:K57" si="2">H4-I4</f>
        <v>-5.35</v>
      </c>
      <c r="L4" s="28">
        <f t="shared" ref="L4:L57" si="3">J4/K4</f>
        <v>0.86915887850467288</v>
      </c>
      <c r="M4" s="28">
        <f t="shared" si="1"/>
        <v>0.20859813084112147</v>
      </c>
      <c r="N4" s="84"/>
      <c r="O4" s="84"/>
      <c r="P4" s="84"/>
      <c r="Q4" s="84"/>
    </row>
    <row r="5" spans="1:17" s="9" customFormat="1" ht="42.75" x14ac:dyDescent="0.25">
      <c r="A5" s="83"/>
      <c r="B5" s="78"/>
      <c r="C5" s="29" t="s">
        <v>25</v>
      </c>
      <c r="D5" s="29" t="s">
        <v>26</v>
      </c>
      <c r="E5" s="29" t="s">
        <v>127</v>
      </c>
      <c r="F5" s="29">
        <v>0.4</v>
      </c>
      <c r="G5" s="28">
        <v>0.17</v>
      </c>
      <c r="H5" s="30">
        <v>0</v>
      </c>
      <c r="I5" s="30">
        <v>5.52</v>
      </c>
      <c r="J5" s="30">
        <f t="shared" si="0"/>
        <v>-5.1199999999999992</v>
      </c>
      <c r="K5" s="30">
        <f t="shared" si="2"/>
        <v>-5.52</v>
      </c>
      <c r="L5" s="28">
        <f t="shared" si="3"/>
        <v>0.92753623188405787</v>
      </c>
      <c r="M5" s="28">
        <f t="shared" si="1"/>
        <v>0.15768115942028985</v>
      </c>
      <c r="N5" s="84"/>
      <c r="O5" s="84"/>
      <c r="P5" s="84"/>
      <c r="Q5" s="84"/>
    </row>
    <row r="6" spans="1:17" s="9" customFormat="1" ht="28.5" x14ac:dyDescent="0.25">
      <c r="A6" s="83"/>
      <c r="B6" s="78"/>
      <c r="C6" s="29" t="s">
        <v>128</v>
      </c>
      <c r="D6" s="29" t="s">
        <v>27</v>
      </c>
      <c r="E6" s="29" t="s">
        <v>127</v>
      </c>
      <c r="F6" s="29">
        <v>4.8</v>
      </c>
      <c r="G6" s="28">
        <v>0.2</v>
      </c>
      <c r="H6" s="30">
        <v>0</v>
      </c>
      <c r="I6" s="30">
        <v>19.28</v>
      </c>
      <c r="J6" s="30">
        <f t="shared" si="0"/>
        <v>-14.48</v>
      </c>
      <c r="K6" s="30">
        <f t="shared" si="2"/>
        <v>-19.28</v>
      </c>
      <c r="L6" s="28">
        <f t="shared" si="3"/>
        <v>0.75103734439834025</v>
      </c>
      <c r="M6" s="28">
        <f t="shared" si="1"/>
        <v>0.15020746887966807</v>
      </c>
      <c r="N6" s="84"/>
      <c r="O6" s="84"/>
      <c r="P6" s="84"/>
      <c r="Q6" s="84"/>
    </row>
    <row r="7" spans="1:17" s="9" customFormat="1" ht="28.5" x14ac:dyDescent="0.25">
      <c r="A7" s="83"/>
      <c r="B7" s="78"/>
      <c r="C7" s="29" t="s">
        <v>28</v>
      </c>
      <c r="D7" s="29" t="s">
        <v>129</v>
      </c>
      <c r="E7" s="29" t="s">
        <v>130</v>
      </c>
      <c r="F7" s="34">
        <v>8.6999999999999994E-2</v>
      </c>
      <c r="G7" s="28">
        <v>0.17</v>
      </c>
      <c r="H7" s="30">
        <v>0</v>
      </c>
      <c r="I7" s="35">
        <v>0.2</v>
      </c>
      <c r="J7" s="30">
        <f t="shared" si="0"/>
        <v>-0.11300000000000002</v>
      </c>
      <c r="K7" s="30">
        <f t="shared" si="2"/>
        <v>-0.2</v>
      </c>
      <c r="L7" s="28">
        <f t="shared" si="3"/>
        <v>0.56500000000000006</v>
      </c>
      <c r="M7" s="28">
        <f t="shared" si="1"/>
        <v>9.605000000000001E-2</v>
      </c>
      <c r="N7" s="84"/>
      <c r="O7" s="84"/>
      <c r="P7" s="84"/>
      <c r="Q7" s="84"/>
    </row>
    <row r="8" spans="1:17" s="9" customFormat="1" ht="28.5" x14ac:dyDescent="0.25">
      <c r="A8" s="83"/>
      <c r="B8" s="78" t="s">
        <v>6</v>
      </c>
      <c r="C8" s="29" t="s">
        <v>29</v>
      </c>
      <c r="D8" s="29" t="s">
        <v>30</v>
      </c>
      <c r="E8" s="29" t="s">
        <v>130</v>
      </c>
      <c r="F8" s="34">
        <v>0.98499999999999999</v>
      </c>
      <c r="G8" s="28">
        <v>0.34</v>
      </c>
      <c r="H8" s="35">
        <v>1</v>
      </c>
      <c r="I8" s="35">
        <v>0.1</v>
      </c>
      <c r="J8" s="30">
        <f t="shared" si="0"/>
        <v>0.88500000000000001</v>
      </c>
      <c r="K8" s="30">
        <f t="shared" si="2"/>
        <v>0.9</v>
      </c>
      <c r="L8" s="28">
        <f t="shared" si="3"/>
        <v>0.98333333333333328</v>
      </c>
      <c r="M8" s="28">
        <f t="shared" si="1"/>
        <v>0.33433333333333332</v>
      </c>
      <c r="N8" s="87">
        <f>SUM(M8:M10)</f>
        <v>0.91576666666666662</v>
      </c>
      <c r="O8" s="87">
        <f>+N8*100</f>
        <v>91.576666666666668</v>
      </c>
      <c r="P8" s="84"/>
      <c r="Q8" s="84"/>
    </row>
    <row r="9" spans="1:17" s="9" customFormat="1" ht="28.5" x14ac:dyDescent="0.25">
      <c r="A9" s="83"/>
      <c r="B9" s="78"/>
      <c r="C9" s="29" t="s">
        <v>31</v>
      </c>
      <c r="D9" s="29" t="s">
        <v>32</v>
      </c>
      <c r="E9" s="29" t="s">
        <v>130</v>
      </c>
      <c r="F9" s="34">
        <v>0.81299999999999994</v>
      </c>
      <c r="G9" s="28">
        <v>0.33</v>
      </c>
      <c r="H9" s="35">
        <v>1</v>
      </c>
      <c r="I9" s="35">
        <v>0.1</v>
      </c>
      <c r="J9" s="30">
        <f t="shared" si="0"/>
        <v>0.71299999999999997</v>
      </c>
      <c r="K9" s="30">
        <f t="shared" si="2"/>
        <v>0.9</v>
      </c>
      <c r="L9" s="28">
        <f t="shared" si="3"/>
        <v>0.79222222222222216</v>
      </c>
      <c r="M9" s="28">
        <f t="shared" si="1"/>
        <v>0.26143333333333335</v>
      </c>
      <c r="N9" s="87"/>
      <c r="O9" s="87"/>
      <c r="P9" s="84"/>
      <c r="Q9" s="84"/>
    </row>
    <row r="10" spans="1:17" s="9" customFormat="1" ht="28.5" customHeight="1" x14ac:dyDescent="0.25">
      <c r="A10" s="83"/>
      <c r="B10" s="78"/>
      <c r="C10" s="29" t="s">
        <v>33</v>
      </c>
      <c r="D10" s="29" t="s">
        <v>19</v>
      </c>
      <c r="E10" s="29" t="s">
        <v>131</v>
      </c>
      <c r="F10" s="29">
        <v>24</v>
      </c>
      <c r="G10" s="28">
        <v>0.32</v>
      </c>
      <c r="H10" s="30">
        <v>24</v>
      </c>
      <c r="I10" s="30">
        <v>12</v>
      </c>
      <c r="J10" s="30">
        <f t="shared" si="0"/>
        <v>12</v>
      </c>
      <c r="K10" s="30">
        <f t="shared" si="2"/>
        <v>12</v>
      </c>
      <c r="L10" s="28">
        <f t="shared" si="3"/>
        <v>1</v>
      </c>
      <c r="M10" s="28">
        <f t="shared" si="1"/>
        <v>0.32</v>
      </c>
      <c r="N10" s="87"/>
      <c r="O10" s="87"/>
      <c r="P10" s="84"/>
      <c r="Q10" s="84"/>
    </row>
    <row r="11" spans="1:17" s="9" customFormat="1" ht="42.75" x14ac:dyDescent="0.25">
      <c r="A11" s="83"/>
      <c r="B11" s="88" t="s">
        <v>17</v>
      </c>
      <c r="C11" s="29" t="s">
        <v>34</v>
      </c>
      <c r="D11" s="29" t="s">
        <v>35</v>
      </c>
      <c r="E11" s="29" t="s">
        <v>130</v>
      </c>
      <c r="F11" s="38">
        <v>2.4E-2</v>
      </c>
      <c r="G11" s="30">
        <v>0.28000000000000003</v>
      </c>
      <c r="H11" s="30">
        <v>0</v>
      </c>
      <c r="I11" s="39">
        <v>7.0000000000000007E-2</v>
      </c>
      <c r="J11" s="30">
        <f t="shared" si="0"/>
        <v>-4.6000000000000006E-2</v>
      </c>
      <c r="K11" s="30">
        <f t="shared" si="2"/>
        <v>-7.0000000000000007E-2</v>
      </c>
      <c r="L11" s="28">
        <f t="shared" si="3"/>
        <v>0.65714285714285714</v>
      </c>
      <c r="M11" s="28">
        <f t="shared" si="1"/>
        <v>0.18400000000000002</v>
      </c>
      <c r="N11" s="80">
        <f>SUM(M11:M14)</f>
        <v>0.71134969003049231</v>
      </c>
      <c r="O11" s="80">
        <f>+N11*100</f>
        <v>71.134969003049235</v>
      </c>
      <c r="P11" s="84"/>
      <c r="Q11" s="84"/>
    </row>
    <row r="12" spans="1:17" s="9" customFormat="1" ht="42.75" x14ac:dyDescent="0.25">
      <c r="A12" s="83"/>
      <c r="B12" s="88"/>
      <c r="C12" s="29" t="s">
        <v>36</v>
      </c>
      <c r="D12" s="29" t="s">
        <v>37</v>
      </c>
      <c r="E12" s="29" t="s">
        <v>130</v>
      </c>
      <c r="F12" s="38">
        <v>4.5999999999999999E-2</v>
      </c>
      <c r="G12" s="30">
        <v>0.2</v>
      </c>
      <c r="H12" s="30">
        <v>0</v>
      </c>
      <c r="I12" s="39">
        <v>0.34</v>
      </c>
      <c r="J12" s="30">
        <f t="shared" si="0"/>
        <v>-0.29400000000000004</v>
      </c>
      <c r="K12" s="30">
        <f t="shared" si="2"/>
        <v>-0.34</v>
      </c>
      <c r="L12" s="28">
        <f t="shared" si="3"/>
        <v>0.86470588235294121</v>
      </c>
      <c r="M12" s="28">
        <f t="shared" si="1"/>
        <v>0.17294117647058826</v>
      </c>
      <c r="N12" s="80"/>
      <c r="O12" s="80"/>
      <c r="P12" s="84"/>
      <c r="Q12" s="84"/>
    </row>
    <row r="13" spans="1:17" s="9" customFormat="1" ht="99.75" x14ac:dyDescent="0.25">
      <c r="A13" s="83"/>
      <c r="B13" s="88"/>
      <c r="C13" s="29" t="s">
        <v>38</v>
      </c>
      <c r="D13" s="29" t="s">
        <v>39</v>
      </c>
      <c r="E13" s="29" t="s">
        <v>131</v>
      </c>
      <c r="F13" s="29">
        <v>75.5</v>
      </c>
      <c r="G13" s="30">
        <v>0.25</v>
      </c>
      <c r="H13" s="30">
        <v>0</v>
      </c>
      <c r="I13" s="42">
        <v>145.65</v>
      </c>
      <c r="J13" s="30">
        <f t="shared" si="0"/>
        <v>-70.150000000000006</v>
      </c>
      <c r="K13" s="30">
        <f t="shared" si="2"/>
        <v>-145.65</v>
      </c>
      <c r="L13" s="28">
        <f t="shared" si="3"/>
        <v>0.48163405423961553</v>
      </c>
      <c r="M13" s="28">
        <f t="shared" si="1"/>
        <v>0.12040851355990388</v>
      </c>
      <c r="N13" s="80"/>
      <c r="O13" s="80"/>
      <c r="P13" s="84"/>
      <c r="Q13" s="84"/>
    </row>
    <row r="14" spans="1:17" s="9" customFormat="1" ht="42.75" x14ac:dyDescent="0.25">
      <c r="A14" s="83"/>
      <c r="B14" s="88"/>
      <c r="C14" s="29" t="s">
        <v>40</v>
      </c>
      <c r="D14" s="29" t="s">
        <v>41</v>
      </c>
      <c r="E14" s="29" t="s">
        <v>130</v>
      </c>
      <c r="F14" s="34">
        <v>9.1999999999999998E-2</v>
      </c>
      <c r="G14" s="30">
        <v>0.28000000000000003</v>
      </c>
      <c r="H14" s="30">
        <v>0</v>
      </c>
      <c r="I14" s="43">
        <v>0.56000000000000005</v>
      </c>
      <c r="J14" s="30">
        <f t="shared" si="0"/>
        <v>-0.46800000000000008</v>
      </c>
      <c r="K14" s="30">
        <f t="shared" si="2"/>
        <v>-0.56000000000000005</v>
      </c>
      <c r="L14" s="28">
        <f t="shared" si="3"/>
        <v>0.83571428571428574</v>
      </c>
      <c r="M14" s="28">
        <f t="shared" si="1"/>
        <v>0.23400000000000004</v>
      </c>
      <c r="N14" s="80"/>
      <c r="O14" s="80"/>
      <c r="P14" s="84"/>
      <c r="Q14" s="84"/>
    </row>
    <row r="15" spans="1:17" s="9" customFormat="1" x14ac:dyDescent="0.25">
      <c r="A15" s="83"/>
      <c r="B15" s="78" t="s">
        <v>7</v>
      </c>
      <c r="C15" s="44" t="s">
        <v>42</v>
      </c>
      <c r="D15" s="44" t="s">
        <v>44</v>
      </c>
      <c r="E15" s="29" t="s">
        <v>127</v>
      </c>
      <c r="F15" s="29">
        <v>18</v>
      </c>
      <c r="G15" s="28">
        <v>0.12</v>
      </c>
      <c r="H15" s="30">
        <v>0</v>
      </c>
      <c r="I15" s="28">
        <v>96.48</v>
      </c>
      <c r="J15" s="30">
        <f t="shared" si="0"/>
        <v>-78.48</v>
      </c>
      <c r="K15" s="30">
        <f t="shared" si="2"/>
        <v>-96.48</v>
      </c>
      <c r="L15" s="28">
        <f t="shared" si="3"/>
        <v>0.81343283582089554</v>
      </c>
      <c r="M15" s="28">
        <f t="shared" si="1"/>
        <v>9.7611940298507463E-2</v>
      </c>
      <c r="N15" s="84">
        <f>SUM(M15:M20)</f>
        <v>0.67362022801436827</v>
      </c>
      <c r="O15" s="84">
        <f>+N15*100</f>
        <v>67.362022801436822</v>
      </c>
      <c r="P15" s="84"/>
      <c r="Q15" s="84"/>
    </row>
    <row r="16" spans="1:17" s="9" customFormat="1" ht="28.5" x14ac:dyDescent="0.25">
      <c r="A16" s="83"/>
      <c r="B16" s="78"/>
      <c r="C16" s="29" t="s">
        <v>43</v>
      </c>
      <c r="D16" s="29" t="s">
        <v>45</v>
      </c>
      <c r="E16" s="29" t="s">
        <v>127</v>
      </c>
      <c r="F16" s="29">
        <v>308.5</v>
      </c>
      <c r="G16" s="28">
        <v>0.18</v>
      </c>
      <c r="H16" s="30">
        <v>0</v>
      </c>
      <c r="I16" s="28">
        <v>1371.8</v>
      </c>
      <c r="J16" s="30">
        <f t="shared" si="0"/>
        <v>-1063.3</v>
      </c>
      <c r="K16" s="30">
        <f t="shared" si="2"/>
        <v>-1371.8</v>
      </c>
      <c r="L16" s="28">
        <f t="shared" si="3"/>
        <v>0.77511299023181224</v>
      </c>
      <c r="M16" s="28">
        <f t="shared" si="1"/>
        <v>0.13952033824172619</v>
      </c>
      <c r="N16" s="84"/>
      <c r="O16" s="84"/>
      <c r="P16" s="84"/>
      <c r="Q16" s="84"/>
    </row>
    <row r="17" spans="1:17" s="9" customFormat="1" ht="34.5" customHeight="1" x14ac:dyDescent="0.25">
      <c r="A17" s="83"/>
      <c r="B17" s="78"/>
      <c r="C17" s="29" t="s">
        <v>46</v>
      </c>
      <c r="D17" s="29" t="s">
        <v>47</v>
      </c>
      <c r="E17" s="29" t="s">
        <v>127</v>
      </c>
      <c r="F17" s="29">
        <v>65.8</v>
      </c>
      <c r="G17" s="28">
        <v>0.23</v>
      </c>
      <c r="H17" s="30">
        <v>0</v>
      </c>
      <c r="I17" s="28">
        <v>164.89</v>
      </c>
      <c r="J17" s="30">
        <f t="shared" si="0"/>
        <v>-99.089999999999989</v>
      </c>
      <c r="K17" s="30">
        <f t="shared" si="2"/>
        <v>-164.89</v>
      </c>
      <c r="L17" s="28">
        <f t="shared" si="3"/>
        <v>0.6009460852689672</v>
      </c>
      <c r="M17" s="28">
        <f t="shared" si="1"/>
        <v>0.13821759961186247</v>
      </c>
      <c r="N17" s="84"/>
      <c r="O17" s="84"/>
      <c r="P17" s="84"/>
      <c r="Q17" s="84"/>
    </row>
    <row r="18" spans="1:17" s="9" customFormat="1" ht="28.5" x14ac:dyDescent="0.25">
      <c r="A18" s="83"/>
      <c r="B18" s="78"/>
      <c r="C18" s="29" t="s">
        <v>48</v>
      </c>
      <c r="D18" s="29" t="s">
        <v>49</v>
      </c>
      <c r="E18" s="29" t="s">
        <v>127</v>
      </c>
      <c r="F18" s="29">
        <v>12.2</v>
      </c>
      <c r="G18" s="28">
        <v>0.11</v>
      </c>
      <c r="H18" s="30">
        <v>0</v>
      </c>
      <c r="I18" s="28">
        <v>24.46</v>
      </c>
      <c r="J18" s="30">
        <f t="shared" si="0"/>
        <v>-12.260000000000002</v>
      </c>
      <c r="K18" s="30">
        <f t="shared" si="2"/>
        <v>-24.46</v>
      </c>
      <c r="L18" s="28">
        <f t="shared" si="3"/>
        <v>0.50122649223221594</v>
      </c>
      <c r="M18" s="28">
        <f t="shared" si="1"/>
        <v>5.5134914145543751E-2</v>
      </c>
      <c r="N18" s="84"/>
      <c r="O18" s="84"/>
      <c r="P18" s="84"/>
      <c r="Q18" s="84"/>
    </row>
    <row r="19" spans="1:17" s="9" customFormat="1" ht="28.5" x14ac:dyDescent="0.25">
      <c r="A19" s="83"/>
      <c r="B19" s="78"/>
      <c r="C19" s="29" t="s">
        <v>123</v>
      </c>
      <c r="D19" s="29" t="s">
        <v>50</v>
      </c>
      <c r="E19" s="29" t="s">
        <v>127</v>
      </c>
      <c r="F19" s="29">
        <v>111.3</v>
      </c>
      <c r="G19" s="28">
        <v>0.23</v>
      </c>
      <c r="H19" s="30">
        <v>0</v>
      </c>
      <c r="I19" s="28">
        <v>380.7</v>
      </c>
      <c r="J19" s="30">
        <f t="shared" si="0"/>
        <v>-269.39999999999998</v>
      </c>
      <c r="K19" s="30">
        <f t="shared" si="2"/>
        <v>-380.7</v>
      </c>
      <c r="L19" s="28">
        <f t="shared" si="3"/>
        <v>0.70764381402679266</v>
      </c>
      <c r="M19" s="28">
        <f t="shared" si="1"/>
        <v>0.16275807722616231</v>
      </c>
      <c r="N19" s="84"/>
      <c r="O19" s="84"/>
      <c r="P19" s="84"/>
      <c r="Q19" s="84"/>
    </row>
    <row r="20" spans="1:17" s="9" customFormat="1" ht="28.5" x14ac:dyDescent="0.25">
      <c r="A20" s="83"/>
      <c r="B20" s="78"/>
      <c r="C20" s="29" t="s">
        <v>51</v>
      </c>
      <c r="D20" s="29" t="s">
        <v>52</v>
      </c>
      <c r="E20" s="29" t="s">
        <v>130</v>
      </c>
      <c r="F20" s="34">
        <v>0.17499999999999999</v>
      </c>
      <c r="G20" s="28">
        <v>0.12</v>
      </c>
      <c r="H20" s="30">
        <v>0</v>
      </c>
      <c r="I20" s="35">
        <v>0.53</v>
      </c>
      <c r="J20" s="30">
        <f t="shared" si="0"/>
        <v>-0.35500000000000004</v>
      </c>
      <c r="K20" s="30">
        <f t="shared" si="2"/>
        <v>-0.53</v>
      </c>
      <c r="L20" s="28">
        <f t="shared" si="3"/>
        <v>0.66981132075471705</v>
      </c>
      <c r="M20" s="28">
        <f t="shared" si="1"/>
        <v>8.0377358490566042E-2</v>
      </c>
      <c r="N20" s="84"/>
      <c r="O20" s="84"/>
      <c r="P20" s="84"/>
      <c r="Q20" s="84"/>
    </row>
    <row r="21" spans="1:17" s="9" customFormat="1" x14ac:dyDescent="0.25">
      <c r="A21" s="83" t="s">
        <v>1</v>
      </c>
      <c r="B21" s="78" t="s">
        <v>8</v>
      </c>
      <c r="C21" s="44" t="s">
        <v>53</v>
      </c>
      <c r="D21" s="44" t="s">
        <v>55</v>
      </c>
      <c r="E21" s="44" t="s">
        <v>130</v>
      </c>
      <c r="F21" s="57">
        <v>4.3999999999999997E-2</v>
      </c>
      <c r="G21" s="46">
        <v>0.25</v>
      </c>
      <c r="H21" s="35">
        <v>0</v>
      </c>
      <c r="I21" s="35">
        <v>0.5</v>
      </c>
      <c r="J21" s="47">
        <f t="shared" si="0"/>
        <v>-0.45600000000000002</v>
      </c>
      <c r="K21" s="47">
        <f>H21-I21</f>
        <v>-0.5</v>
      </c>
      <c r="L21" s="46">
        <f>J21/K21</f>
        <v>0.91200000000000003</v>
      </c>
      <c r="M21" s="46">
        <f t="shared" si="1"/>
        <v>0.22800000000000001</v>
      </c>
      <c r="N21" s="85">
        <f>SUM(M21:M24)</f>
        <v>0.73899999999999999</v>
      </c>
      <c r="O21" s="85">
        <f>+N21*100</f>
        <v>73.900000000000006</v>
      </c>
      <c r="P21" s="79">
        <f>+SUM(O21:O36)/4</f>
        <v>66.222852960051995</v>
      </c>
      <c r="Q21" s="84"/>
    </row>
    <row r="22" spans="1:17" s="9" customFormat="1" ht="28.5" x14ac:dyDescent="0.25">
      <c r="A22" s="83"/>
      <c r="B22" s="78"/>
      <c r="C22" s="29" t="s">
        <v>54</v>
      </c>
      <c r="D22" s="29" t="s">
        <v>56</v>
      </c>
      <c r="E22" s="29" t="s">
        <v>130</v>
      </c>
      <c r="F22" s="48">
        <v>0.95099999999999996</v>
      </c>
      <c r="G22" s="46">
        <v>0.25</v>
      </c>
      <c r="H22" s="35">
        <v>1</v>
      </c>
      <c r="I22" s="35">
        <v>0</v>
      </c>
      <c r="J22" s="47">
        <f t="shared" si="0"/>
        <v>0.95099999999999996</v>
      </c>
      <c r="K22" s="47">
        <f t="shared" si="2"/>
        <v>1</v>
      </c>
      <c r="L22" s="46">
        <f t="shared" si="3"/>
        <v>0.95099999999999996</v>
      </c>
      <c r="M22" s="46">
        <f t="shared" si="1"/>
        <v>0.23774999999999999</v>
      </c>
      <c r="N22" s="85"/>
      <c r="O22" s="85"/>
      <c r="P22" s="79"/>
      <c r="Q22" s="84"/>
    </row>
    <row r="23" spans="1:17" s="9" customFormat="1" ht="28.5" x14ac:dyDescent="0.25">
      <c r="A23" s="83"/>
      <c r="B23" s="78"/>
      <c r="C23" s="29" t="s">
        <v>57</v>
      </c>
      <c r="D23" s="44" t="s">
        <v>58</v>
      </c>
      <c r="E23" s="44" t="s">
        <v>130</v>
      </c>
      <c r="F23" s="49">
        <v>0.48799999999999999</v>
      </c>
      <c r="G23" s="46">
        <v>0.25</v>
      </c>
      <c r="H23" s="35">
        <v>1</v>
      </c>
      <c r="I23" s="35">
        <v>0</v>
      </c>
      <c r="J23" s="47">
        <f t="shared" si="0"/>
        <v>0.48799999999999999</v>
      </c>
      <c r="K23" s="47">
        <f t="shared" si="2"/>
        <v>1</v>
      </c>
      <c r="L23" s="46">
        <f t="shared" si="3"/>
        <v>0.48799999999999999</v>
      </c>
      <c r="M23" s="46">
        <f t="shared" si="1"/>
        <v>0.122</v>
      </c>
      <c r="N23" s="85"/>
      <c r="O23" s="85"/>
      <c r="P23" s="79"/>
      <c r="Q23" s="84"/>
    </row>
    <row r="24" spans="1:17" s="9" customFormat="1" ht="28.5" x14ac:dyDescent="0.25">
      <c r="A24" s="83"/>
      <c r="B24" s="78"/>
      <c r="C24" s="29" t="s">
        <v>59</v>
      </c>
      <c r="D24" s="29" t="s">
        <v>60</v>
      </c>
      <c r="E24" s="29" t="s">
        <v>132</v>
      </c>
      <c r="F24" s="50">
        <v>54.2</v>
      </c>
      <c r="G24" s="46">
        <v>0.25</v>
      </c>
      <c r="H24" s="51">
        <v>70</v>
      </c>
      <c r="I24" s="51">
        <v>30</v>
      </c>
      <c r="J24" s="47">
        <f t="shared" si="0"/>
        <v>24.200000000000003</v>
      </c>
      <c r="K24" s="47">
        <f>H24-I24</f>
        <v>40</v>
      </c>
      <c r="L24" s="46">
        <f t="shared" si="3"/>
        <v>0.60500000000000009</v>
      </c>
      <c r="M24" s="46">
        <f t="shared" si="1"/>
        <v>0.15125000000000002</v>
      </c>
      <c r="N24" s="85"/>
      <c r="O24" s="85"/>
      <c r="P24" s="79"/>
      <c r="Q24" s="84"/>
    </row>
    <row r="25" spans="1:17" s="9" customFormat="1" ht="28.5" customHeight="1" x14ac:dyDescent="0.25">
      <c r="A25" s="83"/>
      <c r="B25" s="78" t="s">
        <v>9</v>
      </c>
      <c r="C25" s="29" t="s">
        <v>61</v>
      </c>
      <c r="D25" s="29" t="s">
        <v>148</v>
      </c>
      <c r="E25" s="29" t="s">
        <v>130</v>
      </c>
      <c r="F25" s="34">
        <v>0.11600000000000001</v>
      </c>
      <c r="G25" s="46">
        <v>0.27</v>
      </c>
      <c r="H25" s="35">
        <v>0.4</v>
      </c>
      <c r="I25" s="35">
        <v>0</v>
      </c>
      <c r="J25" s="47">
        <f t="shared" si="0"/>
        <v>0.11600000000000001</v>
      </c>
      <c r="K25" s="47">
        <f t="shared" si="2"/>
        <v>0.4</v>
      </c>
      <c r="L25" s="46">
        <f t="shared" si="3"/>
        <v>0.28999999999999998</v>
      </c>
      <c r="M25" s="46">
        <f t="shared" si="1"/>
        <v>7.8299999999999995E-2</v>
      </c>
      <c r="N25" s="81">
        <f>SUM(M25:M28)</f>
        <v>0.58286631578947368</v>
      </c>
      <c r="O25" s="89">
        <f>+N25*100</f>
        <v>58.286631578947365</v>
      </c>
      <c r="P25" s="79"/>
      <c r="Q25" s="84"/>
    </row>
    <row r="26" spans="1:17" s="9" customFormat="1" ht="28.5" x14ac:dyDescent="0.25">
      <c r="A26" s="83"/>
      <c r="B26" s="78"/>
      <c r="C26" s="44" t="s">
        <v>62</v>
      </c>
      <c r="D26" s="29" t="s">
        <v>65</v>
      </c>
      <c r="E26" s="29" t="s">
        <v>130</v>
      </c>
      <c r="F26" s="34">
        <v>0.97699999999999998</v>
      </c>
      <c r="G26" s="46">
        <v>0.22</v>
      </c>
      <c r="H26" s="35">
        <v>1</v>
      </c>
      <c r="I26" s="35">
        <v>0</v>
      </c>
      <c r="J26" s="47">
        <f t="shared" si="0"/>
        <v>0.97699999999999998</v>
      </c>
      <c r="K26" s="47">
        <f t="shared" si="2"/>
        <v>1</v>
      </c>
      <c r="L26" s="46">
        <f t="shared" si="3"/>
        <v>0.97699999999999998</v>
      </c>
      <c r="M26" s="46">
        <f t="shared" si="1"/>
        <v>0.21493999999999999</v>
      </c>
      <c r="N26" s="81"/>
      <c r="O26" s="89"/>
      <c r="P26" s="79"/>
      <c r="Q26" s="84"/>
    </row>
    <row r="27" spans="1:17" s="9" customFormat="1" ht="28.5" x14ac:dyDescent="0.25">
      <c r="A27" s="83"/>
      <c r="B27" s="78"/>
      <c r="C27" s="29" t="s">
        <v>63</v>
      </c>
      <c r="D27" s="29" t="s">
        <v>66</v>
      </c>
      <c r="E27" s="29" t="s">
        <v>130</v>
      </c>
      <c r="F27" s="34">
        <v>0.28799999999999998</v>
      </c>
      <c r="G27" s="46">
        <v>0.26</v>
      </c>
      <c r="H27" s="35">
        <v>0.76</v>
      </c>
      <c r="I27" s="35">
        <v>0</v>
      </c>
      <c r="J27" s="47">
        <f t="shared" si="0"/>
        <v>0.28799999999999998</v>
      </c>
      <c r="K27" s="47">
        <f t="shared" si="2"/>
        <v>0.76</v>
      </c>
      <c r="L27" s="46">
        <f t="shared" si="3"/>
        <v>0.37894736842105259</v>
      </c>
      <c r="M27" s="46">
        <f t="shared" si="1"/>
        <v>9.852631578947367E-2</v>
      </c>
      <c r="N27" s="81"/>
      <c r="O27" s="89"/>
      <c r="P27" s="79"/>
      <c r="Q27" s="84"/>
    </row>
    <row r="28" spans="1:17" s="9" customFormat="1" x14ac:dyDescent="0.25">
      <c r="A28" s="83"/>
      <c r="B28" s="78"/>
      <c r="C28" s="29" t="s">
        <v>64</v>
      </c>
      <c r="D28" s="29" t="s">
        <v>67</v>
      </c>
      <c r="E28" s="29" t="s">
        <v>131</v>
      </c>
      <c r="F28" s="29">
        <v>73.5</v>
      </c>
      <c r="G28" s="46">
        <v>0.26</v>
      </c>
      <c r="H28" s="51">
        <v>100</v>
      </c>
      <c r="I28" s="52">
        <v>0</v>
      </c>
      <c r="J28" s="47">
        <f t="shared" si="0"/>
        <v>73.5</v>
      </c>
      <c r="K28" s="47">
        <f t="shared" si="2"/>
        <v>100</v>
      </c>
      <c r="L28" s="46">
        <f t="shared" si="3"/>
        <v>0.73499999999999999</v>
      </c>
      <c r="M28" s="46">
        <f t="shared" si="1"/>
        <v>0.19109999999999999</v>
      </c>
      <c r="N28" s="81"/>
      <c r="O28" s="89"/>
      <c r="P28" s="79"/>
      <c r="Q28" s="84"/>
    </row>
    <row r="29" spans="1:17" s="9" customFormat="1" x14ac:dyDescent="0.25">
      <c r="A29" s="83"/>
      <c r="B29" s="78" t="s">
        <v>10</v>
      </c>
      <c r="C29" s="29" t="s">
        <v>68</v>
      </c>
      <c r="D29" s="29" t="s">
        <v>72</v>
      </c>
      <c r="E29" s="29" t="s">
        <v>127</v>
      </c>
      <c r="F29" s="29">
        <v>3.8</v>
      </c>
      <c r="G29" s="46">
        <v>0.24</v>
      </c>
      <c r="H29" s="52">
        <v>0</v>
      </c>
      <c r="I29" s="52">
        <v>16</v>
      </c>
      <c r="J29" s="47">
        <f t="shared" si="0"/>
        <v>-12.2</v>
      </c>
      <c r="K29" s="47">
        <f t="shared" si="2"/>
        <v>-16</v>
      </c>
      <c r="L29" s="46">
        <f t="shared" si="3"/>
        <v>0.76249999999999996</v>
      </c>
      <c r="M29" s="46">
        <f t="shared" si="1"/>
        <v>0.183</v>
      </c>
      <c r="N29" s="85">
        <f>SUM(M29:M32)</f>
        <v>0.6095222222222223</v>
      </c>
      <c r="O29" s="85">
        <f>+N29*100</f>
        <v>60.952222222222233</v>
      </c>
      <c r="P29" s="79"/>
      <c r="Q29" s="84"/>
    </row>
    <row r="30" spans="1:17" s="9" customFormat="1" ht="63.75" customHeight="1" x14ac:dyDescent="0.25">
      <c r="A30" s="83"/>
      <c r="B30" s="78"/>
      <c r="C30" s="29" t="s">
        <v>69</v>
      </c>
      <c r="D30" s="29" t="s">
        <v>73</v>
      </c>
      <c r="E30" s="29" t="s">
        <v>133</v>
      </c>
      <c r="F30" s="29">
        <v>93.1</v>
      </c>
      <c r="G30" s="46">
        <v>0.26</v>
      </c>
      <c r="H30" s="52">
        <v>0</v>
      </c>
      <c r="I30" s="52">
        <v>180</v>
      </c>
      <c r="J30" s="47">
        <f t="shared" si="0"/>
        <v>-86.9</v>
      </c>
      <c r="K30" s="47">
        <f t="shared" si="2"/>
        <v>-180</v>
      </c>
      <c r="L30" s="46">
        <f>J30/K30</f>
        <v>0.48277777777777781</v>
      </c>
      <c r="M30" s="46">
        <f t="shared" si="1"/>
        <v>0.12552222222222223</v>
      </c>
      <c r="N30" s="85"/>
      <c r="O30" s="85"/>
      <c r="P30" s="79"/>
      <c r="Q30" s="84"/>
    </row>
    <row r="31" spans="1:17" s="9" customFormat="1" ht="57" x14ac:dyDescent="0.25">
      <c r="A31" s="83"/>
      <c r="B31" s="78"/>
      <c r="C31" s="29" t="s">
        <v>70</v>
      </c>
      <c r="D31" s="29" t="s">
        <v>74</v>
      </c>
      <c r="E31" s="29" t="s">
        <v>132</v>
      </c>
      <c r="F31" s="29">
        <v>4.2</v>
      </c>
      <c r="G31" s="46">
        <v>0.26</v>
      </c>
      <c r="H31" s="52">
        <v>0</v>
      </c>
      <c r="I31" s="52">
        <v>12</v>
      </c>
      <c r="J31" s="47">
        <f t="shared" si="0"/>
        <v>-7.8</v>
      </c>
      <c r="K31" s="47">
        <f t="shared" si="2"/>
        <v>-12</v>
      </c>
      <c r="L31" s="46">
        <f t="shared" si="3"/>
        <v>0.65</v>
      </c>
      <c r="M31" s="46">
        <f t="shared" si="1"/>
        <v>0.16900000000000001</v>
      </c>
      <c r="N31" s="85"/>
      <c r="O31" s="85"/>
      <c r="P31" s="79"/>
      <c r="Q31" s="84"/>
    </row>
    <row r="32" spans="1:17" s="9" customFormat="1" ht="199.5" x14ac:dyDescent="0.25">
      <c r="A32" s="83"/>
      <c r="B32" s="78"/>
      <c r="C32" s="29" t="s">
        <v>71</v>
      </c>
      <c r="D32" s="29" t="s">
        <v>75</v>
      </c>
      <c r="E32" s="29" t="s">
        <v>132</v>
      </c>
      <c r="F32" s="29">
        <v>13.5</v>
      </c>
      <c r="G32" s="46">
        <v>0.24</v>
      </c>
      <c r="H32" s="47">
        <v>0</v>
      </c>
      <c r="I32" s="47">
        <v>30</v>
      </c>
      <c r="J32" s="47">
        <f t="shared" si="0"/>
        <v>-16.5</v>
      </c>
      <c r="K32" s="47">
        <f t="shared" si="2"/>
        <v>-30</v>
      </c>
      <c r="L32" s="46">
        <f t="shared" si="3"/>
        <v>0.55000000000000004</v>
      </c>
      <c r="M32" s="46">
        <f t="shared" si="1"/>
        <v>0.13200000000000001</v>
      </c>
      <c r="N32" s="85"/>
      <c r="O32" s="85"/>
      <c r="P32" s="79"/>
      <c r="Q32" s="84"/>
    </row>
    <row r="33" spans="1:17" s="9" customFormat="1" ht="42.75" x14ac:dyDescent="0.25">
      <c r="A33" s="83"/>
      <c r="B33" s="78" t="s">
        <v>11</v>
      </c>
      <c r="C33" s="29" t="s">
        <v>76</v>
      </c>
      <c r="D33" s="29" t="s">
        <v>77</v>
      </c>
      <c r="E33" s="29" t="s">
        <v>130</v>
      </c>
      <c r="F33" s="34">
        <v>0.36899999999999999</v>
      </c>
      <c r="G33" s="46">
        <v>0.34</v>
      </c>
      <c r="H33" s="39">
        <v>0.64</v>
      </c>
      <c r="I33" s="39">
        <v>0</v>
      </c>
      <c r="J33" s="47">
        <f t="shared" si="0"/>
        <v>0.36899999999999999</v>
      </c>
      <c r="K33" s="47">
        <f t="shared" si="2"/>
        <v>0.64</v>
      </c>
      <c r="L33" s="46">
        <f t="shared" si="3"/>
        <v>0.57656249999999998</v>
      </c>
      <c r="M33" s="46">
        <f t="shared" si="1"/>
        <v>0.19603125000000002</v>
      </c>
      <c r="N33" s="85">
        <f>SUM(M33:M36)</f>
        <v>0.71752558039038405</v>
      </c>
      <c r="O33" s="85">
        <f>+N33*100</f>
        <v>71.752558039038405</v>
      </c>
      <c r="P33" s="79"/>
      <c r="Q33" s="84"/>
    </row>
    <row r="34" spans="1:17" s="9" customFormat="1" ht="42.75" x14ac:dyDescent="0.25">
      <c r="A34" s="83"/>
      <c r="B34" s="78"/>
      <c r="C34" s="29" t="s">
        <v>78</v>
      </c>
      <c r="D34" s="29" t="s">
        <v>79</v>
      </c>
      <c r="E34" s="29" t="s">
        <v>130</v>
      </c>
      <c r="F34" s="34">
        <v>0.67800000000000005</v>
      </c>
      <c r="G34" s="46">
        <v>0.31</v>
      </c>
      <c r="H34" s="35">
        <v>0.79</v>
      </c>
      <c r="I34" s="35">
        <v>0</v>
      </c>
      <c r="J34" s="47">
        <f t="shared" si="0"/>
        <v>0.67800000000000005</v>
      </c>
      <c r="K34" s="47">
        <f t="shared" si="2"/>
        <v>0.79</v>
      </c>
      <c r="L34" s="46">
        <f t="shared" si="3"/>
        <v>0.85822784810126584</v>
      </c>
      <c r="M34" s="46">
        <f t="shared" si="1"/>
        <v>0.26605063291139242</v>
      </c>
      <c r="N34" s="85"/>
      <c r="O34" s="85"/>
      <c r="P34" s="79"/>
      <c r="Q34" s="84"/>
    </row>
    <row r="35" spans="1:17" s="9" customFormat="1" ht="42.75" x14ac:dyDescent="0.25">
      <c r="A35" s="83"/>
      <c r="B35" s="78"/>
      <c r="C35" s="29" t="s">
        <v>80</v>
      </c>
      <c r="D35" s="29" t="s">
        <v>81</v>
      </c>
      <c r="E35" s="29" t="s">
        <v>130</v>
      </c>
      <c r="F35" s="34">
        <v>0.13800000000000001</v>
      </c>
      <c r="G35" s="46">
        <v>0.17</v>
      </c>
      <c r="H35" s="35">
        <v>0.21</v>
      </c>
      <c r="I35" s="35">
        <v>0</v>
      </c>
      <c r="J35" s="47">
        <f t="shared" ref="J35:J57" si="4">F35-I35</f>
        <v>0.13800000000000001</v>
      </c>
      <c r="K35" s="47">
        <f t="shared" si="2"/>
        <v>0.21</v>
      </c>
      <c r="L35" s="46">
        <f t="shared" si="3"/>
        <v>0.65714285714285725</v>
      </c>
      <c r="M35" s="46">
        <f t="shared" ref="M35:M57" si="5">L35*G35</f>
        <v>0.11171428571428574</v>
      </c>
      <c r="N35" s="85"/>
      <c r="O35" s="85"/>
      <c r="P35" s="79"/>
      <c r="Q35" s="84"/>
    </row>
    <row r="36" spans="1:17" s="9" customFormat="1" ht="28.5" x14ac:dyDescent="0.25">
      <c r="A36" s="83"/>
      <c r="B36" s="78"/>
      <c r="C36" s="29" t="s">
        <v>82</v>
      </c>
      <c r="D36" s="29" t="s">
        <v>83</v>
      </c>
      <c r="E36" s="29" t="s">
        <v>130</v>
      </c>
      <c r="F36" s="34">
        <v>0.35699999999999998</v>
      </c>
      <c r="G36" s="46">
        <v>0.19</v>
      </c>
      <c r="H36" s="35">
        <v>0.15</v>
      </c>
      <c r="I36" s="35">
        <v>1</v>
      </c>
      <c r="J36" s="47">
        <f t="shared" si="4"/>
        <v>-0.64300000000000002</v>
      </c>
      <c r="K36" s="47">
        <f t="shared" si="2"/>
        <v>-0.85</v>
      </c>
      <c r="L36" s="46">
        <f t="shared" si="3"/>
        <v>0.75647058823529412</v>
      </c>
      <c r="M36" s="46">
        <f t="shared" si="5"/>
        <v>0.14372941176470588</v>
      </c>
      <c r="N36" s="85"/>
      <c r="O36" s="85"/>
      <c r="P36" s="79"/>
      <c r="Q36" s="84"/>
    </row>
    <row r="37" spans="1:17" s="9" customFormat="1" ht="28.5" x14ac:dyDescent="0.25">
      <c r="A37" s="77" t="s">
        <v>2</v>
      </c>
      <c r="B37" s="78" t="s">
        <v>12</v>
      </c>
      <c r="C37" s="29" t="s">
        <v>84</v>
      </c>
      <c r="D37" s="29" t="s">
        <v>88</v>
      </c>
      <c r="E37" s="29" t="s">
        <v>130</v>
      </c>
      <c r="F37" s="34">
        <v>0.69299999999999995</v>
      </c>
      <c r="G37" s="28">
        <v>0.22</v>
      </c>
      <c r="H37" s="35">
        <v>0.75</v>
      </c>
      <c r="I37" s="35">
        <v>0.35</v>
      </c>
      <c r="J37" s="30">
        <f t="shared" si="4"/>
        <v>0.34299999999999997</v>
      </c>
      <c r="K37" s="30">
        <f t="shared" si="2"/>
        <v>0.4</v>
      </c>
      <c r="L37" s="28">
        <f t="shared" si="3"/>
        <v>0.85749999999999993</v>
      </c>
      <c r="M37" s="28">
        <f t="shared" si="5"/>
        <v>0.18864999999999998</v>
      </c>
      <c r="N37" s="79">
        <f>SUM(M37:M41)</f>
        <v>0.74572099224618316</v>
      </c>
      <c r="O37" s="79">
        <f>+N37*100</f>
        <v>74.572099224618313</v>
      </c>
      <c r="P37" s="79">
        <f>+SUM(O37:O57)/4</f>
        <v>62.236223237839852</v>
      </c>
      <c r="Q37" s="84"/>
    </row>
    <row r="38" spans="1:17" s="9" customFormat="1" ht="42.75" x14ac:dyDescent="0.25">
      <c r="A38" s="77"/>
      <c r="B38" s="78"/>
      <c r="C38" s="29" t="s">
        <v>85</v>
      </c>
      <c r="D38" s="29" t="s">
        <v>89</v>
      </c>
      <c r="E38" s="29" t="s">
        <v>130</v>
      </c>
      <c r="F38" s="34">
        <v>0.42</v>
      </c>
      <c r="G38" s="30">
        <v>0.2</v>
      </c>
      <c r="H38" s="35">
        <v>0.57999999999999996</v>
      </c>
      <c r="I38" s="35">
        <v>0.04</v>
      </c>
      <c r="J38" s="30">
        <f t="shared" si="4"/>
        <v>0.38</v>
      </c>
      <c r="K38" s="30">
        <f t="shared" si="2"/>
        <v>0.53999999999999992</v>
      </c>
      <c r="L38" s="28">
        <f t="shared" si="3"/>
        <v>0.70370370370370383</v>
      </c>
      <c r="M38" s="28">
        <f t="shared" si="5"/>
        <v>0.14074074074074078</v>
      </c>
      <c r="N38" s="79"/>
      <c r="O38" s="79"/>
      <c r="P38" s="79"/>
      <c r="Q38" s="84"/>
    </row>
    <row r="39" spans="1:17" s="9" customFormat="1" ht="28.5" x14ac:dyDescent="0.25">
      <c r="A39" s="77"/>
      <c r="B39" s="78"/>
      <c r="C39" s="29" t="s">
        <v>13</v>
      </c>
      <c r="D39" s="29" t="s">
        <v>90</v>
      </c>
      <c r="E39" s="29" t="s">
        <v>127</v>
      </c>
      <c r="F39" s="53">
        <v>8203.9</v>
      </c>
      <c r="G39" s="28">
        <v>0.15</v>
      </c>
      <c r="H39" s="28">
        <v>18616</v>
      </c>
      <c r="I39" s="30">
        <v>0</v>
      </c>
      <c r="J39" s="30">
        <f t="shared" si="4"/>
        <v>8203.9</v>
      </c>
      <c r="K39" s="30">
        <f t="shared" si="2"/>
        <v>18616</v>
      </c>
      <c r="L39" s="28">
        <f t="shared" si="3"/>
        <v>0.44069080360979801</v>
      </c>
      <c r="M39" s="28">
        <f t="shared" si="5"/>
        <v>6.6103620541469704E-2</v>
      </c>
      <c r="N39" s="79"/>
      <c r="O39" s="79"/>
      <c r="P39" s="79"/>
      <c r="Q39" s="84"/>
    </row>
    <row r="40" spans="1:17" s="9" customFormat="1" ht="42.75" x14ac:dyDescent="0.25">
      <c r="A40" s="77"/>
      <c r="B40" s="78"/>
      <c r="C40" s="29" t="s">
        <v>86</v>
      </c>
      <c r="D40" s="29" t="s">
        <v>91</v>
      </c>
      <c r="E40" s="29" t="s">
        <v>173</v>
      </c>
      <c r="F40" s="48">
        <v>0.85799999999999998</v>
      </c>
      <c r="G40" s="30">
        <v>0.21</v>
      </c>
      <c r="H40" s="35">
        <v>1</v>
      </c>
      <c r="I40" s="35">
        <v>0.48</v>
      </c>
      <c r="J40" s="30">
        <f t="shared" si="4"/>
        <v>0.378</v>
      </c>
      <c r="K40" s="30">
        <f t="shared" si="2"/>
        <v>0.52</v>
      </c>
      <c r="L40" s="28">
        <f t="shared" si="3"/>
        <v>0.72692307692307689</v>
      </c>
      <c r="M40" s="28">
        <f t="shared" si="5"/>
        <v>0.15265384615384614</v>
      </c>
      <c r="N40" s="79"/>
      <c r="O40" s="79"/>
      <c r="P40" s="79"/>
      <c r="Q40" s="84"/>
    </row>
    <row r="41" spans="1:17" s="9" customFormat="1" ht="42.75" x14ac:dyDescent="0.25">
      <c r="A41" s="77"/>
      <c r="B41" s="78"/>
      <c r="C41" s="29" t="s">
        <v>87</v>
      </c>
      <c r="D41" s="29" t="s">
        <v>92</v>
      </c>
      <c r="E41" s="29" t="s">
        <v>127</v>
      </c>
      <c r="F41" s="29">
        <v>18.7</v>
      </c>
      <c r="G41" s="30">
        <v>0.21</v>
      </c>
      <c r="H41" s="30">
        <v>0</v>
      </c>
      <c r="I41" s="30">
        <v>316</v>
      </c>
      <c r="J41" s="30">
        <f t="shared" si="4"/>
        <v>-297.3</v>
      </c>
      <c r="K41" s="30">
        <f t="shared" si="2"/>
        <v>-316</v>
      </c>
      <c r="L41" s="28">
        <f t="shared" si="3"/>
        <v>0.9408227848101266</v>
      </c>
      <c r="M41" s="28">
        <f t="shared" si="5"/>
        <v>0.19757278481012658</v>
      </c>
      <c r="N41" s="79"/>
      <c r="O41" s="79"/>
      <c r="P41" s="79"/>
      <c r="Q41" s="84"/>
    </row>
    <row r="42" spans="1:17" s="9" customFormat="1" ht="42.75" x14ac:dyDescent="0.25">
      <c r="A42" s="77"/>
      <c r="B42" s="78" t="s">
        <v>14</v>
      </c>
      <c r="C42" s="29" t="s">
        <v>93</v>
      </c>
      <c r="D42" s="29" t="s">
        <v>94</v>
      </c>
      <c r="E42" s="29" t="s">
        <v>127</v>
      </c>
      <c r="F42" s="29">
        <v>2.9</v>
      </c>
      <c r="G42" s="28">
        <v>0.22</v>
      </c>
      <c r="H42" s="30">
        <v>0</v>
      </c>
      <c r="I42" s="30">
        <v>9</v>
      </c>
      <c r="J42" s="30">
        <f t="shared" si="4"/>
        <v>-6.1</v>
      </c>
      <c r="K42" s="30">
        <f t="shared" si="2"/>
        <v>-9</v>
      </c>
      <c r="L42" s="28">
        <f t="shared" si="3"/>
        <v>0.6777777777777777</v>
      </c>
      <c r="M42" s="28">
        <f t="shared" si="5"/>
        <v>0.14911111111111108</v>
      </c>
      <c r="N42" s="84">
        <f>SUM(M42:M46)</f>
        <v>0.68567953216374267</v>
      </c>
      <c r="O42" s="84">
        <f>+N42*100</f>
        <v>68.567953216374264</v>
      </c>
      <c r="P42" s="79"/>
      <c r="Q42" s="84"/>
    </row>
    <row r="43" spans="1:17" s="9" customFormat="1" ht="28.5" x14ac:dyDescent="0.25">
      <c r="A43" s="77"/>
      <c r="B43" s="78"/>
      <c r="C43" s="29" t="s">
        <v>95</v>
      </c>
      <c r="D43" s="29" t="s">
        <v>96</v>
      </c>
      <c r="E43" s="29" t="s">
        <v>127</v>
      </c>
      <c r="F43" s="29">
        <v>2.1</v>
      </c>
      <c r="G43" s="28">
        <v>0.18</v>
      </c>
      <c r="H43" s="30">
        <v>0</v>
      </c>
      <c r="I43" s="30">
        <v>19</v>
      </c>
      <c r="J43" s="30">
        <f t="shared" si="4"/>
        <v>-16.899999999999999</v>
      </c>
      <c r="K43" s="30">
        <f t="shared" si="2"/>
        <v>-19</v>
      </c>
      <c r="L43" s="28">
        <f t="shared" si="3"/>
        <v>0.88947368421052619</v>
      </c>
      <c r="M43" s="28">
        <f t="shared" si="5"/>
        <v>0.16010526315789472</v>
      </c>
      <c r="N43" s="84"/>
      <c r="O43" s="84"/>
      <c r="P43" s="79"/>
      <c r="Q43" s="84"/>
    </row>
    <row r="44" spans="1:17" s="9" customFormat="1" x14ac:dyDescent="0.25">
      <c r="A44" s="77"/>
      <c r="B44" s="78"/>
      <c r="C44" s="29" t="s">
        <v>97</v>
      </c>
      <c r="D44" s="29" t="s">
        <v>98</v>
      </c>
      <c r="E44" s="29" t="s">
        <v>127</v>
      </c>
      <c r="F44" s="48">
        <v>8.4000000000000005E-2</v>
      </c>
      <c r="G44" s="28">
        <v>0.15</v>
      </c>
      <c r="H44" s="35">
        <v>0</v>
      </c>
      <c r="I44" s="43">
        <v>0.18</v>
      </c>
      <c r="J44" s="30">
        <f t="shared" si="4"/>
        <v>-9.5999999999999988E-2</v>
      </c>
      <c r="K44" s="30">
        <f t="shared" si="2"/>
        <v>-0.18</v>
      </c>
      <c r="L44" s="28">
        <f t="shared" si="3"/>
        <v>0.53333333333333333</v>
      </c>
      <c r="M44" s="28">
        <f t="shared" si="5"/>
        <v>0.08</v>
      </c>
      <c r="N44" s="84"/>
      <c r="O44" s="84"/>
      <c r="P44" s="79"/>
      <c r="Q44" s="84"/>
    </row>
    <row r="45" spans="1:17" s="9" customFormat="1" ht="42.75" x14ac:dyDescent="0.25">
      <c r="A45" s="77"/>
      <c r="B45" s="78"/>
      <c r="C45" s="29" t="s">
        <v>99</v>
      </c>
      <c r="D45" s="29" t="s">
        <v>100</v>
      </c>
      <c r="E45" s="29" t="s">
        <v>130</v>
      </c>
      <c r="F45" s="48">
        <v>0.79200000000000004</v>
      </c>
      <c r="G45" s="28">
        <v>0.2</v>
      </c>
      <c r="H45" s="35">
        <v>1</v>
      </c>
      <c r="I45" s="35">
        <v>0.24</v>
      </c>
      <c r="J45" s="30">
        <f t="shared" si="4"/>
        <v>0.55200000000000005</v>
      </c>
      <c r="K45" s="30">
        <f t="shared" si="2"/>
        <v>0.76</v>
      </c>
      <c r="L45" s="28">
        <f t="shared" si="3"/>
        <v>0.72631578947368425</v>
      </c>
      <c r="M45" s="28">
        <f t="shared" si="5"/>
        <v>0.14526315789473684</v>
      </c>
      <c r="N45" s="84"/>
      <c r="O45" s="84"/>
      <c r="P45" s="79"/>
      <c r="Q45" s="84"/>
    </row>
    <row r="46" spans="1:17" s="9" customFormat="1" ht="28.5" x14ac:dyDescent="0.25">
      <c r="A46" s="77"/>
      <c r="B46" s="78"/>
      <c r="C46" s="29" t="s">
        <v>101</v>
      </c>
      <c r="D46" s="29" t="s">
        <v>102</v>
      </c>
      <c r="E46" s="29" t="s">
        <v>127</v>
      </c>
      <c r="F46" s="29">
        <v>48.1</v>
      </c>
      <c r="G46" s="28">
        <v>0.24</v>
      </c>
      <c r="H46" s="30">
        <v>0</v>
      </c>
      <c r="I46" s="30">
        <v>130</v>
      </c>
      <c r="J46" s="30">
        <f t="shared" si="4"/>
        <v>-81.900000000000006</v>
      </c>
      <c r="K46" s="30">
        <f t="shared" si="2"/>
        <v>-130</v>
      </c>
      <c r="L46" s="28">
        <f t="shared" si="3"/>
        <v>0.63</v>
      </c>
      <c r="M46" s="28">
        <f t="shared" si="5"/>
        <v>0.1512</v>
      </c>
      <c r="N46" s="84"/>
      <c r="O46" s="84"/>
      <c r="P46" s="79"/>
      <c r="Q46" s="84"/>
    </row>
    <row r="47" spans="1:17" s="9" customFormat="1" ht="33.75" customHeight="1" x14ac:dyDescent="0.25">
      <c r="A47" s="77"/>
      <c r="B47" s="78" t="s">
        <v>15</v>
      </c>
      <c r="C47" s="29" t="s">
        <v>103</v>
      </c>
      <c r="D47" s="29" t="s">
        <v>104</v>
      </c>
      <c r="E47" s="29" t="s">
        <v>127</v>
      </c>
      <c r="F47" s="29">
        <v>2.7</v>
      </c>
      <c r="G47" s="30">
        <v>0.2</v>
      </c>
      <c r="H47" s="30">
        <v>0</v>
      </c>
      <c r="I47" s="30">
        <v>14</v>
      </c>
      <c r="J47" s="30">
        <f t="shared" si="4"/>
        <v>-11.3</v>
      </c>
      <c r="K47" s="30">
        <f t="shared" si="2"/>
        <v>-14</v>
      </c>
      <c r="L47" s="28">
        <f t="shared" si="3"/>
        <v>0.80714285714285716</v>
      </c>
      <c r="M47" s="28">
        <f t="shared" si="5"/>
        <v>0.16142857142857145</v>
      </c>
      <c r="N47" s="84">
        <f>SUM(M47:M51)</f>
        <v>0.53955359990886309</v>
      </c>
      <c r="O47" s="84">
        <f>+N47*100</f>
        <v>53.955359990886308</v>
      </c>
      <c r="P47" s="79"/>
      <c r="Q47" s="84"/>
    </row>
    <row r="48" spans="1:17" s="9" customFormat="1" ht="60" customHeight="1" x14ac:dyDescent="0.25">
      <c r="A48" s="77"/>
      <c r="B48" s="78"/>
      <c r="C48" s="29" t="s">
        <v>105</v>
      </c>
      <c r="D48" s="29" t="s">
        <v>106</v>
      </c>
      <c r="E48" s="29" t="s">
        <v>127</v>
      </c>
      <c r="F48" s="29">
        <v>0.2</v>
      </c>
      <c r="G48" s="28">
        <v>0.13</v>
      </c>
      <c r="H48" s="30">
        <v>0</v>
      </c>
      <c r="I48" s="30">
        <v>3</v>
      </c>
      <c r="J48" s="30">
        <f t="shared" si="4"/>
        <v>-2.8</v>
      </c>
      <c r="K48" s="30">
        <f t="shared" si="2"/>
        <v>-3</v>
      </c>
      <c r="L48" s="28">
        <f t="shared" si="3"/>
        <v>0.93333333333333324</v>
      </c>
      <c r="M48" s="28">
        <f t="shared" si="5"/>
        <v>0.12133333333333332</v>
      </c>
      <c r="N48" s="84"/>
      <c r="O48" s="84"/>
      <c r="P48" s="79"/>
      <c r="Q48" s="84"/>
    </row>
    <row r="49" spans="1:17" s="9" customFormat="1" ht="42.75" x14ac:dyDescent="0.25">
      <c r="A49" s="77"/>
      <c r="B49" s="78"/>
      <c r="C49" s="29" t="s">
        <v>107</v>
      </c>
      <c r="D49" s="29" t="s">
        <v>108</v>
      </c>
      <c r="E49" s="29" t="s">
        <v>133</v>
      </c>
      <c r="F49" s="59">
        <v>4</v>
      </c>
      <c r="G49" s="28">
        <v>0.16</v>
      </c>
      <c r="H49" s="30">
        <v>0</v>
      </c>
      <c r="I49" s="30">
        <v>14</v>
      </c>
      <c r="J49" s="30">
        <f t="shared" si="4"/>
        <v>-10</v>
      </c>
      <c r="K49" s="30">
        <f t="shared" si="2"/>
        <v>-14</v>
      </c>
      <c r="L49" s="28">
        <f t="shared" si="3"/>
        <v>0.7142857142857143</v>
      </c>
      <c r="M49" s="28">
        <f t="shared" si="5"/>
        <v>0.1142857142857143</v>
      </c>
      <c r="N49" s="84"/>
      <c r="O49" s="84"/>
      <c r="P49" s="79"/>
      <c r="Q49" s="84"/>
    </row>
    <row r="50" spans="1:17" s="9" customFormat="1" ht="42.75" x14ac:dyDescent="0.25">
      <c r="A50" s="77"/>
      <c r="B50" s="78"/>
      <c r="C50" s="29" t="s">
        <v>109</v>
      </c>
      <c r="D50" s="29" t="s">
        <v>110</v>
      </c>
      <c r="E50" s="29" t="s">
        <v>130</v>
      </c>
      <c r="F50" s="34">
        <v>0.378</v>
      </c>
      <c r="G50" s="28">
        <v>0.25</v>
      </c>
      <c r="H50" s="35">
        <v>1</v>
      </c>
      <c r="I50" s="35">
        <v>0.12</v>
      </c>
      <c r="J50" s="30">
        <f t="shared" si="4"/>
        <v>0.25800000000000001</v>
      </c>
      <c r="K50" s="30">
        <f t="shared" si="2"/>
        <v>0.88</v>
      </c>
      <c r="L50" s="28">
        <f t="shared" si="3"/>
        <v>0.29318181818181821</v>
      </c>
      <c r="M50" s="28">
        <f t="shared" si="5"/>
        <v>7.3295454545454553E-2</v>
      </c>
      <c r="N50" s="84"/>
      <c r="O50" s="84"/>
      <c r="P50" s="79"/>
      <c r="Q50" s="84"/>
    </row>
    <row r="51" spans="1:17" s="9" customFormat="1" ht="57" x14ac:dyDescent="0.25">
      <c r="A51" s="77"/>
      <c r="B51" s="78"/>
      <c r="C51" s="29" t="s">
        <v>124</v>
      </c>
      <c r="D51" s="29" t="s">
        <v>111</v>
      </c>
      <c r="E51" s="29" t="s">
        <v>130</v>
      </c>
      <c r="F51" s="34">
        <v>0.313</v>
      </c>
      <c r="G51" s="28">
        <v>0.25</v>
      </c>
      <c r="H51" s="35">
        <v>1</v>
      </c>
      <c r="I51" s="35">
        <v>0.05</v>
      </c>
      <c r="J51" s="30">
        <f t="shared" si="4"/>
        <v>0.26300000000000001</v>
      </c>
      <c r="K51" s="30">
        <f t="shared" si="2"/>
        <v>0.95</v>
      </c>
      <c r="L51" s="28">
        <f t="shared" si="3"/>
        <v>0.27684210526315794</v>
      </c>
      <c r="M51" s="28">
        <f t="shared" si="5"/>
        <v>6.9210526315789486E-2</v>
      </c>
      <c r="N51" s="84"/>
      <c r="O51" s="84"/>
      <c r="P51" s="79"/>
      <c r="Q51" s="84"/>
    </row>
    <row r="52" spans="1:17" s="9" customFormat="1" ht="28.5" x14ac:dyDescent="0.25">
      <c r="A52" s="77"/>
      <c r="B52" s="78" t="s">
        <v>16</v>
      </c>
      <c r="C52" s="29" t="s">
        <v>112</v>
      </c>
      <c r="D52" s="29" t="s">
        <v>113</v>
      </c>
      <c r="E52" s="29" t="s">
        <v>130</v>
      </c>
      <c r="F52" s="34">
        <v>4.5999999999999999E-2</v>
      </c>
      <c r="G52" s="28">
        <v>0.17</v>
      </c>
      <c r="H52" s="35">
        <v>0.11</v>
      </c>
      <c r="I52" s="35">
        <v>0</v>
      </c>
      <c r="J52" s="30">
        <f t="shared" si="4"/>
        <v>4.5999999999999999E-2</v>
      </c>
      <c r="K52" s="30">
        <f t="shared" si="2"/>
        <v>0.11</v>
      </c>
      <c r="L52" s="28">
        <f t="shared" si="3"/>
        <v>0.41818181818181815</v>
      </c>
      <c r="M52" s="28">
        <f t="shared" si="5"/>
        <v>7.1090909090909093E-2</v>
      </c>
      <c r="N52" s="84">
        <f>SUM(M52:M57)</f>
        <v>0.51849480519480518</v>
      </c>
      <c r="O52" s="84">
        <f>+N52*100</f>
        <v>51.849480519480515</v>
      </c>
      <c r="P52" s="79"/>
      <c r="Q52" s="84"/>
    </row>
    <row r="53" spans="1:17" s="9" customFormat="1" ht="42.75" x14ac:dyDescent="0.25">
      <c r="A53" s="77"/>
      <c r="B53" s="78"/>
      <c r="C53" s="29" t="s">
        <v>114</v>
      </c>
      <c r="D53" s="29" t="s">
        <v>115</v>
      </c>
      <c r="E53" s="29" t="s">
        <v>130</v>
      </c>
      <c r="F53" s="34">
        <v>0.30399999999999999</v>
      </c>
      <c r="G53" s="28">
        <v>0.16</v>
      </c>
      <c r="H53" s="35">
        <v>0.5</v>
      </c>
      <c r="I53" s="35">
        <v>0</v>
      </c>
      <c r="J53" s="30">
        <f t="shared" si="4"/>
        <v>0.30399999999999999</v>
      </c>
      <c r="K53" s="30">
        <f t="shared" si="2"/>
        <v>0.5</v>
      </c>
      <c r="L53" s="28">
        <f t="shared" si="3"/>
        <v>0.60799999999999998</v>
      </c>
      <c r="M53" s="28">
        <f t="shared" si="5"/>
        <v>9.7280000000000005E-2</v>
      </c>
      <c r="N53" s="84"/>
      <c r="O53" s="84"/>
      <c r="P53" s="79"/>
      <c r="Q53" s="84"/>
    </row>
    <row r="54" spans="1:17" s="9" customFormat="1" ht="42.75" x14ac:dyDescent="0.25">
      <c r="A54" s="77"/>
      <c r="B54" s="78"/>
      <c r="C54" s="29" t="s">
        <v>116</v>
      </c>
      <c r="D54" s="29" t="s">
        <v>117</v>
      </c>
      <c r="E54" s="29" t="s">
        <v>130</v>
      </c>
      <c r="F54" s="34">
        <v>0.40200000000000002</v>
      </c>
      <c r="G54" s="28">
        <v>0.16</v>
      </c>
      <c r="H54" s="35">
        <v>1</v>
      </c>
      <c r="I54" s="35">
        <v>0</v>
      </c>
      <c r="J54" s="30">
        <f t="shared" si="4"/>
        <v>0.40200000000000002</v>
      </c>
      <c r="K54" s="30">
        <f t="shared" si="2"/>
        <v>1</v>
      </c>
      <c r="L54" s="28">
        <f t="shared" si="3"/>
        <v>0.40200000000000002</v>
      </c>
      <c r="M54" s="28">
        <f t="shared" si="5"/>
        <v>6.4320000000000002E-2</v>
      </c>
      <c r="N54" s="84"/>
      <c r="O54" s="84"/>
      <c r="P54" s="79"/>
      <c r="Q54" s="84"/>
    </row>
    <row r="55" spans="1:17" s="9" customFormat="1" ht="28.5" x14ac:dyDescent="0.25">
      <c r="A55" s="77"/>
      <c r="B55" s="78"/>
      <c r="C55" s="44" t="s">
        <v>118</v>
      </c>
      <c r="D55" s="29" t="s">
        <v>119</v>
      </c>
      <c r="E55" s="29" t="s">
        <v>127</v>
      </c>
      <c r="F55" s="29">
        <v>66.2</v>
      </c>
      <c r="G55" s="28">
        <v>0.18</v>
      </c>
      <c r="H55" s="30">
        <v>180</v>
      </c>
      <c r="I55" s="30">
        <v>0</v>
      </c>
      <c r="J55" s="30">
        <f t="shared" si="4"/>
        <v>66.2</v>
      </c>
      <c r="K55" s="30">
        <f t="shared" si="2"/>
        <v>180</v>
      </c>
      <c r="L55" s="28">
        <f t="shared" si="3"/>
        <v>0.36777777777777781</v>
      </c>
      <c r="M55" s="28">
        <f t="shared" si="5"/>
        <v>6.6200000000000009E-2</v>
      </c>
      <c r="N55" s="84"/>
      <c r="O55" s="84"/>
      <c r="P55" s="79"/>
      <c r="Q55" s="84"/>
    </row>
    <row r="56" spans="1:17" s="9" customFormat="1" ht="42.75" x14ac:dyDescent="0.25">
      <c r="A56" s="77"/>
      <c r="B56" s="78"/>
      <c r="C56" s="29" t="s">
        <v>120</v>
      </c>
      <c r="D56" s="29" t="s">
        <v>174</v>
      </c>
      <c r="E56" s="29" t="s">
        <v>130</v>
      </c>
      <c r="F56" s="34">
        <v>0.39</v>
      </c>
      <c r="G56" s="28">
        <v>0.18</v>
      </c>
      <c r="H56" s="35">
        <v>0.7</v>
      </c>
      <c r="I56" s="35">
        <v>0</v>
      </c>
      <c r="J56" s="30">
        <f t="shared" si="4"/>
        <v>0.39</v>
      </c>
      <c r="K56" s="30">
        <f t="shared" si="2"/>
        <v>0.7</v>
      </c>
      <c r="L56" s="28">
        <f t="shared" si="3"/>
        <v>0.55714285714285716</v>
      </c>
      <c r="M56" s="28">
        <f t="shared" si="5"/>
        <v>0.10028571428571428</v>
      </c>
      <c r="N56" s="84"/>
      <c r="O56" s="84"/>
      <c r="P56" s="79"/>
      <c r="Q56" s="84"/>
    </row>
    <row r="57" spans="1:17" s="9" customFormat="1" ht="42.75" x14ac:dyDescent="0.25">
      <c r="A57" s="77"/>
      <c r="B57" s="78"/>
      <c r="C57" s="29" t="s">
        <v>121</v>
      </c>
      <c r="D57" s="29" t="s">
        <v>122</v>
      </c>
      <c r="E57" s="29" t="s">
        <v>132</v>
      </c>
      <c r="F57" s="56">
        <v>140</v>
      </c>
      <c r="G57" s="28">
        <v>0.15</v>
      </c>
      <c r="H57" s="30">
        <v>176</v>
      </c>
      <c r="I57" s="30">
        <v>0</v>
      </c>
      <c r="J57" s="30">
        <f t="shared" si="4"/>
        <v>140</v>
      </c>
      <c r="K57" s="30">
        <f t="shared" si="2"/>
        <v>176</v>
      </c>
      <c r="L57" s="28">
        <f t="shared" si="3"/>
        <v>0.79545454545454541</v>
      </c>
      <c r="M57" s="28">
        <f t="shared" si="5"/>
        <v>0.11931818181818181</v>
      </c>
      <c r="N57" s="84"/>
      <c r="O57" s="84"/>
      <c r="P57" s="79"/>
      <c r="Q57" s="84"/>
    </row>
  </sheetData>
  <mergeCells count="44">
    <mergeCell ref="Q3:Q57"/>
    <mergeCell ref="B8:B10"/>
    <mergeCell ref="N8:N10"/>
    <mergeCell ref="O8:O10"/>
    <mergeCell ref="B11:B14"/>
    <mergeCell ref="P37:P57"/>
    <mergeCell ref="B42:B46"/>
    <mergeCell ref="N42:N46"/>
    <mergeCell ref="O42:O46"/>
    <mergeCell ref="B47:B51"/>
    <mergeCell ref="N47:N51"/>
    <mergeCell ref="O47:O51"/>
    <mergeCell ref="P21:P36"/>
    <mergeCell ref="O29:O32"/>
    <mergeCell ref="B33:B36"/>
    <mergeCell ref="N33:N36"/>
    <mergeCell ref="A37:A57"/>
    <mergeCell ref="B37:B41"/>
    <mergeCell ref="N37:N41"/>
    <mergeCell ref="O37:O41"/>
    <mergeCell ref="A21:A36"/>
    <mergeCell ref="B21:B24"/>
    <mergeCell ref="N21:N24"/>
    <mergeCell ref="O21:O24"/>
    <mergeCell ref="B52:B57"/>
    <mergeCell ref="N52:N57"/>
    <mergeCell ref="O52:O57"/>
    <mergeCell ref="B25:B28"/>
    <mergeCell ref="N25:N28"/>
    <mergeCell ref="O25:O28"/>
    <mergeCell ref="B29:B32"/>
    <mergeCell ref="N29:N32"/>
    <mergeCell ref="O33:O36"/>
    <mergeCell ref="P3:P20"/>
    <mergeCell ref="G1:L1"/>
    <mergeCell ref="A3:A20"/>
    <mergeCell ref="B3:B7"/>
    <mergeCell ref="N3:N7"/>
    <mergeCell ref="O3:O7"/>
    <mergeCell ref="N11:N14"/>
    <mergeCell ref="O11:O14"/>
    <mergeCell ref="B15:B20"/>
    <mergeCell ref="N15:N20"/>
    <mergeCell ref="O15:O2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EE887-891F-485B-914F-D4912A15B2EC}">
  <dimension ref="A1:Q57"/>
  <sheetViews>
    <sheetView showGridLines="0" tabSelected="1" topLeftCell="A14" zoomScale="87" workbookViewId="0">
      <selection activeCell="A61" sqref="A61"/>
    </sheetView>
  </sheetViews>
  <sheetFormatPr baseColWidth="10" defaultRowHeight="15" x14ac:dyDescent="0.25"/>
  <cols>
    <col min="1" max="1" width="34.5703125" customWidth="1"/>
    <col min="2" max="2" width="35.5703125" bestFit="1" customWidth="1"/>
    <col min="3" max="3" width="27.7109375" customWidth="1"/>
    <col min="4" max="4" width="45.42578125" bestFit="1" customWidth="1"/>
    <col min="5" max="5" width="15.140625" bestFit="1" customWidth="1"/>
    <col min="6" max="6" width="20" style="9" customWidth="1"/>
    <col min="7" max="7" width="22.7109375" bestFit="1" customWidth="1"/>
    <col min="8" max="8" width="13.28515625" style="9" customWidth="1"/>
    <col min="9" max="9" width="14.140625" style="9" bestFit="1" customWidth="1"/>
    <col min="10" max="10" width="15.7109375" bestFit="1" customWidth="1"/>
    <col min="11" max="11" width="17.7109375" bestFit="1" customWidth="1"/>
    <col min="12" max="12" width="14.5703125" bestFit="1" customWidth="1"/>
    <col min="13" max="13" width="13.7109375" customWidth="1"/>
    <col min="14" max="17" width="70" customWidth="1"/>
  </cols>
  <sheetData>
    <row r="1" spans="1:17" x14ac:dyDescent="0.25">
      <c r="G1" s="82" t="s">
        <v>171</v>
      </c>
      <c r="H1" s="82"/>
      <c r="I1" s="82"/>
      <c r="J1" s="82"/>
      <c r="K1" s="82"/>
      <c r="L1" s="82"/>
      <c r="N1" t="s">
        <v>172</v>
      </c>
    </row>
    <row r="2" spans="1:17" ht="45.75" customHeight="1" x14ac:dyDescent="0.25">
      <c r="A2" s="2" t="s">
        <v>3</v>
      </c>
      <c r="B2" s="2" t="s">
        <v>4</v>
      </c>
      <c r="C2" s="2" t="s">
        <v>23</v>
      </c>
      <c r="D2" s="2" t="s">
        <v>22</v>
      </c>
      <c r="E2" s="2" t="s">
        <v>126</v>
      </c>
      <c r="F2" s="2">
        <v>2021</v>
      </c>
      <c r="G2" s="3" t="s">
        <v>162</v>
      </c>
      <c r="H2" s="3" t="s">
        <v>164</v>
      </c>
      <c r="I2" s="3" t="s">
        <v>165</v>
      </c>
      <c r="J2" s="3" t="s">
        <v>169</v>
      </c>
      <c r="K2" s="3" t="s">
        <v>170</v>
      </c>
      <c r="L2" s="3" t="s">
        <v>175</v>
      </c>
      <c r="M2" s="3" t="s">
        <v>163</v>
      </c>
      <c r="N2" s="3" t="s">
        <v>177</v>
      </c>
      <c r="O2" s="3" t="s">
        <v>176</v>
      </c>
      <c r="P2" s="3" t="s">
        <v>166</v>
      </c>
      <c r="Q2" s="3" t="s">
        <v>167</v>
      </c>
    </row>
    <row r="3" spans="1:17" s="9" customFormat="1" ht="28.5" x14ac:dyDescent="0.25">
      <c r="A3" s="83" t="s">
        <v>0</v>
      </c>
      <c r="B3" s="78" t="s">
        <v>5</v>
      </c>
      <c r="C3" s="29" t="s">
        <v>20</v>
      </c>
      <c r="D3" s="29" t="s">
        <v>21</v>
      </c>
      <c r="E3" s="29" t="s">
        <v>127</v>
      </c>
      <c r="F3" s="29">
        <v>23.8</v>
      </c>
      <c r="G3" s="28">
        <v>0.23</v>
      </c>
      <c r="H3" s="30">
        <v>0</v>
      </c>
      <c r="I3" s="30">
        <v>41.44</v>
      </c>
      <c r="J3" s="30">
        <f t="shared" ref="J3:J34" si="0">F3-I3</f>
        <v>-17.639999999999997</v>
      </c>
      <c r="K3" s="30">
        <f>H3-I3</f>
        <v>-41.44</v>
      </c>
      <c r="L3" s="28">
        <f>J3/K3</f>
        <v>0.4256756756756756</v>
      </c>
      <c r="M3" s="28">
        <f t="shared" ref="M3:M34" si="1">L3*G3</f>
        <v>9.7905405405405391E-2</v>
      </c>
      <c r="N3" s="84">
        <f>SUM(M3:M7)</f>
        <v>0.5579950763046283</v>
      </c>
      <c r="O3" s="84">
        <f>+N3*100</f>
        <v>55.799507630462827</v>
      </c>
      <c r="P3" s="84">
        <f>+SUM(O3:O20)/4</f>
        <v>45.474397793833951</v>
      </c>
      <c r="Q3" s="84">
        <f>+SUM(P3:P57)/3</f>
        <v>50.526782339904436</v>
      </c>
    </row>
    <row r="4" spans="1:17" s="9" customFormat="1" ht="42.75" x14ac:dyDescent="0.25">
      <c r="A4" s="83"/>
      <c r="B4" s="78"/>
      <c r="C4" s="29" t="s">
        <v>24</v>
      </c>
      <c r="D4" s="29" t="s">
        <v>125</v>
      </c>
      <c r="E4" s="29" t="s">
        <v>127</v>
      </c>
      <c r="F4" s="29">
        <v>2.6</v>
      </c>
      <c r="G4" s="28">
        <v>0.24</v>
      </c>
      <c r="H4" s="30">
        <v>0</v>
      </c>
      <c r="I4" s="30">
        <v>5.35</v>
      </c>
      <c r="J4" s="30">
        <f t="shared" si="0"/>
        <v>-2.7499999999999996</v>
      </c>
      <c r="K4" s="30">
        <f t="shared" ref="K4:K57" si="2">H4-I4</f>
        <v>-5.35</v>
      </c>
      <c r="L4" s="28">
        <f t="shared" ref="L4:L57" si="3">J4/K4</f>
        <v>0.51401869158878499</v>
      </c>
      <c r="M4" s="28">
        <f t="shared" si="1"/>
        <v>0.12336448598130839</v>
      </c>
      <c r="N4" s="84"/>
      <c r="O4" s="84"/>
      <c r="P4" s="84"/>
      <c r="Q4" s="84"/>
    </row>
    <row r="5" spans="1:17" s="9" customFormat="1" ht="42.75" x14ac:dyDescent="0.25">
      <c r="A5" s="83"/>
      <c r="B5" s="78"/>
      <c r="C5" s="29" t="s">
        <v>25</v>
      </c>
      <c r="D5" s="29" t="s">
        <v>26</v>
      </c>
      <c r="E5" s="29" t="s">
        <v>127</v>
      </c>
      <c r="F5" s="29">
        <v>0.3</v>
      </c>
      <c r="G5" s="28">
        <v>0.17</v>
      </c>
      <c r="H5" s="30">
        <v>0</v>
      </c>
      <c r="I5" s="30">
        <v>5.52</v>
      </c>
      <c r="J5" s="30">
        <f t="shared" si="0"/>
        <v>-5.22</v>
      </c>
      <c r="K5" s="30">
        <f t="shared" si="2"/>
        <v>-5.52</v>
      </c>
      <c r="L5" s="28">
        <f t="shared" si="3"/>
        <v>0.94565217391304346</v>
      </c>
      <c r="M5" s="28">
        <f t="shared" si="1"/>
        <v>0.1607608695652174</v>
      </c>
      <c r="N5" s="84"/>
      <c r="O5" s="84"/>
      <c r="P5" s="84"/>
      <c r="Q5" s="84"/>
    </row>
    <row r="6" spans="1:17" s="9" customFormat="1" ht="28.5" x14ac:dyDescent="0.25">
      <c r="A6" s="83"/>
      <c r="B6" s="78"/>
      <c r="C6" s="29" t="s">
        <v>128</v>
      </c>
      <c r="D6" s="29" t="s">
        <v>27</v>
      </c>
      <c r="E6" s="29" t="s">
        <v>127</v>
      </c>
      <c r="F6" s="29">
        <v>9.1999999999999993</v>
      </c>
      <c r="G6" s="28">
        <v>0.2</v>
      </c>
      <c r="H6" s="30">
        <v>0</v>
      </c>
      <c r="I6" s="30">
        <v>19.28</v>
      </c>
      <c r="J6" s="30">
        <f t="shared" si="0"/>
        <v>-10.080000000000002</v>
      </c>
      <c r="K6" s="30">
        <f t="shared" si="2"/>
        <v>-19.28</v>
      </c>
      <c r="L6" s="28">
        <f t="shared" si="3"/>
        <v>0.52282157676348551</v>
      </c>
      <c r="M6" s="28">
        <f t="shared" si="1"/>
        <v>0.10456431535269711</v>
      </c>
      <c r="N6" s="84"/>
      <c r="O6" s="84"/>
      <c r="P6" s="84"/>
      <c r="Q6" s="84"/>
    </row>
    <row r="7" spans="1:17" s="9" customFormat="1" ht="28.5" x14ac:dyDescent="0.25">
      <c r="A7" s="83"/>
      <c r="B7" s="78"/>
      <c r="C7" s="29" t="s">
        <v>28</v>
      </c>
      <c r="D7" s="29" t="s">
        <v>129</v>
      </c>
      <c r="E7" s="29" t="s">
        <v>130</v>
      </c>
      <c r="F7" s="34">
        <v>0.11600000000000001</v>
      </c>
      <c r="G7" s="28">
        <v>0.17</v>
      </c>
      <c r="H7" s="30">
        <v>0</v>
      </c>
      <c r="I7" s="35">
        <v>0.2</v>
      </c>
      <c r="J7" s="30">
        <f t="shared" si="0"/>
        <v>-8.4000000000000005E-2</v>
      </c>
      <c r="K7" s="30">
        <f t="shared" si="2"/>
        <v>-0.2</v>
      </c>
      <c r="L7" s="28">
        <f t="shared" si="3"/>
        <v>0.42</v>
      </c>
      <c r="M7" s="28">
        <f t="shared" si="1"/>
        <v>7.1400000000000005E-2</v>
      </c>
      <c r="N7" s="84"/>
      <c r="O7" s="84"/>
      <c r="P7" s="84"/>
      <c r="Q7" s="84"/>
    </row>
    <row r="8" spans="1:17" s="9" customFormat="1" ht="28.5" x14ac:dyDescent="0.25">
      <c r="A8" s="83"/>
      <c r="B8" s="78" t="s">
        <v>6</v>
      </c>
      <c r="C8" s="29" t="s">
        <v>29</v>
      </c>
      <c r="D8" s="29" t="s">
        <v>30</v>
      </c>
      <c r="E8" s="29" t="s">
        <v>130</v>
      </c>
      <c r="F8" s="34">
        <v>0.35799999999999998</v>
      </c>
      <c r="G8" s="28">
        <v>0.34</v>
      </c>
      <c r="H8" s="35">
        <v>1</v>
      </c>
      <c r="I8" s="35">
        <v>0.1</v>
      </c>
      <c r="J8" s="30">
        <f t="shared" si="0"/>
        <v>0.25800000000000001</v>
      </c>
      <c r="K8" s="30">
        <f t="shared" si="2"/>
        <v>0.9</v>
      </c>
      <c r="L8" s="28">
        <f t="shared" si="3"/>
        <v>0.28666666666666668</v>
      </c>
      <c r="M8" s="28">
        <f t="shared" si="1"/>
        <v>9.7466666666666674E-2</v>
      </c>
      <c r="N8" s="87">
        <f>SUM(M8:M10)</f>
        <v>0.35920000000000002</v>
      </c>
      <c r="O8" s="87">
        <f>+N8*100</f>
        <v>35.92</v>
      </c>
      <c r="P8" s="84"/>
      <c r="Q8" s="84"/>
    </row>
    <row r="9" spans="1:17" s="9" customFormat="1" ht="28.5" x14ac:dyDescent="0.25">
      <c r="A9" s="83"/>
      <c r="B9" s="78"/>
      <c r="C9" s="29" t="s">
        <v>31</v>
      </c>
      <c r="D9" s="29" t="s">
        <v>32</v>
      </c>
      <c r="E9" s="29" t="s">
        <v>130</v>
      </c>
      <c r="F9" s="34">
        <v>0.152</v>
      </c>
      <c r="G9" s="28">
        <v>0.33</v>
      </c>
      <c r="H9" s="35">
        <v>1</v>
      </c>
      <c r="I9" s="35">
        <v>0.1</v>
      </c>
      <c r="J9" s="30">
        <f t="shared" si="0"/>
        <v>5.1999999999999991E-2</v>
      </c>
      <c r="K9" s="30">
        <f t="shared" si="2"/>
        <v>0.9</v>
      </c>
      <c r="L9" s="28">
        <f t="shared" si="3"/>
        <v>5.7777777777777768E-2</v>
      </c>
      <c r="M9" s="28">
        <f t="shared" si="1"/>
        <v>1.9066666666666666E-2</v>
      </c>
      <c r="N9" s="87"/>
      <c r="O9" s="87"/>
      <c r="P9" s="84"/>
      <c r="Q9" s="84"/>
    </row>
    <row r="10" spans="1:17" s="9" customFormat="1" ht="28.5" customHeight="1" x14ac:dyDescent="0.25">
      <c r="A10" s="83"/>
      <c r="B10" s="78"/>
      <c r="C10" s="29" t="s">
        <v>33</v>
      </c>
      <c r="D10" s="29" t="s">
        <v>19</v>
      </c>
      <c r="E10" s="29" t="s">
        <v>131</v>
      </c>
      <c r="F10" s="29">
        <v>21.1</v>
      </c>
      <c r="G10" s="28">
        <v>0.32</v>
      </c>
      <c r="H10" s="30">
        <v>24</v>
      </c>
      <c r="I10" s="30">
        <v>12</v>
      </c>
      <c r="J10" s="30">
        <f t="shared" si="0"/>
        <v>9.1000000000000014</v>
      </c>
      <c r="K10" s="30">
        <f t="shared" si="2"/>
        <v>12</v>
      </c>
      <c r="L10" s="28">
        <f t="shared" si="3"/>
        <v>0.75833333333333341</v>
      </c>
      <c r="M10" s="28">
        <f t="shared" si="1"/>
        <v>0.2426666666666667</v>
      </c>
      <c r="N10" s="87"/>
      <c r="O10" s="87"/>
      <c r="P10" s="84"/>
      <c r="Q10" s="84"/>
    </row>
    <row r="11" spans="1:17" s="9" customFormat="1" ht="42.75" x14ac:dyDescent="0.25">
      <c r="A11" s="83"/>
      <c r="B11" s="88" t="s">
        <v>17</v>
      </c>
      <c r="C11" s="29" t="s">
        <v>34</v>
      </c>
      <c r="D11" s="29" t="s">
        <v>35</v>
      </c>
      <c r="E11" s="29" t="s">
        <v>130</v>
      </c>
      <c r="F11" s="38">
        <v>1.9E-2</v>
      </c>
      <c r="G11" s="30">
        <v>0.28000000000000003</v>
      </c>
      <c r="H11" s="30">
        <v>0</v>
      </c>
      <c r="I11" s="39">
        <v>7.0000000000000007E-2</v>
      </c>
      <c r="J11" s="30">
        <f t="shared" si="0"/>
        <v>-5.1000000000000004E-2</v>
      </c>
      <c r="K11" s="30">
        <f t="shared" si="2"/>
        <v>-7.0000000000000007E-2</v>
      </c>
      <c r="L11" s="28">
        <f t="shared" si="3"/>
        <v>0.72857142857142854</v>
      </c>
      <c r="M11" s="28">
        <f t="shared" si="1"/>
        <v>0.20400000000000001</v>
      </c>
      <c r="N11" s="80">
        <f>SUM(M11:M14)</f>
        <v>0.63213717412814774</v>
      </c>
      <c r="O11" s="80">
        <f>+N11*100</f>
        <v>63.213717412814773</v>
      </c>
      <c r="P11" s="84"/>
      <c r="Q11" s="84"/>
    </row>
    <row r="12" spans="1:17" s="9" customFormat="1" ht="42.75" x14ac:dyDescent="0.25">
      <c r="A12" s="83"/>
      <c r="B12" s="88"/>
      <c r="C12" s="29" t="s">
        <v>36</v>
      </c>
      <c r="D12" s="29" t="s">
        <v>37</v>
      </c>
      <c r="E12" s="29" t="s">
        <v>130</v>
      </c>
      <c r="F12" s="38">
        <v>0.184</v>
      </c>
      <c r="G12" s="30">
        <v>0.2</v>
      </c>
      <c r="H12" s="30">
        <v>0</v>
      </c>
      <c r="I12" s="39">
        <v>0.34</v>
      </c>
      <c r="J12" s="30">
        <f t="shared" si="0"/>
        <v>-0.15600000000000003</v>
      </c>
      <c r="K12" s="30">
        <f t="shared" si="2"/>
        <v>-0.34</v>
      </c>
      <c r="L12" s="28">
        <f t="shared" si="3"/>
        <v>0.45882352941176474</v>
      </c>
      <c r="M12" s="28">
        <f t="shared" si="1"/>
        <v>9.1764705882352957E-2</v>
      </c>
      <c r="N12" s="80"/>
      <c r="O12" s="80"/>
      <c r="P12" s="84"/>
      <c r="Q12" s="84"/>
    </row>
    <row r="13" spans="1:17" s="9" customFormat="1" ht="99.75" x14ac:dyDescent="0.25">
      <c r="A13" s="83"/>
      <c r="B13" s="88"/>
      <c r="C13" s="29" t="s">
        <v>38</v>
      </c>
      <c r="D13" s="29" t="s">
        <v>39</v>
      </c>
      <c r="E13" s="29" t="s">
        <v>131</v>
      </c>
      <c r="F13" s="29">
        <v>26</v>
      </c>
      <c r="G13" s="30">
        <v>0.25</v>
      </c>
      <c r="H13" s="30">
        <v>0</v>
      </c>
      <c r="I13" s="42">
        <v>145.65</v>
      </c>
      <c r="J13" s="30">
        <f t="shared" si="0"/>
        <v>-119.65</v>
      </c>
      <c r="K13" s="30">
        <f t="shared" si="2"/>
        <v>-145.65</v>
      </c>
      <c r="L13" s="28">
        <f t="shared" si="3"/>
        <v>0.82148987298317888</v>
      </c>
      <c r="M13" s="28">
        <f t="shared" si="1"/>
        <v>0.20537246824579472</v>
      </c>
      <c r="N13" s="80"/>
      <c r="O13" s="80"/>
      <c r="P13" s="84"/>
      <c r="Q13" s="84"/>
    </row>
    <row r="14" spans="1:17" s="9" customFormat="1" ht="42.75" x14ac:dyDescent="0.25">
      <c r="A14" s="83"/>
      <c r="B14" s="88"/>
      <c r="C14" s="29" t="s">
        <v>40</v>
      </c>
      <c r="D14" s="29" t="s">
        <v>41</v>
      </c>
      <c r="E14" s="29" t="s">
        <v>130</v>
      </c>
      <c r="F14" s="34">
        <v>0.29799999999999999</v>
      </c>
      <c r="G14" s="30">
        <v>0.28000000000000003</v>
      </c>
      <c r="H14" s="30">
        <v>0</v>
      </c>
      <c r="I14" s="43">
        <v>0.56000000000000005</v>
      </c>
      <c r="J14" s="30">
        <f t="shared" si="0"/>
        <v>-0.26200000000000007</v>
      </c>
      <c r="K14" s="30">
        <f t="shared" si="2"/>
        <v>-0.56000000000000005</v>
      </c>
      <c r="L14" s="28">
        <f t="shared" si="3"/>
        <v>0.46785714285714292</v>
      </c>
      <c r="M14" s="28">
        <f t="shared" si="1"/>
        <v>0.13100000000000003</v>
      </c>
      <c r="N14" s="80"/>
      <c r="O14" s="80"/>
      <c r="P14" s="84"/>
      <c r="Q14" s="84"/>
    </row>
    <row r="15" spans="1:17" s="9" customFormat="1" x14ac:dyDescent="0.25">
      <c r="A15" s="83"/>
      <c r="B15" s="78" t="s">
        <v>7</v>
      </c>
      <c r="C15" s="44" t="s">
        <v>42</v>
      </c>
      <c r="D15" s="44" t="s">
        <v>44</v>
      </c>
      <c r="E15" s="29" t="s">
        <v>127</v>
      </c>
      <c r="F15" s="29">
        <v>70</v>
      </c>
      <c r="G15" s="28">
        <v>0.12</v>
      </c>
      <c r="H15" s="30">
        <v>0</v>
      </c>
      <c r="I15" s="28">
        <v>96.48</v>
      </c>
      <c r="J15" s="30">
        <f t="shared" si="0"/>
        <v>-26.480000000000004</v>
      </c>
      <c r="K15" s="30">
        <f t="shared" si="2"/>
        <v>-96.48</v>
      </c>
      <c r="L15" s="28">
        <f t="shared" si="3"/>
        <v>0.2744610281923715</v>
      </c>
      <c r="M15" s="28">
        <f t="shared" si="1"/>
        <v>3.293532338308458E-2</v>
      </c>
      <c r="N15" s="84">
        <f>SUM(M15:M20)</f>
        <v>0.26964366132058187</v>
      </c>
      <c r="O15" s="84">
        <f>+N15*100</f>
        <v>26.964366132058188</v>
      </c>
      <c r="P15" s="84"/>
      <c r="Q15" s="84"/>
    </row>
    <row r="16" spans="1:17" s="9" customFormat="1" ht="28.5" x14ac:dyDescent="0.25">
      <c r="A16" s="83"/>
      <c r="B16" s="78"/>
      <c r="C16" s="29" t="s">
        <v>43</v>
      </c>
      <c r="D16" s="29" t="s">
        <v>45</v>
      </c>
      <c r="E16" s="29" t="s">
        <v>127</v>
      </c>
      <c r="F16" s="29">
        <v>579.79999999999995</v>
      </c>
      <c r="G16" s="28">
        <v>0.18</v>
      </c>
      <c r="H16" s="30">
        <v>0</v>
      </c>
      <c r="I16" s="28">
        <v>1371.8</v>
      </c>
      <c r="J16" s="30">
        <f t="shared" si="0"/>
        <v>-792</v>
      </c>
      <c r="K16" s="30">
        <f t="shared" si="2"/>
        <v>-1371.8</v>
      </c>
      <c r="L16" s="28">
        <f t="shared" si="3"/>
        <v>0.57734363609855666</v>
      </c>
      <c r="M16" s="28">
        <f t="shared" si="1"/>
        <v>0.10392185449774019</v>
      </c>
      <c r="N16" s="84"/>
      <c r="O16" s="84"/>
      <c r="P16" s="84"/>
      <c r="Q16" s="84"/>
    </row>
    <row r="17" spans="1:17" s="9" customFormat="1" ht="34.5" customHeight="1" x14ac:dyDescent="0.25">
      <c r="A17" s="83"/>
      <c r="B17" s="78"/>
      <c r="C17" s="29" t="s">
        <v>46</v>
      </c>
      <c r="D17" s="29" t="s">
        <v>47</v>
      </c>
      <c r="E17" s="29" t="s">
        <v>127</v>
      </c>
      <c r="F17" s="29">
        <v>130.69999999999999</v>
      </c>
      <c r="G17" s="28">
        <v>0.23</v>
      </c>
      <c r="H17" s="30">
        <v>0</v>
      </c>
      <c r="I17" s="28">
        <v>164.89</v>
      </c>
      <c r="J17" s="30">
        <f t="shared" si="0"/>
        <v>-34.19</v>
      </c>
      <c r="K17" s="30">
        <f t="shared" si="2"/>
        <v>-164.89</v>
      </c>
      <c r="L17" s="28">
        <f t="shared" si="3"/>
        <v>0.20735035478197586</v>
      </c>
      <c r="M17" s="28">
        <f t="shared" si="1"/>
        <v>4.7690581599854447E-2</v>
      </c>
      <c r="N17" s="84"/>
      <c r="O17" s="84"/>
      <c r="P17" s="84"/>
      <c r="Q17" s="84"/>
    </row>
    <row r="18" spans="1:17" s="9" customFormat="1" ht="28.5" x14ac:dyDescent="0.25">
      <c r="A18" s="83"/>
      <c r="B18" s="78"/>
      <c r="C18" s="29" t="s">
        <v>48</v>
      </c>
      <c r="D18" s="29" t="s">
        <v>49</v>
      </c>
      <c r="E18" s="29" t="s">
        <v>127</v>
      </c>
      <c r="F18" s="29">
        <v>11.5</v>
      </c>
      <c r="G18" s="28">
        <v>0.11</v>
      </c>
      <c r="H18" s="30">
        <v>0</v>
      </c>
      <c r="I18" s="28">
        <v>24.46</v>
      </c>
      <c r="J18" s="30">
        <f t="shared" si="0"/>
        <v>-12.96</v>
      </c>
      <c r="K18" s="30">
        <f t="shared" si="2"/>
        <v>-24.46</v>
      </c>
      <c r="L18" s="28">
        <f t="shared" si="3"/>
        <v>0.52984464431725264</v>
      </c>
      <c r="M18" s="28">
        <f t="shared" si="1"/>
        <v>5.8282910874897793E-2</v>
      </c>
      <c r="N18" s="84"/>
      <c r="O18" s="84"/>
      <c r="P18" s="84"/>
      <c r="Q18" s="84"/>
    </row>
    <row r="19" spans="1:17" s="9" customFormat="1" ht="28.5" x14ac:dyDescent="0.25">
      <c r="A19" s="83"/>
      <c r="B19" s="78"/>
      <c r="C19" s="29" t="s">
        <v>123</v>
      </c>
      <c r="D19" s="29" t="s">
        <v>50</v>
      </c>
      <c r="E19" s="29" t="s">
        <v>127</v>
      </c>
      <c r="F19" s="29">
        <v>286.10000000000002</v>
      </c>
      <c r="G19" s="28">
        <v>0.23</v>
      </c>
      <c r="H19" s="30">
        <v>0</v>
      </c>
      <c r="I19" s="28">
        <v>380.7</v>
      </c>
      <c r="J19" s="30">
        <f t="shared" si="0"/>
        <v>-94.599999999999966</v>
      </c>
      <c r="K19" s="30">
        <f t="shared" si="2"/>
        <v>-380.7</v>
      </c>
      <c r="L19" s="28">
        <f t="shared" si="3"/>
        <v>0.2484896243761491</v>
      </c>
      <c r="M19" s="28">
        <f t="shared" si="1"/>
        <v>5.7152613606514295E-2</v>
      </c>
      <c r="N19" s="84"/>
      <c r="O19" s="84"/>
      <c r="P19" s="84"/>
      <c r="Q19" s="84"/>
    </row>
    <row r="20" spans="1:17" s="9" customFormat="1" ht="28.5" x14ac:dyDescent="0.25">
      <c r="A20" s="83"/>
      <c r="B20" s="78"/>
      <c r="C20" s="29" t="s">
        <v>51</v>
      </c>
      <c r="D20" s="29" t="s">
        <v>52</v>
      </c>
      <c r="E20" s="29" t="s">
        <v>130</v>
      </c>
      <c r="F20" s="34">
        <v>0.66400000000000003</v>
      </c>
      <c r="G20" s="28">
        <v>0.12</v>
      </c>
      <c r="H20" s="30">
        <v>0</v>
      </c>
      <c r="I20" s="35">
        <v>0.53</v>
      </c>
      <c r="J20" s="30">
        <f t="shared" si="0"/>
        <v>0.13400000000000001</v>
      </c>
      <c r="K20" s="30">
        <f t="shared" si="2"/>
        <v>-0.53</v>
      </c>
      <c r="L20" s="28">
        <f t="shared" si="3"/>
        <v>-0.25283018867924528</v>
      </c>
      <c r="M20" s="28">
        <f t="shared" si="1"/>
        <v>-3.0339622641509432E-2</v>
      </c>
      <c r="N20" s="84"/>
      <c r="O20" s="84"/>
      <c r="P20" s="84"/>
      <c r="Q20" s="84"/>
    </row>
    <row r="21" spans="1:17" s="9" customFormat="1" x14ac:dyDescent="0.25">
      <c r="A21" s="83" t="s">
        <v>1</v>
      </c>
      <c r="B21" s="78" t="s">
        <v>8</v>
      </c>
      <c r="C21" s="44" t="s">
        <v>53</v>
      </c>
      <c r="D21" s="44" t="s">
        <v>55</v>
      </c>
      <c r="E21" s="44" t="s">
        <v>130</v>
      </c>
      <c r="F21" s="57">
        <v>4.5999999999999999E-2</v>
      </c>
      <c r="G21" s="46">
        <v>0.25</v>
      </c>
      <c r="H21" s="35">
        <v>0</v>
      </c>
      <c r="I21" s="35">
        <v>0.5</v>
      </c>
      <c r="J21" s="47">
        <f t="shared" si="0"/>
        <v>-0.45400000000000001</v>
      </c>
      <c r="K21" s="47">
        <f>H21-I21</f>
        <v>-0.5</v>
      </c>
      <c r="L21" s="46">
        <f>J21/K21</f>
        <v>0.90800000000000003</v>
      </c>
      <c r="M21" s="46">
        <f t="shared" si="1"/>
        <v>0.22700000000000001</v>
      </c>
      <c r="N21" s="85">
        <f>SUM(M21:M24)</f>
        <v>0.69662500000000005</v>
      </c>
      <c r="O21" s="85">
        <f>+N21*100</f>
        <v>69.662500000000009</v>
      </c>
      <c r="P21" s="79">
        <f>+SUM(O21:O36)/4</f>
        <v>57.247228721138136</v>
      </c>
      <c r="Q21" s="84"/>
    </row>
    <row r="22" spans="1:17" s="9" customFormat="1" ht="28.5" x14ac:dyDescent="0.25">
      <c r="A22" s="83"/>
      <c r="B22" s="78"/>
      <c r="C22" s="29" t="s">
        <v>54</v>
      </c>
      <c r="D22" s="29" t="s">
        <v>56</v>
      </c>
      <c r="E22" s="29" t="s">
        <v>130</v>
      </c>
      <c r="F22" s="48">
        <v>1.036</v>
      </c>
      <c r="G22" s="46">
        <v>0.25</v>
      </c>
      <c r="H22" s="35">
        <v>1</v>
      </c>
      <c r="I22" s="35">
        <v>0</v>
      </c>
      <c r="J22" s="47">
        <f t="shared" si="0"/>
        <v>1.036</v>
      </c>
      <c r="K22" s="47">
        <f t="shared" si="2"/>
        <v>1</v>
      </c>
      <c r="L22" s="46">
        <f t="shared" si="3"/>
        <v>1.036</v>
      </c>
      <c r="M22" s="46">
        <f t="shared" si="1"/>
        <v>0.25900000000000001</v>
      </c>
      <c r="N22" s="85"/>
      <c r="O22" s="85"/>
      <c r="P22" s="79"/>
      <c r="Q22" s="84"/>
    </row>
    <row r="23" spans="1:17" s="9" customFormat="1" ht="28.5" x14ac:dyDescent="0.25">
      <c r="A23" s="83"/>
      <c r="B23" s="78"/>
      <c r="C23" s="29" t="s">
        <v>57</v>
      </c>
      <c r="D23" s="44" t="s">
        <v>58</v>
      </c>
      <c r="E23" s="44" t="s">
        <v>130</v>
      </c>
      <c r="F23" s="49">
        <v>0.40500000000000003</v>
      </c>
      <c r="G23" s="46">
        <v>0.25</v>
      </c>
      <c r="H23" s="35">
        <v>1</v>
      </c>
      <c r="I23" s="35">
        <v>0</v>
      </c>
      <c r="J23" s="47">
        <f t="shared" si="0"/>
        <v>0.40500000000000003</v>
      </c>
      <c r="K23" s="47">
        <f t="shared" si="2"/>
        <v>1</v>
      </c>
      <c r="L23" s="46">
        <f t="shared" si="3"/>
        <v>0.40500000000000003</v>
      </c>
      <c r="M23" s="46">
        <f t="shared" si="1"/>
        <v>0.10125000000000001</v>
      </c>
      <c r="N23" s="85"/>
      <c r="O23" s="85"/>
      <c r="P23" s="79"/>
      <c r="Q23" s="84"/>
    </row>
    <row r="24" spans="1:17" s="9" customFormat="1" ht="28.5" x14ac:dyDescent="0.25">
      <c r="A24" s="83"/>
      <c r="B24" s="78"/>
      <c r="C24" s="29" t="s">
        <v>59</v>
      </c>
      <c r="D24" s="29" t="s">
        <v>60</v>
      </c>
      <c r="E24" s="29" t="s">
        <v>132</v>
      </c>
      <c r="F24" s="50">
        <v>47.5</v>
      </c>
      <c r="G24" s="46">
        <v>0.25</v>
      </c>
      <c r="H24" s="51">
        <v>70</v>
      </c>
      <c r="I24" s="51">
        <v>30</v>
      </c>
      <c r="J24" s="47">
        <f t="shared" si="0"/>
        <v>17.5</v>
      </c>
      <c r="K24" s="47">
        <f>H24-I24</f>
        <v>40</v>
      </c>
      <c r="L24" s="46">
        <f t="shared" si="3"/>
        <v>0.4375</v>
      </c>
      <c r="M24" s="46">
        <f t="shared" si="1"/>
        <v>0.109375</v>
      </c>
      <c r="N24" s="85"/>
      <c r="O24" s="85"/>
      <c r="P24" s="79"/>
      <c r="Q24" s="84"/>
    </row>
    <row r="25" spans="1:17" s="9" customFormat="1" ht="28.5" customHeight="1" x14ac:dyDescent="0.25">
      <c r="A25" s="83"/>
      <c r="B25" s="78" t="s">
        <v>9</v>
      </c>
      <c r="C25" s="29" t="s">
        <v>61</v>
      </c>
      <c r="D25" s="29" t="s">
        <v>148</v>
      </c>
      <c r="E25" s="29" t="s">
        <v>130</v>
      </c>
      <c r="F25" s="34">
        <v>0.13100000000000001</v>
      </c>
      <c r="G25" s="46">
        <v>0.27</v>
      </c>
      <c r="H25" s="35">
        <v>0.4</v>
      </c>
      <c r="I25" s="35">
        <v>0</v>
      </c>
      <c r="J25" s="47">
        <f t="shared" si="0"/>
        <v>0.13100000000000001</v>
      </c>
      <c r="K25" s="47">
        <f t="shared" si="2"/>
        <v>0.4</v>
      </c>
      <c r="L25" s="46">
        <f t="shared" si="3"/>
        <v>0.32750000000000001</v>
      </c>
      <c r="M25" s="46">
        <f t="shared" si="1"/>
        <v>8.8425000000000004E-2</v>
      </c>
      <c r="N25" s="81">
        <f>SUM(M25:M28)</f>
        <v>0.54098921052631577</v>
      </c>
      <c r="O25" s="89">
        <f>+N25*100</f>
        <v>54.098921052631574</v>
      </c>
      <c r="P25" s="79"/>
      <c r="Q25" s="84"/>
    </row>
    <row r="26" spans="1:17" s="9" customFormat="1" ht="28.5" x14ac:dyDescent="0.25">
      <c r="A26" s="83"/>
      <c r="B26" s="78"/>
      <c r="C26" s="44" t="s">
        <v>62</v>
      </c>
      <c r="D26" s="29" t="s">
        <v>65</v>
      </c>
      <c r="E26" s="29" t="s">
        <v>130</v>
      </c>
      <c r="F26" s="34">
        <v>0.88400000000000001</v>
      </c>
      <c r="G26" s="46">
        <v>0.22</v>
      </c>
      <c r="H26" s="35">
        <v>1</v>
      </c>
      <c r="I26" s="35">
        <v>0</v>
      </c>
      <c r="J26" s="47">
        <f t="shared" si="0"/>
        <v>0.88400000000000001</v>
      </c>
      <c r="K26" s="47">
        <f t="shared" si="2"/>
        <v>1</v>
      </c>
      <c r="L26" s="46">
        <f t="shared" si="3"/>
        <v>0.88400000000000001</v>
      </c>
      <c r="M26" s="46">
        <f t="shared" si="1"/>
        <v>0.19448000000000001</v>
      </c>
      <c r="N26" s="81"/>
      <c r="O26" s="89"/>
      <c r="P26" s="79"/>
      <c r="Q26" s="84"/>
    </row>
    <row r="27" spans="1:17" s="9" customFormat="1" ht="28.5" x14ac:dyDescent="0.25">
      <c r="A27" s="83"/>
      <c r="B27" s="78"/>
      <c r="C27" s="29" t="s">
        <v>63</v>
      </c>
      <c r="D27" s="29" t="s">
        <v>66</v>
      </c>
      <c r="E27" s="29" t="s">
        <v>130</v>
      </c>
      <c r="F27" s="34">
        <v>0.28699999999999998</v>
      </c>
      <c r="G27" s="46">
        <v>0.26</v>
      </c>
      <c r="H27" s="35">
        <v>0.76</v>
      </c>
      <c r="I27" s="35">
        <v>0</v>
      </c>
      <c r="J27" s="47">
        <f t="shared" si="0"/>
        <v>0.28699999999999998</v>
      </c>
      <c r="K27" s="47">
        <f t="shared" si="2"/>
        <v>0.76</v>
      </c>
      <c r="L27" s="46">
        <f t="shared" si="3"/>
        <v>0.37763157894736837</v>
      </c>
      <c r="M27" s="46">
        <f t="shared" si="1"/>
        <v>9.8184210526315777E-2</v>
      </c>
      <c r="N27" s="81"/>
      <c r="O27" s="89"/>
      <c r="P27" s="79"/>
      <c r="Q27" s="84"/>
    </row>
    <row r="28" spans="1:17" s="9" customFormat="1" x14ac:dyDescent="0.25">
      <c r="A28" s="83"/>
      <c r="B28" s="78"/>
      <c r="C28" s="29" t="s">
        <v>64</v>
      </c>
      <c r="D28" s="29" t="s">
        <v>67</v>
      </c>
      <c r="E28" s="29" t="s">
        <v>131</v>
      </c>
      <c r="F28" s="29">
        <v>61.5</v>
      </c>
      <c r="G28" s="46">
        <v>0.26</v>
      </c>
      <c r="H28" s="51">
        <v>100</v>
      </c>
      <c r="I28" s="52">
        <v>0</v>
      </c>
      <c r="J28" s="47">
        <f t="shared" si="0"/>
        <v>61.5</v>
      </c>
      <c r="K28" s="47">
        <f t="shared" si="2"/>
        <v>100</v>
      </c>
      <c r="L28" s="46">
        <f t="shared" si="3"/>
        <v>0.61499999999999999</v>
      </c>
      <c r="M28" s="46">
        <f t="shared" si="1"/>
        <v>0.15990000000000001</v>
      </c>
      <c r="N28" s="81"/>
      <c r="O28" s="89"/>
      <c r="P28" s="79"/>
      <c r="Q28" s="84"/>
    </row>
    <row r="29" spans="1:17" s="9" customFormat="1" x14ac:dyDescent="0.25">
      <c r="A29" s="83"/>
      <c r="B29" s="78" t="s">
        <v>10</v>
      </c>
      <c r="C29" s="29" t="s">
        <v>68</v>
      </c>
      <c r="D29" s="29" t="s">
        <v>72</v>
      </c>
      <c r="E29" s="29" t="s">
        <v>127</v>
      </c>
      <c r="F29" s="29">
        <v>5.4</v>
      </c>
      <c r="G29" s="46">
        <v>0.24</v>
      </c>
      <c r="H29" s="52">
        <v>0</v>
      </c>
      <c r="I29" s="52">
        <v>16</v>
      </c>
      <c r="J29" s="47">
        <f t="shared" si="0"/>
        <v>-10.6</v>
      </c>
      <c r="K29" s="47">
        <f t="shared" si="2"/>
        <v>-16</v>
      </c>
      <c r="L29" s="46">
        <f t="shared" si="3"/>
        <v>0.66249999999999998</v>
      </c>
      <c r="M29" s="46">
        <f t="shared" si="1"/>
        <v>0.159</v>
      </c>
      <c r="N29" s="85">
        <f>SUM(M29:M32)</f>
        <v>0.7239444444444445</v>
      </c>
      <c r="O29" s="85">
        <f>+N29*100</f>
        <v>72.394444444444446</v>
      </c>
      <c r="P29" s="79"/>
      <c r="Q29" s="84"/>
    </row>
    <row r="30" spans="1:17" s="9" customFormat="1" ht="63.75" customHeight="1" x14ac:dyDescent="0.25">
      <c r="A30" s="83"/>
      <c r="B30" s="78"/>
      <c r="C30" s="29" t="s">
        <v>69</v>
      </c>
      <c r="D30" s="29" t="s">
        <v>73</v>
      </c>
      <c r="E30" s="29" t="s">
        <v>133</v>
      </c>
      <c r="F30" s="29">
        <v>78.5</v>
      </c>
      <c r="G30" s="46">
        <v>0.26</v>
      </c>
      <c r="H30" s="52">
        <v>0</v>
      </c>
      <c r="I30" s="52">
        <v>180</v>
      </c>
      <c r="J30" s="47">
        <f t="shared" si="0"/>
        <v>-101.5</v>
      </c>
      <c r="K30" s="47">
        <f t="shared" si="2"/>
        <v>-180</v>
      </c>
      <c r="L30" s="46">
        <f>J30/K30</f>
        <v>0.56388888888888888</v>
      </c>
      <c r="M30" s="46">
        <f t="shared" si="1"/>
        <v>0.14661111111111111</v>
      </c>
      <c r="N30" s="85"/>
      <c r="O30" s="85"/>
      <c r="P30" s="79"/>
      <c r="Q30" s="84"/>
    </row>
    <row r="31" spans="1:17" s="9" customFormat="1" ht="57" x14ac:dyDescent="0.25">
      <c r="A31" s="83"/>
      <c r="B31" s="78"/>
      <c r="C31" s="29" t="s">
        <v>70</v>
      </c>
      <c r="D31" s="29" t="s">
        <v>74</v>
      </c>
      <c r="E31" s="29" t="s">
        <v>132</v>
      </c>
      <c r="F31" s="29">
        <v>1</v>
      </c>
      <c r="G31" s="46">
        <v>0.26</v>
      </c>
      <c r="H31" s="52">
        <v>0</v>
      </c>
      <c r="I31" s="52">
        <v>12</v>
      </c>
      <c r="J31" s="47">
        <f t="shared" si="0"/>
        <v>-11</v>
      </c>
      <c r="K31" s="47">
        <f t="shared" si="2"/>
        <v>-12</v>
      </c>
      <c r="L31" s="46">
        <f t="shared" si="3"/>
        <v>0.91666666666666663</v>
      </c>
      <c r="M31" s="46">
        <f t="shared" si="1"/>
        <v>0.23833333333333334</v>
      </c>
      <c r="N31" s="85"/>
      <c r="O31" s="85"/>
      <c r="P31" s="79"/>
      <c r="Q31" s="84"/>
    </row>
    <row r="32" spans="1:17" s="9" customFormat="1" ht="199.5" x14ac:dyDescent="0.25">
      <c r="A32" s="83"/>
      <c r="B32" s="78"/>
      <c r="C32" s="29" t="s">
        <v>71</v>
      </c>
      <c r="D32" s="29" t="s">
        <v>75</v>
      </c>
      <c r="E32" s="29" t="s">
        <v>132</v>
      </c>
      <c r="F32" s="29">
        <v>7.5</v>
      </c>
      <c r="G32" s="46">
        <v>0.24</v>
      </c>
      <c r="H32" s="47">
        <v>0</v>
      </c>
      <c r="I32" s="47">
        <v>30</v>
      </c>
      <c r="J32" s="47">
        <f t="shared" si="0"/>
        <v>-22.5</v>
      </c>
      <c r="K32" s="47">
        <f t="shared" si="2"/>
        <v>-30</v>
      </c>
      <c r="L32" s="46">
        <f t="shared" si="3"/>
        <v>0.75</v>
      </c>
      <c r="M32" s="46">
        <f t="shared" si="1"/>
        <v>0.18</v>
      </c>
      <c r="N32" s="85"/>
      <c r="O32" s="85"/>
      <c r="P32" s="79"/>
      <c r="Q32" s="84"/>
    </row>
    <row r="33" spans="1:17" s="9" customFormat="1" ht="42.75" x14ac:dyDescent="0.25">
      <c r="A33" s="83"/>
      <c r="B33" s="78" t="s">
        <v>11</v>
      </c>
      <c r="C33" s="29" t="s">
        <v>76</v>
      </c>
      <c r="D33" s="29" t="s">
        <v>77</v>
      </c>
      <c r="E33" s="29" t="s">
        <v>130</v>
      </c>
      <c r="F33" s="34">
        <v>0.14899999999999999</v>
      </c>
      <c r="G33" s="46">
        <v>0.34</v>
      </c>
      <c r="H33" s="39">
        <v>0.64</v>
      </c>
      <c r="I33" s="39">
        <v>0</v>
      </c>
      <c r="J33" s="47">
        <f t="shared" si="0"/>
        <v>0.14899999999999999</v>
      </c>
      <c r="K33" s="47">
        <f t="shared" si="2"/>
        <v>0.64</v>
      </c>
      <c r="L33" s="46">
        <f t="shared" si="3"/>
        <v>0.23281249999999998</v>
      </c>
      <c r="M33" s="46">
        <f t="shared" si="1"/>
        <v>7.9156249999999997E-2</v>
      </c>
      <c r="N33" s="85">
        <f>SUM(M33:M36)</f>
        <v>0.32833049387476509</v>
      </c>
      <c r="O33" s="85">
        <f>+N33*100</f>
        <v>32.833049387476507</v>
      </c>
      <c r="P33" s="79"/>
      <c r="Q33" s="84"/>
    </row>
    <row r="34" spans="1:17" s="9" customFormat="1" ht="42.75" x14ac:dyDescent="0.25">
      <c r="A34" s="83"/>
      <c r="B34" s="78"/>
      <c r="C34" s="29" t="s">
        <v>78</v>
      </c>
      <c r="D34" s="29" t="s">
        <v>79</v>
      </c>
      <c r="E34" s="29" t="s">
        <v>130</v>
      </c>
      <c r="F34" s="34">
        <v>0.29799999999999999</v>
      </c>
      <c r="G34" s="46">
        <v>0.31</v>
      </c>
      <c r="H34" s="35">
        <v>0.79</v>
      </c>
      <c r="I34" s="35">
        <v>0</v>
      </c>
      <c r="J34" s="47">
        <f t="shared" si="0"/>
        <v>0.29799999999999999</v>
      </c>
      <c r="K34" s="47">
        <f t="shared" si="2"/>
        <v>0.79</v>
      </c>
      <c r="L34" s="46">
        <f t="shared" si="3"/>
        <v>0.37721518987341768</v>
      </c>
      <c r="M34" s="46">
        <f t="shared" si="1"/>
        <v>0.11693670886075948</v>
      </c>
      <c r="N34" s="85"/>
      <c r="O34" s="85"/>
      <c r="P34" s="79"/>
      <c r="Q34" s="84"/>
    </row>
    <row r="35" spans="1:17" s="9" customFormat="1" ht="42.75" x14ac:dyDescent="0.25">
      <c r="A35" s="83"/>
      <c r="B35" s="78"/>
      <c r="C35" s="29" t="s">
        <v>80</v>
      </c>
      <c r="D35" s="29" t="s">
        <v>81</v>
      </c>
      <c r="E35" s="29" t="s">
        <v>130</v>
      </c>
      <c r="F35" s="34">
        <v>8.3000000000000004E-2</v>
      </c>
      <c r="G35" s="46">
        <v>0.17</v>
      </c>
      <c r="H35" s="35">
        <v>0.21</v>
      </c>
      <c r="I35" s="35">
        <v>0</v>
      </c>
      <c r="J35" s="47">
        <f t="shared" ref="J35:J57" si="4">F35-I35</f>
        <v>8.3000000000000004E-2</v>
      </c>
      <c r="K35" s="47">
        <f t="shared" si="2"/>
        <v>0.21</v>
      </c>
      <c r="L35" s="46">
        <f t="shared" si="3"/>
        <v>0.39523809523809528</v>
      </c>
      <c r="M35" s="46">
        <f t="shared" ref="M35:M57" si="5">L35*G35</f>
        <v>6.7190476190476203E-2</v>
      </c>
      <c r="N35" s="85"/>
      <c r="O35" s="85"/>
      <c r="P35" s="79"/>
      <c r="Q35" s="84"/>
    </row>
    <row r="36" spans="1:17" s="9" customFormat="1" ht="28.5" x14ac:dyDescent="0.25">
      <c r="A36" s="83"/>
      <c r="B36" s="78"/>
      <c r="C36" s="29" t="s">
        <v>82</v>
      </c>
      <c r="D36" s="29" t="s">
        <v>83</v>
      </c>
      <c r="E36" s="29" t="s">
        <v>130</v>
      </c>
      <c r="F36" s="34">
        <v>0.70899999999999996</v>
      </c>
      <c r="G36" s="46">
        <v>0.19</v>
      </c>
      <c r="H36" s="35">
        <v>0.15</v>
      </c>
      <c r="I36" s="35">
        <v>1</v>
      </c>
      <c r="J36" s="47">
        <f t="shared" si="4"/>
        <v>-0.29100000000000004</v>
      </c>
      <c r="K36" s="47">
        <f t="shared" si="2"/>
        <v>-0.85</v>
      </c>
      <c r="L36" s="46">
        <f t="shared" si="3"/>
        <v>0.34235294117647064</v>
      </c>
      <c r="M36" s="46">
        <f t="shared" si="5"/>
        <v>6.5047058823529416E-2</v>
      </c>
      <c r="N36" s="85"/>
      <c r="O36" s="85"/>
      <c r="P36" s="79"/>
      <c r="Q36" s="84"/>
    </row>
    <row r="37" spans="1:17" s="9" customFormat="1" ht="28.5" x14ac:dyDescent="0.25">
      <c r="A37" s="77" t="s">
        <v>2</v>
      </c>
      <c r="B37" s="78" t="s">
        <v>12</v>
      </c>
      <c r="C37" s="29" t="s">
        <v>84</v>
      </c>
      <c r="D37" s="29" t="s">
        <v>88</v>
      </c>
      <c r="E37" s="29" t="s">
        <v>130</v>
      </c>
      <c r="F37" s="34">
        <v>0.59699999999999998</v>
      </c>
      <c r="G37" s="28">
        <v>0.22</v>
      </c>
      <c r="H37" s="35">
        <v>0.75</v>
      </c>
      <c r="I37" s="35">
        <v>0.35</v>
      </c>
      <c r="J37" s="30">
        <f t="shared" si="4"/>
        <v>0.247</v>
      </c>
      <c r="K37" s="30">
        <f t="shared" si="2"/>
        <v>0.4</v>
      </c>
      <c r="L37" s="28">
        <f t="shared" si="3"/>
        <v>0.61749999999999994</v>
      </c>
      <c r="M37" s="28">
        <f t="shared" si="5"/>
        <v>0.13585</v>
      </c>
      <c r="N37" s="79">
        <f>SUM(M37:M41)</f>
        <v>0.63779587561959927</v>
      </c>
      <c r="O37" s="79">
        <f>+N37*100</f>
        <v>63.779587561959929</v>
      </c>
      <c r="P37" s="79">
        <f>+SUM(O37:O57)/4</f>
        <v>48.858720504741228</v>
      </c>
      <c r="Q37" s="84"/>
    </row>
    <row r="38" spans="1:17" s="9" customFormat="1" ht="42.75" x14ac:dyDescent="0.25">
      <c r="A38" s="77"/>
      <c r="B38" s="78"/>
      <c r="C38" s="29" t="s">
        <v>85</v>
      </c>
      <c r="D38" s="29" t="s">
        <v>89</v>
      </c>
      <c r="E38" s="29" t="s">
        <v>130</v>
      </c>
      <c r="F38" s="34">
        <v>0.42399999999999999</v>
      </c>
      <c r="G38" s="30">
        <v>0.2</v>
      </c>
      <c r="H38" s="35">
        <v>0.57999999999999996</v>
      </c>
      <c r="I38" s="35">
        <v>0.04</v>
      </c>
      <c r="J38" s="30">
        <f t="shared" si="4"/>
        <v>0.38400000000000001</v>
      </c>
      <c r="K38" s="30">
        <f t="shared" si="2"/>
        <v>0.53999999999999992</v>
      </c>
      <c r="L38" s="28">
        <f t="shared" si="3"/>
        <v>0.71111111111111125</v>
      </c>
      <c r="M38" s="28">
        <f t="shared" si="5"/>
        <v>0.14222222222222225</v>
      </c>
      <c r="N38" s="79"/>
      <c r="O38" s="79"/>
      <c r="P38" s="79"/>
      <c r="Q38" s="84"/>
    </row>
    <row r="39" spans="1:17" s="9" customFormat="1" ht="28.5" x14ac:dyDescent="0.25">
      <c r="A39" s="77"/>
      <c r="B39" s="78"/>
      <c r="C39" s="29" t="s">
        <v>13</v>
      </c>
      <c r="D39" s="29" t="s">
        <v>90</v>
      </c>
      <c r="E39" s="29" t="s">
        <v>127</v>
      </c>
      <c r="F39" s="53">
        <v>999.1</v>
      </c>
      <c r="G39" s="28">
        <v>0.15</v>
      </c>
      <c r="H39" s="28">
        <v>18616</v>
      </c>
      <c r="I39" s="30">
        <v>0</v>
      </c>
      <c r="J39" s="30">
        <f t="shared" si="4"/>
        <v>999.1</v>
      </c>
      <c r="K39" s="30">
        <f t="shared" si="2"/>
        <v>18616</v>
      </c>
      <c r="L39" s="28">
        <f t="shared" si="3"/>
        <v>5.3668886978942849E-2</v>
      </c>
      <c r="M39" s="28">
        <f t="shared" si="5"/>
        <v>8.0503330468414264E-3</v>
      </c>
      <c r="N39" s="79"/>
      <c r="O39" s="79"/>
      <c r="P39" s="79"/>
      <c r="Q39" s="84"/>
    </row>
    <row r="40" spans="1:17" s="9" customFormat="1" ht="42.75" x14ac:dyDescent="0.25">
      <c r="A40" s="77"/>
      <c r="B40" s="78"/>
      <c r="C40" s="29" t="s">
        <v>86</v>
      </c>
      <c r="D40" s="29" t="s">
        <v>91</v>
      </c>
      <c r="E40" s="29" t="s">
        <v>173</v>
      </c>
      <c r="F40" s="48">
        <v>0.89400000000000002</v>
      </c>
      <c r="G40" s="30">
        <v>0.21</v>
      </c>
      <c r="H40" s="35">
        <v>1</v>
      </c>
      <c r="I40" s="35">
        <v>0.48</v>
      </c>
      <c r="J40" s="30">
        <f t="shared" si="4"/>
        <v>0.41400000000000003</v>
      </c>
      <c r="K40" s="30">
        <f t="shared" si="2"/>
        <v>0.52</v>
      </c>
      <c r="L40" s="28">
        <f t="shared" si="3"/>
        <v>0.79615384615384621</v>
      </c>
      <c r="M40" s="28">
        <f t="shared" si="5"/>
        <v>0.1671923076923077</v>
      </c>
      <c r="N40" s="79"/>
      <c r="O40" s="79"/>
      <c r="P40" s="79"/>
      <c r="Q40" s="84"/>
    </row>
    <row r="41" spans="1:17" s="9" customFormat="1" ht="42.75" x14ac:dyDescent="0.25">
      <c r="A41" s="77"/>
      <c r="B41" s="78"/>
      <c r="C41" s="29" t="s">
        <v>87</v>
      </c>
      <c r="D41" s="29" t="s">
        <v>92</v>
      </c>
      <c r="E41" s="29" t="s">
        <v>127</v>
      </c>
      <c r="F41" s="29">
        <v>38.4</v>
      </c>
      <c r="G41" s="30">
        <v>0.21</v>
      </c>
      <c r="H41" s="30">
        <v>0</v>
      </c>
      <c r="I41" s="30">
        <v>316</v>
      </c>
      <c r="J41" s="30">
        <f t="shared" si="4"/>
        <v>-277.60000000000002</v>
      </c>
      <c r="K41" s="30">
        <f t="shared" si="2"/>
        <v>-316</v>
      </c>
      <c r="L41" s="28">
        <f t="shared" si="3"/>
        <v>0.87848101265822787</v>
      </c>
      <c r="M41" s="28">
        <f t="shared" si="5"/>
        <v>0.18448101265822783</v>
      </c>
      <c r="N41" s="79"/>
      <c r="O41" s="79"/>
      <c r="P41" s="79"/>
      <c r="Q41" s="84"/>
    </row>
    <row r="42" spans="1:17" s="9" customFormat="1" ht="42.75" x14ac:dyDescent="0.25">
      <c r="A42" s="77"/>
      <c r="B42" s="78" t="s">
        <v>14</v>
      </c>
      <c r="C42" s="29" t="s">
        <v>93</v>
      </c>
      <c r="D42" s="29" t="s">
        <v>94</v>
      </c>
      <c r="E42" s="29" t="s">
        <v>127</v>
      </c>
      <c r="F42" s="29">
        <v>5.2</v>
      </c>
      <c r="G42" s="28">
        <v>0.22</v>
      </c>
      <c r="H42" s="30">
        <v>0</v>
      </c>
      <c r="I42" s="30">
        <v>9</v>
      </c>
      <c r="J42" s="30">
        <f t="shared" si="4"/>
        <v>-3.8</v>
      </c>
      <c r="K42" s="30">
        <f t="shared" si="2"/>
        <v>-9</v>
      </c>
      <c r="L42" s="28">
        <f t="shared" si="3"/>
        <v>0.42222222222222222</v>
      </c>
      <c r="M42" s="28">
        <f t="shared" si="5"/>
        <v>9.2888888888888896E-2</v>
      </c>
      <c r="N42" s="84">
        <f>SUM(M42:M46)</f>
        <v>0.39816054880791718</v>
      </c>
      <c r="O42" s="84">
        <f>+N42*100</f>
        <v>39.816054880791718</v>
      </c>
      <c r="P42" s="79"/>
      <c r="Q42" s="84"/>
    </row>
    <row r="43" spans="1:17" s="9" customFormat="1" ht="28.5" x14ac:dyDescent="0.25">
      <c r="A43" s="77"/>
      <c r="B43" s="78"/>
      <c r="C43" s="29" t="s">
        <v>95</v>
      </c>
      <c r="D43" s="29" t="s">
        <v>96</v>
      </c>
      <c r="E43" s="29" t="s">
        <v>127</v>
      </c>
      <c r="F43" s="29">
        <v>7.5</v>
      </c>
      <c r="G43" s="28">
        <v>0.18</v>
      </c>
      <c r="H43" s="30">
        <v>0</v>
      </c>
      <c r="I43" s="30">
        <v>19</v>
      </c>
      <c r="J43" s="30">
        <f t="shared" si="4"/>
        <v>-11.5</v>
      </c>
      <c r="K43" s="30">
        <f t="shared" si="2"/>
        <v>-19</v>
      </c>
      <c r="L43" s="28">
        <f t="shared" si="3"/>
        <v>0.60526315789473684</v>
      </c>
      <c r="M43" s="28">
        <f t="shared" si="5"/>
        <v>0.10894736842105263</v>
      </c>
      <c r="N43" s="84"/>
      <c r="O43" s="84"/>
      <c r="P43" s="79"/>
      <c r="Q43" s="84"/>
    </row>
    <row r="44" spans="1:17" s="9" customFormat="1" x14ac:dyDescent="0.25">
      <c r="A44" s="77"/>
      <c r="B44" s="78"/>
      <c r="C44" s="29" t="s">
        <v>97</v>
      </c>
      <c r="D44" s="29" t="s">
        <v>98</v>
      </c>
      <c r="E44" s="29" t="s">
        <v>127</v>
      </c>
      <c r="F44" s="48">
        <v>4.4999999999999998E-2</v>
      </c>
      <c r="G44" s="28">
        <v>0.15</v>
      </c>
      <c r="H44" s="35">
        <v>0</v>
      </c>
      <c r="I44" s="43">
        <v>0.18</v>
      </c>
      <c r="J44" s="30">
        <f t="shared" si="4"/>
        <v>-0.13500000000000001</v>
      </c>
      <c r="K44" s="30">
        <f t="shared" si="2"/>
        <v>-0.18</v>
      </c>
      <c r="L44" s="28">
        <f t="shared" si="3"/>
        <v>0.75000000000000011</v>
      </c>
      <c r="M44" s="28">
        <f t="shared" si="5"/>
        <v>0.11250000000000002</v>
      </c>
      <c r="N44" s="84"/>
      <c r="O44" s="84"/>
      <c r="P44" s="79"/>
      <c r="Q44" s="84"/>
    </row>
    <row r="45" spans="1:17" s="9" customFormat="1" ht="42.75" x14ac:dyDescent="0.25">
      <c r="A45" s="77"/>
      <c r="B45" s="78"/>
      <c r="C45" s="29" t="s">
        <v>99</v>
      </c>
      <c r="D45" s="29" t="s">
        <v>100</v>
      </c>
      <c r="E45" s="29" t="s">
        <v>130</v>
      </c>
      <c r="F45" s="48">
        <v>0.40699999999999997</v>
      </c>
      <c r="G45" s="28">
        <v>0.2</v>
      </c>
      <c r="H45" s="35">
        <v>1</v>
      </c>
      <c r="I45" s="35">
        <v>0.24</v>
      </c>
      <c r="J45" s="30">
        <f t="shared" si="4"/>
        <v>0.16699999999999998</v>
      </c>
      <c r="K45" s="30">
        <f t="shared" si="2"/>
        <v>0.76</v>
      </c>
      <c r="L45" s="28">
        <f t="shared" si="3"/>
        <v>0.21973684210526312</v>
      </c>
      <c r="M45" s="28">
        <f t="shared" si="5"/>
        <v>4.3947368421052624E-2</v>
      </c>
      <c r="N45" s="84"/>
      <c r="O45" s="84"/>
      <c r="P45" s="79"/>
      <c r="Q45" s="84"/>
    </row>
    <row r="46" spans="1:17" s="9" customFormat="1" ht="28.5" x14ac:dyDescent="0.25">
      <c r="A46" s="77"/>
      <c r="B46" s="78"/>
      <c r="C46" s="29" t="s">
        <v>101</v>
      </c>
      <c r="D46" s="29" t="s">
        <v>102</v>
      </c>
      <c r="E46" s="29" t="s">
        <v>127</v>
      </c>
      <c r="F46" s="29">
        <v>108.4</v>
      </c>
      <c r="G46" s="28">
        <v>0.24</v>
      </c>
      <c r="H46" s="30">
        <v>0</v>
      </c>
      <c r="I46" s="30">
        <v>130</v>
      </c>
      <c r="J46" s="30">
        <f t="shared" si="4"/>
        <v>-21.599999999999994</v>
      </c>
      <c r="K46" s="30">
        <f t="shared" si="2"/>
        <v>-130</v>
      </c>
      <c r="L46" s="28">
        <f t="shared" si="3"/>
        <v>0.1661538461538461</v>
      </c>
      <c r="M46" s="28">
        <f t="shared" si="5"/>
        <v>3.987692307692306E-2</v>
      </c>
      <c r="N46" s="84"/>
      <c r="O46" s="84"/>
      <c r="P46" s="79"/>
      <c r="Q46" s="84"/>
    </row>
    <row r="47" spans="1:17" s="9" customFormat="1" ht="33.75" customHeight="1" x14ac:dyDescent="0.25">
      <c r="A47" s="77"/>
      <c r="B47" s="78" t="s">
        <v>15</v>
      </c>
      <c r="C47" s="29" t="s">
        <v>103</v>
      </c>
      <c r="D47" s="29" t="s">
        <v>104</v>
      </c>
      <c r="E47" s="29" t="s">
        <v>127</v>
      </c>
      <c r="F47" s="29">
        <v>5.7</v>
      </c>
      <c r="G47" s="30">
        <v>0.2</v>
      </c>
      <c r="H47" s="30">
        <v>0</v>
      </c>
      <c r="I47" s="30">
        <v>14</v>
      </c>
      <c r="J47" s="30">
        <f t="shared" si="4"/>
        <v>-8.3000000000000007</v>
      </c>
      <c r="K47" s="30">
        <f t="shared" si="2"/>
        <v>-14</v>
      </c>
      <c r="L47" s="28">
        <f t="shared" si="3"/>
        <v>0.59285714285714286</v>
      </c>
      <c r="M47" s="28">
        <f t="shared" si="5"/>
        <v>0.11857142857142858</v>
      </c>
      <c r="N47" s="84">
        <f>SUM(M47:M51)</f>
        <v>0.32272453861927547</v>
      </c>
      <c r="O47" s="84">
        <f>+N47*100</f>
        <v>32.272453861927545</v>
      </c>
      <c r="P47" s="79"/>
      <c r="Q47" s="84"/>
    </row>
    <row r="48" spans="1:17" s="9" customFormat="1" ht="60" customHeight="1" x14ac:dyDescent="0.25">
      <c r="A48" s="77"/>
      <c r="B48" s="78"/>
      <c r="C48" s="29" t="s">
        <v>105</v>
      </c>
      <c r="D48" s="29" t="s">
        <v>106</v>
      </c>
      <c r="E48" s="29" t="s">
        <v>127</v>
      </c>
      <c r="F48" s="29">
        <v>1.5</v>
      </c>
      <c r="G48" s="28">
        <v>0.13</v>
      </c>
      <c r="H48" s="30">
        <v>0</v>
      </c>
      <c r="I48" s="30">
        <v>3</v>
      </c>
      <c r="J48" s="30">
        <f t="shared" si="4"/>
        <v>-1.5</v>
      </c>
      <c r="K48" s="30">
        <f t="shared" si="2"/>
        <v>-3</v>
      </c>
      <c r="L48" s="28">
        <f t="shared" si="3"/>
        <v>0.5</v>
      </c>
      <c r="M48" s="28">
        <f t="shared" si="5"/>
        <v>6.5000000000000002E-2</v>
      </c>
      <c r="N48" s="84"/>
      <c r="O48" s="84"/>
      <c r="P48" s="79"/>
      <c r="Q48" s="84"/>
    </row>
    <row r="49" spans="1:17" s="9" customFormat="1" ht="42.75" x14ac:dyDescent="0.25">
      <c r="A49" s="77"/>
      <c r="B49" s="78"/>
      <c r="C49" s="29" t="s">
        <v>107</v>
      </c>
      <c r="D49" s="29" t="s">
        <v>108</v>
      </c>
      <c r="E49" s="29" t="s">
        <v>133</v>
      </c>
      <c r="F49" s="29">
        <v>7.7</v>
      </c>
      <c r="G49" s="28">
        <v>0.16</v>
      </c>
      <c r="H49" s="30">
        <v>0</v>
      </c>
      <c r="I49" s="30">
        <v>14</v>
      </c>
      <c r="J49" s="30">
        <f t="shared" si="4"/>
        <v>-6.3</v>
      </c>
      <c r="K49" s="30">
        <f t="shared" si="2"/>
        <v>-14</v>
      </c>
      <c r="L49" s="28">
        <f t="shared" si="3"/>
        <v>0.45</v>
      </c>
      <c r="M49" s="28">
        <f t="shared" si="5"/>
        <v>7.2000000000000008E-2</v>
      </c>
      <c r="N49" s="84"/>
      <c r="O49" s="84"/>
      <c r="P49" s="79"/>
      <c r="Q49" s="84"/>
    </row>
    <row r="50" spans="1:17" s="9" customFormat="1" ht="42.75" x14ac:dyDescent="0.25">
      <c r="A50" s="77"/>
      <c r="B50" s="78"/>
      <c r="C50" s="29" t="s">
        <v>109</v>
      </c>
      <c r="D50" s="29" t="s">
        <v>110</v>
      </c>
      <c r="E50" s="29" t="s">
        <v>130</v>
      </c>
      <c r="F50" s="34">
        <v>0.248</v>
      </c>
      <c r="G50" s="28">
        <v>0.25</v>
      </c>
      <c r="H50" s="35">
        <v>1</v>
      </c>
      <c r="I50" s="35">
        <v>0.12</v>
      </c>
      <c r="J50" s="30">
        <f t="shared" si="4"/>
        <v>0.128</v>
      </c>
      <c r="K50" s="30">
        <f t="shared" si="2"/>
        <v>0.88</v>
      </c>
      <c r="L50" s="28">
        <f t="shared" si="3"/>
        <v>0.14545454545454545</v>
      </c>
      <c r="M50" s="28">
        <f t="shared" si="5"/>
        <v>3.6363636363636362E-2</v>
      </c>
      <c r="N50" s="84"/>
      <c r="O50" s="84"/>
      <c r="P50" s="79"/>
      <c r="Q50" s="84"/>
    </row>
    <row r="51" spans="1:17" s="9" customFormat="1" ht="57" x14ac:dyDescent="0.25">
      <c r="A51" s="77"/>
      <c r="B51" s="78"/>
      <c r="C51" s="29" t="s">
        <v>124</v>
      </c>
      <c r="D51" s="29" t="s">
        <v>111</v>
      </c>
      <c r="E51" s="29" t="s">
        <v>130</v>
      </c>
      <c r="F51" s="34">
        <v>0.16700000000000001</v>
      </c>
      <c r="G51" s="28">
        <v>0.25</v>
      </c>
      <c r="H51" s="35">
        <v>1</v>
      </c>
      <c r="I51" s="35">
        <v>0.05</v>
      </c>
      <c r="J51" s="30">
        <f t="shared" si="4"/>
        <v>0.11700000000000001</v>
      </c>
      <c r="K51" s="30">
        <f t="shared" si="2"/>
        <v>0.95</v>
      </c>
      <c r="L51" s="28">
        <f t="shared" si="3"/>
        <v>0.12315789473684212</v>
      </c>
      <c r="M51" s="28">
        <f t="shared" si="5"/>
        <v>3.078947368421053E-2</v>
      </c>
      <c r="N51" s="84"/>
      <c r="O51" s="84"/>
      <c r="P51" s="79"/>
      <c r="Q51" s="84"/>
    </row>
    <row r="52" spans="1:17" s="9" customFormat="1" ht="28.5" x14ac:dyDescent="0.25">
      <c r="A52" s="77"/>
      <c r="B52" s="78" t="s">
        <v>16</v>
      </c>
      <c r="C52" s="29" t="s">
        <v>112</v>
      </c>
      <c r="D52" s="29" t="s">
        <v>113</v>
      </c>
      <c r="E52" s="29" t="s">
        <v>130</v>
      </c>
      <c r="F52" s="34">
        <v>6.6000000000000003E-2</v>
      </c>
      <c r="G52" s="28">
        <v>0.17</v>
      </c>
      <c r="H52" s="35">
        <v>0.11</v>
      </c>
      <c r="I52" s="35">
        <v>0</v>
      </c>
      <c r="J52" s="30">
        <f t="shared" si="4"/>
        <v>6.6000000000000003E-2</v>
      </c>
      <c r="K52" s="30">
        <f t="shared" si="2"/>
        <v>0.11</v>
      </c>
      <c r="L52" s="28">
        <f t="shared" si="3"/>
        <v>0.6</v>
      </c>
      <c r="M52" s="28">
        <f t="shared" si="5"/>
        <v>0.10200000000000001</v>
      </c>
      <c r="N52" s="84">
        <f>SUM(M52:M57)</f>
        <v>0.59566785714285719</v>
      </c>
      <c r="O52" s="84">
        <f>+N52*100</f>
        <v>59.566785714285722</v>
      </c>
      <c r="P52" s="79"/>
      <c r="Q52" s="84"/>
    </row>
    <row r="53" spans="1:17" s="9" customFormat="1" ht="42.75" x14ac:dyDescent="0.25">
      <c r="A53" s="77"/>
      <c r="B53" s="78"/>
      <c r="C53" s="29" t="s">
        <v>114</v>
      </c>
      <c r="D53" s="29" t="s">
        <v>115</v>
      </c>
      <c r="E53" s="29" t="s">
        <v>130</v>
      </c>
      <c r="F53" s="34">
        <v>0.44500000000000001</v>
      </c>
      <c r="G53" s="28">
        <v>0.16</v>
      </c>
      <c r="H53" s="35">
        <v>0.5</v>
      </c>
      <c r="I53" s="35">
        <v>0</v>
      </c>
      <c r="J53" s="30">
        <f t="shared" si="4"/>
        <v>0.44500000000000001</v>
      </c>
      <c r="K53" s="30">
        <f t="shared" si="2"/>
        <v>0.5</v>
      </c>
      <c r="L53" s="28">
        <f t="shared" si="3"/>
        <v>0.89</v>
      </c>
      <c r="M53" s="28">
        <f t="shared" si="5"/>
        <v>0.1424</v>
      </c>
      <c r="N53" s="84"/>
      <c r="O53" s="84"/>
      <c r="P53" s="79"/>
      <c r="Q53" s="84"/>
    </row>
    <row r="54" spans="1:17" s="9" customFormat="1" ht="42.75" x14ac:dyDescent="0.25">
      <c r="A54" s="77"/>
      <c r="B54" s="78"/>
      <c r="C54" s="29" t="s">
        <v>116</v>
      </c>
      <c r="D54" s="29" t="s">
        <v>117</v>
      </c>
      <c r="E54" s="29" t="s">
        <v>130</v>
      </c>
      <c r="F54" s="34">
        <v>0</v>
      </c>
      <c r="G54" s="28">
        <v>0.16</v>
      </c>
      <c r="H54" s="35">
        <v>1</v>
      </c>
      <c r="I54" s="35">
        <v>0</v>
      </c>
      <c r="J54" s="30">
        <f t="shared" si="4"/>
        <v>0</v>
      </c>
      <c r="K54" s="30">
        <f t="shared" si="2"/>
        <v>1</v>
      </c>
      <c r="L54" s="28">
        <f t="shared" si="3"/>
        <v>0</v>
      </c>
      <c r="M54" s="28">
        <f t="shared" si="5"/>
        <v>0</v>
      </c>
      <c r="N54" s="84"/>
      <c r="O54" s="84"/>
      <c r="P54" s="79"/>
      <c r="Q54" s="84"/>
    </row>
    <row r="55" spans="1:17" s="9" customFormat="1" ht="28.5" x14ac:dyDescent="0.25">
      <c r="A55" s="77"/>
      <c r="B55" s="78"/>
      <c r="C55" s="44" t="s">
        <v>118</v>
      </c>
      <c r="D55" s="29" t="s">
        <v>119</v>
      </c>
      <c r="E55" s="29" t="s">
        <v>127</v>
      </c>
      <c r="F55" s="29">
        <v>100.8</v>
      </c>
      <c r="G55" s="28">
        <v>0.18</v>
      </c>
      <c r="H55" s="30">
        <v>180</v>
      </c>
      <c r="I55" s="30">
        <v>0</v>
      </c>
      <c r="J55" s="30">
        <f t="shared" si="4"/>
        <v>100.8</v>
      </c>
      <c r="K55" s="30">
        <f t="shared" si="2"/>
        <v>180</v>
      </c>
      <c r="L55" s="28">
        <f t="shared" si="3"/>
        <v>0.55999999999999994</v>
      </c>
      <c r="M55" s="28">
        <f t="shared" si="5"/>
        <v>0.10079999999999999</v>
      </c>
      <c r="N55" s="84"/>
      <c r="O55" s="84"/>
      <c r="P55" s="79"/>
      <c r="Q55" s="84"/>
    </row>
    <row r="56" spans="1:17" s="9" customFormat="1" ht="42.75" x14ac:dyDescent="0.25">
      <c r="A56" s="77"/>
      <c r="B56" s="78"/>
      <c r="C56" s="29" t="s">
        <v>120</v>
      </c>
      <c r="D56" s="29" t="s">
        <v>174</v>
      </c>
      <c r="E56" s="29" t="s">
        <v>130</v>
      </c>
      <c r="F56" s="48">
        <v>0.57299999999999995</v>
      </c>
      <c r="G56" s="28">
        <v>0.18</v>
      </c>
      <c r="H56" s="35">
        <v>0.7</v>
      </c>
      <c r="I56" s="35">
        <v>0</v>
      </c>
      <c r="J56" s="30">
        <f t="shared" si="4"/>
        <v>0.57299999999999995</v>
      </c>
      <c r="K56" s="30">
        <f t="shared" si="2"/>
        <v>0.7</v>
      </c>
      <c r="L56" s="28">
        <f t="shared" si="3"/>
        <v>0.81857142857142851</v>
      </c>
      <c r="M56" s="28">
        <f t="shared" si="5"/>
        <v>0.14734285714285714</v>
      </c>
      <c r="N56" s="84"/>
      <c r="O56" s="84"/>
      <c r="P56" s="79"/>
      <c r="Q56" s="84"/>
    </row>
    <row r="57" spans="1:17" s="9" customFormat="1" ht="42.75" x14ac:dyDescent="0.25">
      <c r="A57" s="77"/>
      <c r="B57" s="78"/>
      <c r="C57" s="29" t="s">
        <v>121</v>
      </c>
      <c r="D57" s="29" t="s">
        <v>122</v>
      </c>
      <c r="E57" s="29" t="s">
        <v>132</v>
      </c>
      <c r="F57" s="56">
        <v>121</v>
      </c>
      <c r="G57" s="28">
        <v>0.15</v>
      </c>
      <c r="H57" s="30">
        <v>176</v>
      </c>
      <c r="I57" s="30">
        <v>0</v>
      </c>
      <c r="J57" s="30">
        <f t="shared" si="4"/>
        <v>121</v>
      </c>
      <c r="K57" s="30">
        <f t="shared" si="2"/>
        <v>176</v>
      </c>
      <c r="L57" s="28">
        <f t="shared" si="3"/>
        <v>0.6875</v>
      </c>
      <c r="M57" s="28">
        <f t="shared" si="5"/>
        <v>0.10312499999999999</v>
      </c>
      <c r="N57" s="84"/>
      <c r="O57" s="84"/>
      <c r="P57" s="79"/>
      <c r="Q57" s="84"/>
    </row>
  </sheetData>
  <mergeCells count="44">
    <mergeCell ref="Q3:Q57"/>
    <mergeCell ref="B8:B10"/>
    <mergeCell ref="N8:N10"/>
    <mergeCell ref="O8:O10"/>
    <mergeCell ref="B11:B14"/>
    <mergeCell ref="P37:P57"/>
    <mergeCell ref="B42:B46"/>
    <mergeCell ref="N42:N46"/>
    <mergeCell ref="O42:O46"/>
    <mergeCell ref="B47:B51"/>
    <mergeCell ref="N47:N51"/>
    <mergeCell ref="O47:O51"/>
    <mergeCell ref="P21:P36"/>
    <mergeCell ref="O29:O32"/>
    <mergeCell ref="B33:B36"/>
    <mergeCell ref="N33:N36"/>
    <mergeCell ref="A37:A57"/>
    <mergeCell ref="B37:B41"/>
    <mergeCell ref="N37:N41"/>
    <mergeCell ref="O37:O41"/>
    <mergeCell ref="A21:A36"/>
    <mergeCell ref="B21:B24"/>
    <mergeCell ref="N21:N24"/>
    <mergeCell ref="O21:O24"/>
    <mergeCell ref="B52:B57"/>
    <mergeCell ref="N52:N57"/>
    <mergeCell ref="O52:O57"/>
    <mergeCell ref="B25:B28"/>
    <mergeCell ref="N25:N28"/>
    <mergeCell ref="O25:O28"/>
    <mergeCell ref="B29:B32"/>
    <mergeCell ref="N29:N32"/>
    <mergeCell ref="O33:O36"/>
    <mergeCell ref="P3:P20"/>
    <mergeCell ref="G1:L1"/>
    <mergeCell ref="A3:A20"/>
    <mergeCell ref="B3:B7"/>
    <mergeCell ref="N3:N7"/>
    <mergeCell ref="O3:O7"/>
    <mergeCell ref="N11:N14"/>
    <mergeCell ref="O11:O14"/>
    <mergeCell ref="B15:B20"/>
    <mergeCell ref="N15:N20"/>
    <mergeCell ref="O15:O20"/>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BC784-61FF-4C0C-99D1-CB89B57E84A8}">
  <dimension ref="A1:Q60"/>
  <sheetViews>
    <sheetView showGridLines="0" zoomScale="58" workbookViewId="0">
      <selection activeCell="D6" sqref="D6"/>
    </sheetView>
  </sheetViews>
  <sheetFormatPr baseColWidth="10" defaultRowHeight="15" x14ac:dyDescent="0.25"/>
  <cols>
    <col min="1" max="1" width="34.5703125" customWidth="1"/>
    <col min="2" max="2" width="13.42578125" customWidth="1"/>
    <col min="3" max="3" width="27.7109375" customWidth="1"/>
    <col min="4" max="4" width="45.42578125" bestFit="1" customWidth="1"/>
    <col min="5" max="5" width="15.140625" bestFit="1" customWidth="1"/>
    <col min="6" max="6" width="20" style="9" customWidth="1"/>
    <col min="7" max="7" width="22.7109375" bestFit="1" customWidth="1"/>
    <col min="8" max="8" width="13.28515625" style="9" customWidth="1"/>
    <col min="9" max="9" width="14.140625" style="9" bestFit="1" customWidth="1"/>
    <col min="10" max="10" width="15.7109375" bestFit="1" customWidth="1"/>
    <col min="11" max="11" width="17.7109375" bestFit="1" customWidth="1"/>
    <col min="12" max="12" width="14.5703125" bestFit="1" customWidth="1"/>
    <col min="13" max="13" width="13.7109375" customWidth="1"/>
    <col min="14" max="17" width="70" customWidth="1"/>
  </cols>
  <sheetData>
    <row r="1" spans="1:17" x14ac:dyDescent="0.25">
      <c r="G1" s="82" t="s">
        <v>171</v>
      </c>
      <c r="H1" s="82"/>
      <c r="I1" s="82"/>
      <c r="J1" s="82"/>
      <c r="K1" s="82"/>
      <c r="L1" s="82"/>
      <c r="N1" t="s">
        <v>172</v>
      </c>
    </row>
    <row r="2" spans="1:17" ht="45.75" customHeight="1" x14ac:dyDescent="0.25">
      <c r="A2" s="7" t="s">
        <v>3</v>
      </c>
      <c r="B2" s="7" t="s">
        <v>4</v>
      </c>
      <c r="C2" s="7" t="s">
        <v>23</v>
      </c>
      <c r="D2" s="7" t="s">
        <v>22</v>
      </c>
      <c r="E2" s="7" t="s">
        <v>126</v>
      </c>
      <c r="F2" s="7">
        <v>2021</v>
      </c>
      <c r="G2" s="8" t="s">
        <v>162</v>
      </c>
      <c r="H2" s="8" t="s">
        <v>164</v>
      </c>
      <c r="I2" s="8" t="s">
        <v>165</v>
      </c>
      <c r="J2" s="8" t="s">
        <v>169</v>
      </c>
      <c r="K2" s="8" t="s">
        <v>170</v>
      </c>
      <c r="L2" s="8" t="s">
        <v>175</v>
      </c>
      <c r="M2" s="8" t="s">
        <v>163</v>
      </c>
      <c r="N2" s="8" t="s">
        <v>177</v>
      </c>
      <c r="O2" s="8" t="s">
        <v>176</v>
      </c>
      <c r="P2" s="8" t="s">
        <v>166</v>
      </c>
      <c r="Q2" s="8" t="s">
        <v>167</v>
      </c>
    </row>
    <row r="3" spans="1:17" s="9" customFormat="1" ht="28.5" x14ac:dyDescent="0.25">
      <c r="A3" s="83" t="s">
        <v>0</v>
      </c>
      <c r="B3" s="78" t="s">
        <v>5</v>
      </c>
      <c r="C3" s="29" t="s">
        <v>20</v>
      </c>
      <c r="D3" s="29" t="s">
        <v>21</v>
      </c>
      <c r="E3" s="29" t="s">
        <v>127</v>
      </c>
      <c r="F3" s="29">
        <v>12.1</v>
      </c>
      <c r="G3" s="28">
        <v>0.23</v>
      </c>
      <c r="H3" s="30">
        <v>0</v>
      </c>
      <c r="I3" s="30">
        <v>41.44</v>
      </c>
      <c r="J3" s="30">
        <f t="shared" ref="J3:J34" si="0">F3-I3</f>
        <v>-29.339999999999996</v>
      </c>
      <c r="K3" s="30">
        <f>H3-I3</f>
        <v>-41.44</v>
      </c>
      <c r="L3" s="28">
        <f>J3/K3</f>
        <v>0.70801158301158296</v>
      </c>
      <c r="M3" s="28">
        <f t="shared" ref="M3:M34" si="1">L3*G3</f>
        <v>0.1628426640926641</v>
      </c>
      <c r="N3" s="84">
        <f>SUM(M3:M7)</f>
        <v>0.8281307120811181</v>
      </c>
      <c r="O3" s="84">
        <f>+N3*100</f>
        <v>82.813071208111808</v>
      </c>
      <c r="P3" s="84">
        <f>+SUM(O3:O20)/4</f>
        <v>83.825392684921724</v>
      </c>
      <c r="Q3" s="84">
        <f>+SUM(P3:P57)/3</f>
        <v>73.274981230704142</v>
      </c>
    </row>
    <row r="4" spans="1:17" s="9" customFormat="1" ht="42.75" x14ac:dyDescent="0.25">
      <c r="A4" s="83"/>
      <c r="B4" s="78"/>
      <c r="C4" s="29" t="s">
        <v>24</v>
      </c>
      <c r="D4" s="29" t="s">
        <v>125</v>
      </c>
      <c r="E4" s="29" t="s">
        <v>127</v>
      </c>
      <c r="F4" s="29">
        <v>0</v>
      </c>
      <c r="G4" s="28">
        <v>0.24</v>
      </c>
      <c r="H4" s="30">
        <v>0</v>
      </c>
      <c r="I4" s="30">
        <v>5.35</v>
      </c>
      <c r="J4" s="30">
        <f t="shared" si="0"/>
        <v>-5.35</v>
      </c>
      <c r="K4" s="30">
        <f t="shared" ref="K4:K57" si="2">H4-I4</f>
        <v>-5.35</v>
      </c>
      <c r="L4" s="28">
        <f t="shared" ref="L4:L57" si="3">J4/K4</f>
        <v>1</v>
      </c>
      <c r="M4" s="28">
        <f t="shared" si="1"/>
        <v>0.24</v>
      </c>
      <c r="N4" s="84"/>
      <c r="O4" s="84"/>
      <c r="P4" s="84"/>
      <c r="Q4" s="84"/>
    </row>
    <row r="5" spans="1:17" s="9" customFormat="1" ht="42.75" x14ac:dyDescent="0.25">
      <c r="A5" s="83"/>
      <c r="B5" s="78"/>
      <c r="C5" s="29" t="s">
        <v>25</v>
      </c>
      <c r="D5" s="29" t="s">
        <v>26</v>
      </c>
      <c r="E5" s="29" t="s">
        <v>127</v>
      </c>
      <c r="F5" s="29">
        <v>0.3</v>
      </c>
      <c r="G5" s="28">
        <v>0.17</v>
      </c>
      <c r="H5" s="30">
        <v>0</v>
      </c>
      <c r="I5" s="30">
        <v>5.52</v>
      </c>
      <c r="J5" s="30">
        <f t="shared" si="0"/>
        <v>-5.22</v>
      </c>
      <c r="K5" s="30">
        <f t="shared" si="2"/>
        <v>-5.52</v>
      </c>
      <c r="L5" s="28">
        <f t="shared" si="3"/>
        <v>0.94565217391304346</v>
      </c>
      <c r="M5" s="28">
        <f t="shared" si="1"/>
        <v>0.1607608695652174</v>
      </c>
      <c r="N5" s="84"/>
      <c r="O5" s="84"/>
      <c r="P5" s="84"/>
      <c r="Q5" s="84"/>
    </row>
    <row r="6" spans="1:17" s="9" customFormat="1" ht="28.5" x14ac:dyDescent="0.25">
      <c r="A6" s="83"/>
      <c r="B6" s="78"/>
      <c r="C6" s="29" t="s">
        <v>128</v>
      </c>
      <c r="D6" s="29" t="s">
        <v>27</v>
      </c>
      <c r="E6" s="29" t="s">
        <v>127</v>
      </c>
      <c r="F6" s="29">
        <v>1.4</v>
      </c>
      <c r="G6" s="28">
        <v>0.2</v>
      </c>
      <c r="H6" s="30">
        <v>0</v>
      </c>
      <c r="I6" s="30">
        <v>19.28</v>
      </c>
      <c r="J6" s="30">
        <f t="shared" si="0"/>
        <v>-17.880000000000003</v>
      </c>
      <c r="K6" s="30">
        <f t="shared" si="2"/>
        <v>-19.28</v>
      </c>
      <c r="L6" s="28">
        <f t="shared" si="3"/>
        <v>0.92738589211618261</v>
      </c>
      <c r="M6" s="28">
        <f t="shared" si="1"/>
        <v>0.18547717842323652</v>
      </c>
      <c r="N6" s="84"/>
      <c r="O6" s="84"/>
      <c r="P6" s="84"/>
      <c r="Q6" s="84"/>
    </row>
    <row r="7" spans="1:17" s="9" customFormat="1" ht="28.5" x14ac:dyDescent="0.25">
      <c r="A7" s="83"/>
      <c r="B7" s="78"/>
      <c r="C7" s="29" t="s">
        <v>28</v>
      </c>
      <c r="D7" s="29" t="s">
        <v>129</v>
      </c>
      <c r="E7" s="29" t="s">
        <v>130</v>
      </c>
      <c r="F7" s="34">
        <v>0.107</v>
      </c>
      <c r="G7" s="28">
        <v>0.17</v>
      </c>
      <c r="H7" s="30">
        <v>0</v>
      </c>
      <c r="I7" s="35">
        <v>0.2</v>
      </c>
      <c r="J7" s="30">
        <f t="shared" si="0"/>
        <v>-9.3000000000000013E-2</v>
      </c>
      <c r="K7" s="30">
        <f t="shared" si="2"/>
        <v>-0.2</v>
      </c>
      <c r="L7" s="28">
        <f t="shared" si="3"/>
        <v>0.46500000000000002</v>
      </c>
      <c r="M7" s="28">
        <f t="shared" si="1"/>
        <v>7.9050000000000009E-2</v>
      </c>
      <c r="N7" s="84"/>
      <c r="O7" s="84"/>
      <c r="P7" s="84"/>
      <c r="Q7" s="84"/>
    </row>
    <row r="8" spans="1:17" s="9" customFormat="1" ht="28.5" x14ac:dyDescent="0.25">
      <c r="A8" s="83"/>
      <c r="B8" s="78" t="s">
        <v>6</v>
      </c>
      <c r="C8" s="29" t="s">
        <v>29</v>
      </c>
      <c r="D8" s="29" t="s">
        <v>30</v>
      </c>
      <c r="E8" s="29" t="s">
        <v>130</v>
      </c>
      <c r="F8" s="36">
        <v>0.995</v>
      </c>
      <c r="G8" s="28">
        <v>0.34</v>
      </c>
      <c r="H8" s="35">
        <v>1</v>
      </c>
      <c r="I8" s="35">
        <v>0.1</v>
      </c>
      <c r="J8" s="30">
        <f t="shared" si="0"/>
        <v>0.89500000000000002</v>
      </c>
      <c r="K8" s="30">
        <f t="shared" si="2"/>
        <v>0.9</v>
      </c>
      <c r="L8" s="28">
        <f t="shared" si="3"/>
        <v>0.99444444444444446</v>
      </c>
      <c r="M8" s="28">
        <f t="shared" si="1"/>
        <v>0.33811111111111114</v>
      </c>
      <c r="N8" s="87">
        <f>SUM(M8:M10)</f>
        <v>0.98251111111111111</v>
      </c>
      <c r="O8" s="87">
        <f>+N8*100</f>
        <v>98.251111111111115</v>
      </c>
      <c r="P8" s="84"/>
      <c r="Q8" s="84"/>
    </row>
    <row r="9" spans="1:17" s="9" customFormat="1" ht="28.5" x14ac:dyDescent="0.25">
      <c r="A9" s="83"/>
      <c r="B9" s="78"/>
      <c r="C9" s="29" t="s">
        <v>31</v>
      </c>
      <c r="D9" s="29" t="s">
        <v>32</v>
      </c>
      <c r="E9" s="29" t="s">
        <v>130</v>
      </c>
      <c r="F9" s="36">
        <v>0.99199999999999999</v>
      </c>
      <c r="G9" s="28">
        <v>0.33</v>
      </c>
      <c r="H9" s="35">
        <v>1</v>
      </c>
      <c r="I9" s="35">
        <v>0.1</v>
      </c>
      <c r="J9" s="30">
        <f t="shared" si="0"/>
        <v>0.89200000000000002</v>
      </c>
      <c r="K9" s="30">
        <f t="shared" si="2"/>
        <v>0.9</v>
      </c>
      <c r="L9" s="28">
        <f t="shared" si="3"/>
        <v>0.99111111111111105</v>
      </c>
      <c r="M9" s="28">
        <f t="shared" si="1"/>
        <v>0.32706666666666667</v>
      </c>
      <c r="N9" s="87"/>
      <c r="O9" s="87"/>
      <c r="P9" s="84"/>
      <c r="Q9" s="84"/>
    </row>
    <row r="10" spans="1:17" s="9" customFormat="1" ht="28.5" customHeight="1" x14ac:dyDescent="0.25">
      <c r="A10" s="83"/>
      <c r="B10" s="78"/>
      <c r="C10" s="29" t="s">
        <v>33</v>
      </c>
      <c r="D10" s="29" t="s">
        <v>19</v>
      </c>
      <c r="E10" s="29" t="s">
        <v>131</v>
      </c>
      <c r="F10" s="29">
        <v>23.9</v>
      </c>
      <c r="G10" s="28">
        <v>0.32</v>
      </c>
      <c r="H10" s="30">
        <v>24</v>
      </c>
      <c r="I10" s="30">
        <v>12</v>
      </c>
      <c r="J10" s="30">
        <f t="shared" si="0"/>
        <v>11.899999999999999</v>
      </c>
      <c r="K10" s="30">
        <f t="shared" si="2"/>
        <v>12</v>
      </c>
      <c r="L10" s="28">
        <f t="shared" si="3"/>
        <v>0.99166666666666659</v>
      </c>
      <c r="M10" s="28">
        <f t="shared" si="1"/>
        <v>0.3173333333333333</v>
      </c>
      <c r="N10" s="87"/>
      <c r="O10" s="87"/>
      <c r="P10" s="84"/>
      <c r="Q10" s="84"/>
    </row>
    <row r="11" spans="1:17" s="9" customFormat="1" ht="42.75" x14ac:dyDescent="0.25">
      <c r="A11" s="83"/>
      <c r="B11" s="88" t="s">
        <v>17</v>
      </c>
      <c r="C11" s="29" t="s">
        <v>34</v>
      </c>
      <c r="D11" s="29" t="s">
        <v>35</v>
      </c>
      <c r="E11" s="29" t="s">
        <v>130</v>
      </c>
      <c r="F11" s="38">
        <v>2E-3</v>
      </c>
      <c r="G11" s="30">
        <v>0.28000000000000003</v>
      </c>
      <c r="H11" s="30">
        <v>0</v>
      </c>
      <c r="I11" s="39">
        <v>7.0000000000000007E-2</v>
      </c>
      <c r="J11" s="30">
        <f t="shared" si="0"/>
        <v>-6.8000000000000005E-2</v>
      </c>
      <c r="K11" s="30">
        <f t="shared" si="2"/>
        <v>-7.0000000000000007E-2</v>
      </c>
      <c r="L11" s="28">
        <f t="shared" si="3"/>
        <v>0.97142857142857142</v>
      </c>
      <c r="M11" s="28">
        <f t="shared" si="1"/>
        <v>0.27200000000000002</v>
      </c>
      <c r="N11" s="80">
        <f>SUM(M11:M14)</f>
        <v>0.96030178106257957</v>
      </c>
      <c r="O11" s="80">
        <f>+N11*100</f>
        <v>96.030178106257964</v>
      </c>
      <c r="P11" s="84"/>
      <c r="Q11" s="84"/>
    </row>
    <row r="12" spans="1:17" s="9" customFormat="1" ht="42.75" x14ac:dyDescent="0.25">
      <c r="A12" s="83"/>
      <c r="B12" s="88"/>
      <c r="C12" s="29" t="s">
        <v>36</v>
      </c>
      <c r="D12" s="29" t="s">
        <v>37</v>
      </c>
      <c r="E12" s="29" t="s">
        <v>130</v>
      </c>
      <c r="F12" s="38">
        <v>1.4E-2</v>
      </c>
      <c r="G12" s="30">
        <v>0.2</v>
      </c>
      <c r="H12" s="30">
        <v>0</v>
      </c>
      <c r="I12" s="39">
        <v>0.34</v>
      </c>
      <c r="J12" s="30">
        <f t="shared" si="0"/>
        <v>-0.32600000000000001</v>
      </c>
      <c r="K12" s="30">
        <f t="shared" si="2"/>
        <v>-0.34</v>
      </c>
      <c r="L12" s="28">
        <f t="shared" si="3"/>
        <v>0.95882352941176463</v>
      </c>
      <c r="M12" s="28">
        <f t="shared" si="1"/>
        <v>0.19176470588235295</v>
      </c>
      <c r="N12" s="80"/>
      <c r="O12" s="80"/>
      <c r="P12" s="84"/>
      <c r="Q12" s="84"/>
    </row>
    <row r="13" spans="1:17" s="9" customFormat="1" ht="99.75" x14ac:dyDescent="0.25">
      <c r="A13" s="83"/>
      <c r="B13" s="88"/>
      <c r="C13" s="29" t="s">
        <v>38</v>
      </c>
      <c r="D13" s="29" t="s">
        <v>39</v>
      </c>
      <c r="E13" s="29" t="s">
        <v>131</v>
      </c>
      <c r="F13" s="29">
        <v>9.3000000000000007</v>
      </c>
      <c r="G13" s="30">
        <v>0.25</v>
      </c>
      <c r="H13" s="30">
        <v>0</v>
      </c>
      <c r="I13" s="42">
        <v>145.65</v>
      </c>
      <c r="J13" s="30">
        <f t="shared" si="0"/>
        <v>-136.35</v>
      </c>
      <c r="K13" s="30">
        <f t="shared" si="2"/>
        <v>-145.65</v>
      </c>
      <c r="L13" s="28">
        <f t="shared" si="3"/>
        <v>0.93614830072090616</v>
      </c>
      <c r="M13" s="28">
        <f t="shared" si="1"/>
        <v>0.23403707518022654</v>
      </c>
      <c r="N13" s="80"/>
      <c r="O13" s="80"/>
      <c r="P13" s="84"/>
      <c r="Q13" s="84"/>
    </row>
    <row r="14" spans="1:17" s="9" customFormat="1" ht="42.75" x14ac:dyDescent="0.25">
      <c r="A14" s="83"/>
      <c r="B14" s="88"/>
      <c r="C14" s="29" t="s">
        <v>40</v>
      </c>
      <c r="D14" s="29" t="s">
        <v>41</v>
      </c>
      <c r="E14" s="29" t="s">
        <v>130</v>
      </c>
      <c r="F14" s="34">
        <v>3.5000000000000003E-2</v>
      </c>
      <c r="G14" s="30">
        <v>0.28000000000000003</v>
      </c>
      <c r="H14" s="30">
        <v>0</v>
      </c>
      <c r="I14" s="43">
        <v>0.56000000000000005</v>
      </c>
      <c r="J14" s="30">
        <f t="shared" si="0"/>
        <v>-0.52500000000000002</v>
      </c>
      <c r="K14" s="30">
        <f t="shared" si="2"/>
        <v>-0.56000000000000005</v>
      </c>
      <c r="L14" s="28">
        <f t="shared" si="3"/>
        <v>0.9375</v>
      </c>
      <c r="M14" s="28">
        <f t="shared" si="1"/>
        <v>0.26250000000000001</v>
      </c>
      <c r="N14" s="80"/>
      <c r="O14" s="80"/>
      <c r="P14" s="84"/>
      <c r="Q14" s="84"/>
    </row>
    <row r="15" spans="1:17" s="9" customFormat="1" x14ac:dyDescent="0.25">
      <c r="A15" s="83"/>
      <c r="B15" s="78" t="s">
        <v>7</v>
      </c>
      <c r="C15" s="44" t="s">
        <v>42</v>
      </c>
      <c r="D15" s="44" t="s">
        <v>44</v>
      </c>
      <c r="E15" s="29" t="s">
        <v>127</v>
      </c>
      <c r="F15" s="29">
        <v>12.9</v>
      </c>
      <c r="G15" s="28">
        <v>0.12</v>
      </c>
      <c r="H15" s="30">
        <v>0</v>
      </c>
      <c r="I15" s="28">
        <v>96.48</v>
      </c>
      <c r="J15" s="30">
        <f t="shared" si="0"/>
        <v>-83.58</v>
      </c>
      <c r="K15" s="30">
        <f t="shared" si="2"/>
        <v>-96.48</v>
      </c>
      <c r="L15" s="28">
        <f t="shared" si="3"/>
        <v>0.86629353233830841</v>
      </c>
      <c r="M15" s="28">
        <f t="shared" si="1"/>
        <v>0.10395522388059701</v>
      </c>
      <c r="N15" s="84">
        <f>SUM(M15:M20)</f>
        <v>0.58207210314206037</v>
      </c>
      <c r="O15" s="84">
        <f>+N15*100</f>
        <v>58.207210314206037</v>
      </c>
      <c r="P15" s="84"/>
      <c r="Q15" s="84"/>
    </row>
    <row r="16" spans="1:17" s="9" customFormat="1" ht="28.5" x14ac:dyDescent="0.25">
      <c r="A16" s="83"/>
      <c r="B16" s="78"/>
      <c r="C16" s="29" t="s">
        <v>43</v>
      </c>
      <c r="D16" s="29" t="s">
        <v>45</v>
      </c>
      <c r="E16" s="29" t="s">
        <v>127</v>
      </c>
      <c r="F16" s="29">
        <v>409</v>
      </c>
      <c r="G16" s="28">
        <v>0.18</v>
      </c>
      <c r="H16" s="30">
        <v>0</v>
      </c>
      <c r="I16" s="28">
        <v>1371.8</v>
      </c>
      <c r="J16" s="30">
        <f t="shared" si="0"/>
        <v>-962.8</v>
      </c>
      <c r="K16" s="30">
        <f t="shared" si="2"/>
        <v>-1371.8</v>
      </c>
      <c r="L16" s="28">
        <f t="shared" si="3"/>
        <v>0.70185158186324537</v>
      </c>
      <c r="M16" s="28">
        <f t="shared" si="1"/>
        <v>0.12633328473538416</v>
      </c>
      <c r="N16" s="84"/>
      <c r="O16" s="84"/>
      <c r="P16" s="84"/>
      <c r="Q16" s="84"/>
    </row>
    <row r="17" spans="1:17" s="9" customFormat="1" ht="34.5" customHeight="1" x14ac:dyDescent="0.25">
      <c r="A17" s="83"/>
      <c r="B17" s="78"/>
      <c r="C17" s="29" t="s">
        <v>46</v>
      </c>
      <c r="D17" s="29" t="s">
        <v>47</v>
      </c>
      <c r="E17" s="29" t="s">
        <v>127</v>
      </c>
      <c r="F17" s="29">
        <v>103.7</v>
      </c>
      <c r="G17" s="28">
        <v>0.23</v>
      </c>
      <c r="H17" s="30">
        <v>0</v>
      </c>
      <c r="I17" s="28">
        <v>164.89</v>
      </c>
      <c r="J17" s="30">
        <f t="shared" si="0"/>
        <v>-61.189999999999984</v>
      </c>
      <c r="K17" s="30">
        <f t="shared" si="2"/>
        <v>-164.89</v>
      </c>
      <c r="L17" s="28">
        <f t="shared" si="3"/>
        <v>0.37109588210322025</v>
      </c>
      <c r="M17" s="28">
        <f t="shared" si="1"/>
        <v>8.5352052883740662E-2</v>
      </c>
      <c r="N17" s="84"/>
      <c r="O17" s="84"/>
      <c r="P17" s="84"/>
      <c r="Q17" s="84"/>
    </row>
    <row r="18" spans="1:17" s="9" customFormat="1" ht="28.5" x14ac:dyDescent="0.25">
      <c r="A18" s="83"/>
      <c r="B18" s="78"/>
      <c r="C18" s="29" t="s">
        <v>48</v>
      </c>
      <c r="D18" s="29" t="s">
        <v>49</v>
      </c>
      <c r="E18" s="29" t="s">
        <v>127</v>
      </c>
      <c r="F18" s="29">
        <v>8.9</v>
      </c>
      <c r="G18" s="28">
        <v>0.11</v>
      </c>
      <c r="H18" s="30">
        <v>0</v>
      </c>
      <c r="I18" s="28">
        <v>24.46</v>
      </c>
      <c r="J18" s="30">
        <f t="shared" si="0"/>
        <v>-15.56</v>
      </c>
      <c r="K18" s="30">
        <f t="shared" si="2"/>
        <v>-24.46</v>
      </c>
      <c r="L18" s="28">
        <f t="shared" si="3"/>
        <v>0.63614063777596075</v>
      </c>
      <c r="M18" s="28">
        <f t="shared" si="1"/>
        <v>6.9975470155355685E-2</v>
      </c>
      <c r="N18" s="84"/>
      <c r="O18" s="84"/>
      <c r="P18" s="84"/>
      <c r="Q18" s="84"/>
    </row>
    <row r="19" spans="1:17" s="9" customFormat="1" ht="28.5" x14ac:dyDescent="0.25">
      <c r="A19" s="83"/>
      <c r="B19" s="78"/>
      <c r="C19" s="29" t="s">
        <v>123</v>
      </c>
      <c r="D19" s="29" t="s">
        <v>50</v>
      </c>
      <c r="E19" s="29" t="s">
        <v>127</v>
      </c>
      <c r="F19" s="29">
        <v>211.8</v>
      </c>
      <c r="G19" s="28">
        <v>0.23</v>
      </c>
      <c r="H19" s="30">
        <v>0</v>
      </c>
      <c r="I19" s="28">
        <v>380.7</v>
      </c>
      <c r="J19" s="30">
        <f t="shared" si="0"/>
        <v>-168.89999999999998</v>
      </c>
      <c r="K19" s="30">
        <f t="shared" si="2"/>
        <v>-380.7</v>
      </c>
      <c r="L19" s="28">
        <f t="shared" si="3"/>
        <v>0.44365642237982661</v>
      </c>
      <c r="M19" s="28">
        <f t="shared" si="1"/>
        <v>0.10204097714736013</v>
      </c>
      <c r="N19" s="84"/>
      <c r="O19" s="84"/>
      <c r="P19" s="84"/>
      <c r="Q19" s="84"/>
    </row>
    <row r="20" spans="1:17" s="9" customFormat="1" ht="28.5" x14ac:dyDescent="0.25">
      <c r="A20" s="83"/>
      <c r="B20" s="78"/>
      <c r="C20" s="29" t="s">
        <v>51</v>
      </c>
      <c r="D20" s="29" t="s">
        <v>52</v>
      </c>
      <c r="E20" s="29" t="s">
        <v>130</v>
      </c>
      <c r="F20" s="36">
        <v>0.113</v>
      </c>
      <c r="G20" s="28">
        <v>0.12</v>
      </c>
      <c r="H20" s="30">
        <v>0</v>
      </c>
      <c r="I20" s="35">
        <v>0.53</v>
      </c>
      <c r="J20" s="30">
        <f t="shared" si="0"/>
        <v>-0.41700000000000004</v>
      </c>
      <c r="K20" s="30">
        <f t="shared" si="2"/>
        <v>-0.53</v>
      </c>
      <c r="L20" s="28">
        <f t="shared" si="3"/>
        <v>0.78679245283018873</v>
      </c>
      <c r="M20" s="28">
        <f t="shared" si="1"/>
        <v>9.4415094339622641E-2</v>
      </c>
      <c r="N20" s="84"/>
      <c r="O20" s="84"/>
      <c r="P20" s="84"/>
      <c r="Q20" s="84"/>
    </row>
    <row r="21" spans="1:17" s="9" customFormat="1" x14ac:dyDescent="0.25">
      <c r="A21" s="83" t="s">
        <v>1</v>
      </c>
      <c r="B21" s="78" t="s">
        <v>8</v>
      </c>
      <c r="C21" s="44" t="s">
        <v>53</v>
      </c>
      <c r="D21" s="44" t="s">
        <v>55</v>
      </c>
      <c r="E21" s="44" t="s">
        <v>130</v>
      </c>
      <c r="F21" s="45">
        <v>1.9E-2</v>
      </c>
      <c r="G21" s="46">
        <v>0.25</v>
      </c>
      <c r="H21" s="35">
        <v>0</v>
      </c>
      <c r="I21" s="35">
        <v>0.5</v>
      </c>
      <c r="J21" s="47">
        <f t="shared" si="0"/>
        <v>-0.48099999999999998</v>
      </c>
      <c r="K21" s="47">
        <f>H21-I21</f>
        <v>-0.5</v>
      </c>
      <c r="L21" s="46">
        <f>J21/K21</f>
        <v>0.96199999999999997</v>
      </c>
      <c r="M21" s="46">
        <f t="shared" si="1"/>
        <v>0.24049999999999999</v>
      </c>
      <c r="N21" s="85">
        <f>SUM(M21:M24)</f>
        <v>0.70437499999999997</v>
      </c>
      <c r="O21" s="85">
        <f>+N21*100</f>
        <v>70.4375</v>
      </c>
      <c r="P21" s="79">
        <f>+SUM(O21:O36)/4</f>
        <v>69.501617605614314</v>
      </c>
      <c r="Q21" s="84"/>
    </row>
    <row r="22" spans="1:17" s="9" customFormat="1" ht="28.5" x14ac:dyDescent="0.25">
      <c r="A22" s="83"/>
      <c r="B22" s="78"/>
      <c r="C22" s="29" t="s">
        <v>54</v>
      </c>
      <c r="D22" s="29" t="s">
        <v>56</v>
      </c>
      <c r="E22" s="29" t="s">
        <v>130</v>
      </c>
      <c r="F22" s="48">
        <v>0.78100000000000003</v>
      </c>
      <c r="G22" s="46">
        <v>0.25</v>
      </c>
      <c r="H22" s="35">
        <v>1</v>
      </c>
      <c r="I22" s="35">
        <v>0</v>
      </c>
      <c r="J22" s="47">
        <f t="shared" si="0"/>
        <v>0.78100000000000003</v>
      </c>
      <c r="K22" s="47">
        <f t="shared" si="2"/>
        <v>1</v>
      </c>
      <c r="L22" s="46">
        <f t="shared" si="3"/>
        <v>0.78100000000000003</v>
      </c>
      <c r="M22" s="46">
        <f t="shared" si="1"/>
        <v>0.19525000000000001</v>
      </c>
      <c r="N22" s="85"/>
      <c r="O22" s="85"/>
      <c r="P22" s="79"/>
      <c r="Q22" s="84"/>
    </row>
    <row r="23" spans="1:17" s="9" customFormat="1" ht="28.5" x14ac:dyDescent="0.25">
      <c r="A23" s="83"/>
      <c r="B23" s="78"/>
      <c r="C23" s="29" t="s">
        <v>57</v>
      </c>
      <c r="D23" s="44" t="s">
        <v>58</v>
      </c>
      <c r="E23" s="44" t="s">
        <v>130</v>
      </c>
      <c r="F23" s="49">
        <v>0.46200000000000002</v>
      </c>
      <c r="G23" s="46">
        <v>0.25</v>
      </c>
      <c r="H23" s="35">
        <v>1</v>
      </c>
      <c r="I23" s="35">
        <v>0</v>
      </c>
      <c r="J23" s="47">
        <f t="shared" si="0"/>
        <v>0.46200000000000002</v>
      </c>
      <c r="K23" s="47">
        <f t="shared" si="2"/>
        <v>1</v>
      </c>
      <c r="L23" s="46">
        <f t="shared" si="3"/>
        <v>0.46200000000000002</v>
      </c>
      <c r="M23" s="46">
        <f t="shared" si="1"/>
        <v>0.11550000000000001</v>
      </c>
      <c r="N23" s="85"/>
      <c r="O23" s="85"/>
      <c r="P23" s="79"/>
      <c r="Q23" s="84"/>
    </row>
    <row r="24" spans="1:17" s="9" customFormat="1" ht="28.5" x14ac:dyDescent="0.25">
      <c r="A24" s="83"/>
      <c r="B24" s="78"/>
      <c r="C24" s="29" t="s">
        <v>59</v>
      </c>
      <c r="D24" s="29" t="s">
        <v>60</v>
      </c>
      <c r="E24" s="29" t="s">
        <v>132</v>
      </c>
      <c r="F24" s="50">
        <v>54.5</v>
      </c>
      <c r="G24" s="46">
        <v>0.25</v>
      </c>
      <c r="H24" s="51">
        <v>70</v>
      </c>
      <c r="I24" s="51">
        <v>30</v>
      </c>
      <c r="J24" s="47">
        <f t="shared" si="0"/>
        <v>24.5</v>
      </c>
      <c r="K24" s="47">
        <f>H24-I24</f>
        <v>40</v>
      </c>
      <c r="L24" s="46">
        <f t="shared" si="3"/>
        <v>0.61250000000000004</v>
      </c>
      <c r="M24" s="46">
        <f t="shared" si="1"/>
        <v>0.15312500000000001</v>
      </c>
      <c r="N24" s="85"/>
      <c r="O24" s="85"/>
      <c r="P24" s="79"/>
      <c r="Q24" s="84"/>
    </row>
    <row r="25" spans="1:17" s="9" customFormat="1" ht="28.5" customHeight="1" x14ac:dyDescent="0.25">
      <c r="A25" s="83"/>
      <c r="B25" s="78" t="s">
        <v>9</v>
      </c>
      <c r="C25" s="29" t="s">
        <v>61</v>
      </c>
      <c r="D25" s="29" t="s">
        <v>148</v>
      </c>
      <c r="E25" s="29" t="s">
        <v>130</v>
      </c>
      <c r="F25" s="36">
        <v>0.19500000000000001</v>
      </c>
      <c r="G25" s="46">
        <v>0.27</v>
      </c>
      <c r="H25" s="35">
        <v>0.4</v>
      </c>
      <c r="I25" s="35">
        <v>0</v>
      </c>
      <c r="J25" s="47">
        <f t="shared" si="0"/>
        <v>0.19500000000000001</v>
      </c>
      <c r="K25" s="47">
        <f t="shared" si="2"/>
        <v>0.4</v>
      </c>
      <c r="L25" s="46">
        <f t="shared" si="3"/>
        <v>0.48749999999999999</v>
      </c>
      <c r="M25" s="46">
        <f t="shared" si="1"/>
        <v>0.13162499999999999</v>
      </c>
      <c r="N25" s="81">
        <f>SUM(M25:M28)</f>
        <v>0.72663236842105272</v>
      </c>
      <c r="O25" s="89">
        <f>+N25*100</f>
        <v>72.663236842105277</v>
      </c>
      <c r="P25" s="79"/>
      <c r="Q25" s="84"/>
    </row>
    <row r="26" spans="1:17" s="9" customFormat="1" ht="28.5" x14ac:dyDescent="0.25">
      <c r="A26" s="83"/>
      <c r="B26" s="78"/>
      <c r="C26" s="44" t="s">
        <v>62</v>
      </c>
      <c r="D26" s="29" t="s">
        <v>65</v>
      </c>
      <c r="E26" s="29" t="s">
        <v>130</v>
      </c>
      <c r="F26" s="36">
        <v>0.97899999999999998</v>
      </c>
      <c r="G26" s="46">
        <v>0.22</v>
      </c>
      <c r="H26" s="35">
        <v>1</v>
      </c>
      <c r="I26" s="35">
        <v>0</v>
      </c>
      <c r="J26" s="47">
        <f t="shared" si="0"/>
        <v>0.97899999999999998</v>
      </c>
      <c r="K26" s="47">
        <f t="shared" si="2"/>
        <v>1</v>
      </c>
      <c r="L26" s="46">
        <f t="shared" si="3"/>
        <v>0.97899999999999998</v>
      </c>
      <c r="M26" s="46">
        <f t="shared" si="1"/>
        <v>0.21537999999999999</v>
      </c>
      <c r="N26" s="81"/>
      <c r="O26" s="89"/>
      <c r="P26" s="79"/>
      <c r="Q26" s="84"/>
    </row>
    <row r="27" spans="1:17" s="9" customFormat="1" ht="28.5" x14ac:dyDescent="0.25">
      <c r="A27" s="83"/>
      <c r="B27" s="78"/>
      <c r="C27" s="29" t="s">
        <v>63</v>
      </c>
      <c r="D27" s="29" t="s">
        <v>66</v>
      </c>
      <c r="E27" s="29" t="s">
        <v>130</v>
      </c>
      <c r="F27" s="36">
        <v>0.50700000000000001</v>
      </c>
      <c r="G27" s="46">
        <v>0.26</v>
      </c>
      <c r="H27" s="35">
        <v>0.76</v>
      </c>
      <c r="I27" s="35">
        <v>0</v>
      </c>
      <c r="J27" s="47">
        <f t="shared" si="0"/>
        <v>0.50700000000000001</v>
      </c>
      <c r="K27" s="47">
        <f t="shared" si="2"/>
        <v>0.76</v>
      </c>
      <c r="L27" s="46">
        <f t="shared" si="3"/>
        <v>0.66710526315789476</v>
      </c>
      <c r="M27" s="46">
        <f t="shared" si="1"/>
        <v>0.17344736842105266</v>
      </c>
      <c r="N27" s="81"/>
      <c r="O27" s="89"/>
      <c r="P27" s="79"/>
      <c r="Q27" s="84"/>
    </row>
    <row r="28" spans="1:17" s="9" customFormat="1" x14ac:dyDescent="0.25">
      <c r="A28" s="83"/>
      <c r="B28" s="78"/>
      <c r="C28" s="29" t="s">
        <v>64</v>
      </c>
      <c r="D28" s="29" t="s">
        <v>67</v>
      </c>
      <c r="E28" s="29" t="s">
        <v>131</v>
      </c>
      <c r="F28" s="29">
        <v>79.3</v>
      </c>
      <c r="G28" s="46">
        <v>0.26</v>
      </c>
      <c r="H28" s="51">
        <v>100</v>
      </c>
      <c r="I28" s="52">
        <v>0</v>
      </c>
      <c r="J28" s="47">
        <f t="shared" si="0"/>
        <v>79.3</v>
      </c>
      <c r="K28" s="47">
        <f t="shared" si="2"/>
        <v>100</v>
      </c>
      <c r="L28" s="46">
        <f t="shared" si="3"/>
        <v>0.79299999999999993</v>
      </c>
      <c r="M28" s="46">
        <f t="shared" si="1"/>
        <v>0.20617999999999997</v>
      </c>
      <c r="N28" s="81"/>
      <c r="O28" s="89"/>
      <c r="P28" s="79"/>
      <c r="Q28" s="84"/>
    </row>
    <row r="29" spans="1:17" s="9" customFormat="1" x14ac:dyDescent="0.25">
      <c r="A29" s="83"/>
      <c r="B29" s="78" t="s">
        <v>10</v>
      </c>
      <c r="C29" s="29" t="s">
        <v>68</v>
      </c>
      <c r="D29" s="29" t="s">
        <v>72</v>
      </c>
      <c r="E29" s="29" t="s">
        <v>127</v>
      </c>
      <c r="F29" s="29">
        <v>9.1</v>
      </c>
      <c r="G29" s="46">
        <v>0.24</v>
      </c>
      <c r="H29" s="52">
        <v>0</v>
      </c>
      <c r="I29" s="52">
        <v>16</v>
      </c>
      <c r="J29" s="47">
        <f t="shared" si="0"/>
        <v>-6.9</v>
      </c>
      <c r="K29" s="47">
        <f t="shared" si="2"/>
        <v>-16</v>
      </c>
      <c r="L29" s="46">
        <f t="shared" si="3"/>
        <v>0.43125000000000002</v>
      </c>
      <c r="M29" s="46">
        <f t="shared" si="1"/>
        <v>0.10349999999999999</v>
      </c>
      <c r="N29" s="85">
        <f>SUM(M29:M32)</f>
        <v>0.52484444444444445</v>
      </c>
      <c r="O29" s="85">
        <f>+N29*100</f>
        <v>52.484444444444442</v>
      </c>
      <c r="P29" s="79"/>
      <c r="Q29" s="84"/>
    </row>
    <row r="30" spans="1:17" s="9" customFormat="1" ht="63.75" customHeight="1" x14ac:dyDescent="0.25">
      <c r="A30" s="83"/>
      <c r="B30" s="78"/>
      <c r="C30" s="29" t="s">
        <v>69</v>
      </c>
      <c r="D30" s="29" t="s">
        <v>73</v>
      </c>
      <c r="E30" s="29" t="s">
        <v>133</v>
      </c>
      <c r="F30" s="29">
        <v>97.7</v>
      </c>
      <c r="G30" s="46">
        <v>0.26</v>
      </c>
      <c r="H30" s="52">
        <v>0</v>
      </c>
      <c r="I30" s="52">
        <v>180</v>
      </c>
      <c r="J30" s="47">
        <f t="shared" si="0"/>
        <v>-82.3</v>
      </c>
      <c r="K30" s="47">
        <f t="shared" si="2"/>
        <v>-180</v>
      </c>
      <c r="L30" s="46">
        <f>J30/K30</f>
        <v>0.4572222222222222</v>
      </c>
      <c r="M30" s="46">
        <f t="shared" si="1"/>
        <v>0.11887777777777778</v>
      </c>
      <c r="N30" s="85"/>
      <c r="O30" s="85"/>
      <c r="P30" s="79"/>
      <c r="Q30" s="84"/>
    </row>
    <row r="31" spans="1:17" s="9" customFormat="1" ht="57" x14ac:dyDescent="0.25">
      <c r="A31" s="83"/>
      <c r="B31" s="78"/>
      <c r="C31" s="29" t="s">
        <v>70</v>
      </c>
      <c r="D31" s="29" t="s">
        <v>74</v>
      </c>
      <c r="E31" s="29" t="s">
        <v>132</v>
      </c>
      <c r="F31" s="29">
        <v>3.8</v>
      </c>
      <c r="G31" s="46">
        <v>0.26</v>
      </c>
      <c r="H31" s="52">
        <v>0</v>
      </c>
      <c r="I31" s="52">
        <v>12</v>
      </c>
      <c r="J31" s="47">
        <f t="shared" si="0"/>
        <v>-8.1999999999999993</v>
      </c>
      <c r="K31" s="47">
        <f t="shared" si="2"/>
        <v>-12</v>
      </c>
      <c r="L31" s="46">
        <f t="shared" si="3"/>
        <v>0.68333333333333324</v>
      </c>
      <c r="M31" s="46">
        <f t="shared" si="1"/>
        <v>0.17766666666666664</v>
      </c>
      <c r="N31" s="85"/>
      <c r="O31" s="85"/>
      <c r="P31" s="79"/>
      <c r="Q31" s="84"/>
    </row>
    <row r="32" spans="1:17" s="9" customFormat="1" ht="199.5" x14ac:dyDescent="0.25">
      <c r="A32" s="83"/>
      <c r="B32" s="78"/>
      <c r="C32" s="29" t="s">
        <v>71</v>
      </c>
      <c r="D32" s="29" t="s">
        <v>75</v>
      </c>
      <c r="E32" s="29" t="s">
        <v>132</v>
      </c>
      <c r="F32" s="29">
        <v>14.4</v>
      </c>
      <c r="G32" s="46">
        <v>0.24</v>
      </c>
      <c r="H32" s="47">
        <v>0</v>
      </c>
      <c r="I32" s="47">
        <v>30</v>
      </c>
      <c r="J32" s="47">
        <f t="shared" si="0"/>
        <v>-15.6</v>
      </c>
      <c r="K32" s="47">
        <f t="shared" si="2"/>
        <v>-30</v>
      </c>
      <c r="L32" s="46">
        <f t="shared" si="3"/>
        <v>0.52</v>
      </c>
      <c r="M32" s="46">
        <f t="shared" si="1"/>
        <v>0.12479999999999999</v>
      </c>
      <c r="N32" s="85"/>
      <c r="O32" s="85"/>
      <c r="P32" s="79"/>
      <c r="Q32" s="84"/>
    </row>
    <row r="33" spans="1:17" s="9" customFormat="1" ht="42.75" x14ac:dyDescent="0.25">
      <c r="A33" s="83"/>
      <c r="B33" s="78" t="s">
        <v>11</v>
      </c>
      <c r="C33" s="29" t="s">
        <v>76</v>
      </c>
      <c r="D33" s="29" t="s">
        <v>77</v>
      </c>
      <c r="E33" s="29" t="s">
        <v>130</v>
      </c>
      <c r="F33" s="36">
        <v>0.54800000000000004</v>
      </c>
      <c r="G33" s="46">
        <v>0.34</v>
      </c>
      <c r="H33" s="39">
        <v>0.64</v>
      </c>
      <c r="I33" s="39">
        <v>0</v>
      </c>
      <c r="J33" s="47">
        <f t="shared" si="0"/>
        <v>0.54800000000000004</v>
      </c>
      <c r="K33" s="47">
        <f t="shared" si="2"/>
        <v>0.64</v>
      </c>
      <c r="L33" s="46">
        <f t="shared" si="3"/>
        <v>0.85625000000000007</v>
      </c>
      <c r="M33" s="46">
        <f t="shared" si="1"/>
        <v>0.29112500000000002</v>
      </c>
      <c r="N33" s="85">
        <f>SUM(M33:M36)</f>
        <v>0.82421289135907516</v>
      </c>
      <c r="O33" s="85">
        <f>+N33*100</f>
        <v>82.421289135907514</v>
      </c>
      <c r="P33" s="79"/>
      <c r="Q33" s="84"/>
    </row>
    <row r="34" spans="1:17" s="9" customFormat="1" ht="42.75" x14ac:dyDescent="0.25">
      <c r="A34" s="83"/>
      <c r="B34" s="78"/>
      <c r="C34" s="29" t="s">
        <v>78</v>
      </c>
      <c r="D34" s="29" t="s">
        <v>79</v>
      </c>
      <c r="E34" s="29" t="s">
        <v>130</v>
      </c>
      <c r="F34" s="36">
        <v>0.63400000000000001</v>
      </c>
      <c r="G34" s="46">
        <v>0.31</v>
      </c>
      <c r="H34" s="35">
        <v>0.79</v>
      </c>
      <c r="I34" s="35">
        <v>0</v>
      </c>
      <c r="J34" s="47">
        <f t="shared" si="0"/>
        <v>0.63400000000000001</v>
      </c>
      <c r="K34" s="47">
        <f t="shared" si="2"/>
        <v>0.79</v>
      </c>
      <c r="L34" s="46">
        <f t="shared" si="3"/>
        <v>0.8025316455696202</v>
      </c>
      <c r="M34" s="46">
        <f t="shared" si="1"/>
        <v>0.24878481012658227</v>
      </c>
      <c r="N34" s="85"/>
      <c r="O34" s="85"/>
      <c r="P34" s="79"/>
      <c r="Q34" s="84"/>
    </row>
    <row r="35" spans="1:17" s="9" customFormat="1" ht="42.75" x14ac:dyDescent="0.25">
      <c r="A35" s="83"/>
      <c r="B35" s="78"/>
      <c r="C35" s="29" t="s">
        <v>80</v>
      </c>
      <c r="D35" s="29" t="s">
        <v>81</v>
      </c>
      <c r="E35" s="29" t="s">
        <v>130</v>
      </c>
      <c r="F35" s="36">
        <v>0.14299999999999999</v>
      </c>
      <c r="G35" s="46">
        <v>0.17</v>
      </c>
      <c r="H35" s="35">
        <v>0.21</v>
      </c>
      <c r="I35" s="35">
        <v>0</v>
      </c>
      <c r="J35" s="47">
        <f t="shared" ref="J35:J57" si="4">F35-I35</f>
        <v>0.14299999999999999</v>
      </c>
      <c r="K35" s="47">
        <f t="shared" si="2"/>
        <v>0.21</v>
      </c>
      <c r="L35" s="46">
        <f t="shared" si="3"/>
        <v>0.68095238095238098</v>
      </c>
      <c r="M35" s="46">
        <f t="shared" ref="M35:M57" si="5">L35*G35</f>
        <v>0.11576190476190477</v>
      </c>
      <c r="N35" s="85"/>
      <c r="O35" s="85"/>
      <c r="P35" s="79"/>
      <c r="Q35" s="84"/>
    </row>
    <row r="36" spans="1:17" s="9" customFormat="1" ht="28.5" x14ac:dyDescent="0.25">
      <c r="A36" s="83"/>
      <c r="B36" s="78"/>
      <c r="C36" s="29" t="s">
        <v>82</v>
      </c>
      <c r="D36" s="29" t="s">
        <v>83</v>
      </c>
      <c r="E36" s="29" t="s">
        <v>130</v>
      </c>
      <c r="F36" s="36">
        <v>0.246</v>
      </c>
      <c r="G36" s="46">
        <v>0.19</v>
      </c>
      <c r="H36" s="35">
        <v>0.15</v>
      </c>
      <c r="I36" s="35">
        <v>1</v>
      </c>
      <c r="J36" s="47">
        <f t="shared" si="4"/>
        <v>-0.754</v>
      </c>
      <c r="K36" s="47">
        <f t="shared" si="2"/>
        <v>-0.85</v>
      </c>
      <c r="L36" s="46">
        <f t="shared" si="3"/>
        <v>0.88705882352941179</v>
      </c>
      <c r="M36" s="46">
        <f t="shared" si="5"/>
        <v>0.16854117647058825</v>
      </c>
      <c r="N36" s="85"/>
      <c r="O36" s="85"/>
      <c r="P36" s="79"/>
      <c r="Q36" s="84"/>
    </row>
    <row r="37" spans="1:17" s="9" customFormat="1" ht="28.5" x14ac:dyDescent="0.25">
      <c r="A37" s="77" t="s">
        <v>2</v>
      </c>
      <c r="B37" s="78" t="s">
        <v>12</v>
      </c>
      <c r="C37" s="29" t="s">
        <v>84</v>
      </c>
      <c r="D37" s="29" t="s">
        <v>88</v>
      </c>
      <c r="E37" s="29" t="s">
        <v>130</v>
      </c>
      <c r="F37" s="34">
        <v>0.59899999999999998</v>
      </c>
      <c r="G37" s="28">
        <v>0.22</v>
      </c>
      <c r="H37" s="35">
        <v>0.75</v>
      </c>
      <c r="I37" s="35">
        <v>0.35</v>
      </c>
      <c r="J37" s="30">
        <f t="shared" si="4"/>
        <v>0.249</v>
      </c>
      <c r="K37" s="30">
        <f t="shared" si="2"/>
        <v>0.4</v>
      </c>
      <c r="L37" s="28">
        <f t="shared" si="3"/>
        <v>0.62249999999999994</v>
      </c>
      <c r="M37" s="28">
        <f t="shared" si="5"/>
        <v>0.13694999999999999</v>
      </c>
      <c r="N37" s="79">
        <f>SUM(M37:M41)</f>
        <v>0.63960581460206134</v>
      </c>
      <c r="O37" s="79">
        <f>+N37*100</f>
        <v>63.960581460206136</v>
      </c>
      <c r="P37" s="79">
        <f>+SUM(O37:O57)/4</f>
        <v>66.497933401576404</v>
      </c>
      <c r="Q37" s="84"/>
    </row>
    <row r="38" spans="1:17" s="9" customFormat="1" ht="42.75" x14ac:dyDescent="0.25">
      <c r="A38" s="77"/>
      <c r="B38" s="78"/>
      <c r="C38" s="29" t="s">
        <v>85</v>
      </c>
      <c r="D38" s="29" t="s">
        <v>89</v>
      </c>
      <c r="E38" s="29" t="s">
        <v>130</v>
      </c>
      <c r="F38" s="34">
        <v>0.40699999999999997</v>
      </c>
      <c r="G38" s="30">
        <v>0.2</v>
      </c>
      <c r="H38" s="35">
        <v>0.57999999999999996</v>
      </c>
      <c r="I38" s="35">
        <v>0.04</v>
      </c>
      <c r="J38" s="30">
        <f t="shared" si="4"/>
        <v>0.36699999999999999</v>
      </c>
      <c r="K38" s="30">
        <f t="shared" si="2"/>
        <v>0.53999999999999992</v>
      </c>
      <c r="L38" s="28">
        <f t="shared" si="3"/>
        <v>0.67962962962962969</v>
      </c>
      <c r="M38" s="28">
        <f t="shared" si="5"/>
        <v>0.13592592592592595</v>
      </c>
      <c r="N38" s="79"/>
      <c r="O38" s="79"/>
      <c r="P38" s="79"/>
      <c r="Q38" s="84"/>
    </row>
    <row r="39" spans="1:17" s="9" customFormat="1" ht="28.5" x14ac:dyDescent="0.25">
      <c r="A39" s="77"/>
      <c r="B39" s="78"/>
      <c r="C39" s="29" t="s">
        <v>13</v>
      </c>
      <c r="D39" s="29" t="s">
        <v>90</v>
      </c>
      <c r="E39" s="29" t="s">
        <v>127</v>
      </c>
      <c r="F39" s="53">
        <v>10512.1</v>
      </c>
      <c r="G39" s="28">
        <v>0.15</v>
      </c>
      <c r="H39" s="28">
        <v>18616</v>
      </c>
      <c r="I39" s="30">
        <v>0</v>
      </c>
      <c r="J39" s="30">
        <f t="shared" si="4"/>
        <v>10512.1</v>
      </c>
      <c r="K39" s="30">
        <f t="shared" si="2"/>
        <v>18616</v>
      </c>
      <c r="L39" s="28">
        <f t="shared" si="3"/>
        <v>0.56468091963902023</v>
      </c>
      <c r="M39" s="28">
        <f t="shared" si="5"/>
        <v>8.4702137945853032E-2</v>
      </c>
      <c r="N39" s="79"/>
      <c r="O39" s="79"/>
      <c r="P39" s="79"/>
      <c r="Q39" s="84"/>
    </row>
    <row r="40" spans="1:17" s="9" customFormat="1" ht="42.75" x14ac:dyDescent="0.25">
      <c r="A40" s="77"/>
      <c r="B40" s="78"/>
      <c r="C40" s="29" t="s">
        <v>86</v>
      </c>
      <c r="D40" s="29" t="s">
        <v>91</v>
      </c>
      <c r="E40" s="29" t="s">
        <v>173</v>
      </c>
      <c r="F40" s="48">
        <v>0.85499999999999998</v>
      </c>
      <c r="G40" s="30">
        <v>0.21</v>
      </c>
      <c r="H40" s="35">
        <v>1</v>
      </c>
      <c r="I40" s="35">
        <v>0.48</v>
      </c>
      <c r="J40" s="30">
        <f t="shared" si="4"/>
        <v>0.375</v>
      </c>
      <c r="K40" s="30">
        <f t="shared" si="2"/>
        <v>0.52</v>
      </c>
      <c r="L40" s="28">
        <f t="shared" si="3"/>
        <v>0.72115384615384615</v>
      </c>
      <c r="M40" s="28">
        <f t="shared" si="5"/>
        <v>0.15144230769230768</v>
      </c>
      <c r="N40" s="79"/>
      <c r="O40" s="79"/>
      <c r="P40" s="79"/>
      <c r="Q40" s="84"/>
    </row>
    <row r="41" spans="1:17" s="9" customFormat="1" ht="42.75" x14ac:dyDescent="0.25">
      <c r="A41" s="77"/>
      <c r="B41" s="78"/>
      <c r="C41" s="29" t="s">
        <v>87</v>
      </c>
      <c r="D41" s="29" t="s">
        <v>92</v>
      </c>
      <c r="E41" s="29" t="s">
        <v>127</v>
      </c>
      <c r="F41" s="29">
        <v>119.5</v>
      </c>
      <c r="G41" s="30">
        <v>0.21</v>
      </c>
      <c r="H41" s="30">
        <v>0</v>
      </c>
      <c r="I41" s="30">
        <v>316</v>
      </c>
      <c r="J41" s="30">
        <f t="shared" si="4"/>
        <v>-196.5</v>
      </c>
      <c r="K41" s="30">
        <f t="shared" si="2"/>
        <v>-316</v>
      </c>
      <c r="L41" s="28">
        <f t="shared" si="3"/>
        <v>0.62183544303797467</v>
      </c>
      <c r="M41" s="28">
        <f t="shared" si="5"/>
        <v>0.13058544303797467</v>
      </c>
      <c r="N41" s="79"/>
      <c r="O41" s="79"/>
      <c r="P41" s="79"/>
      <c r="Q41" s="84"/>
    </row>
    <row r="42" spans="1:17" s="9" customFormat="1" ht="42.75" x14ac:dyDescent="0.25">
      <c r="A42" s="77"/>
      <c r="B42" s="78" t="s">
        <v>14</v>
      </c>
      <c r="C42" s="29" t="s">
        <v>93</v>
      </c>
      <c r="D42" s="29" t="s">
        <v>94</v>
      </c>
      <c r="E42" s="29" t="s">
        <v>127</v>
      </c>
      <c r="F42" s="29">
        <v>0.9</v>
      </c>
      <c r="G42" s="28">
        <v>0.22</v>
      </c>
      <c r="H42" s="30">
        <v>0</v>
      </c>
      <c r="I42" s="30">
        <v>9</v>
      </c>
      <c r="J42" s="30">
        <f t="shared" si="4"/>
        <v>-8.1</v>
      </c>
      <c r="K42" s="30">
        <f t="shared" si="2"/>
        <v>-9</v>
      </c>
      <c r="L42" s="28">
        <f t="shared" si="3"/>
        <v>0.89999999999999991</v>
      </c>
      <c r="M42" s="28">
        <f t="shared" si="5"/>
        <v>0.19799999999999998</v>
      </c>
      <c r="N42" s="84">
        <f>SUM(M42:M46)</f>
        <v>0.70115074224021601</v>
      </c>
      <c r="O42" s="84">
        <f>+N42*100</f>
        <v>70.115074224021598</v>
      </c>
      <c r="P42" s="79"/>
      <c r="Q42" s="84"/>
    </row>
    <row r="43" spans="1:17" s="9" customFormat="1" ht="28.5" x14ac:dyDescent="0.25">
      <c r="A43" s="77"/>
      <c r="B43" s="78"/>
      <c r="C43" s="29" t="s">
        <v>95</v>
      </c>
      <c r="D43" s="29" t="s">
        <v>96</v>
      </c>
      <c r="E43" s="29" t="s">
        <v>127</v>
      </c>
      <c r="F43" s="29">
        <v>6.1</v>
      </c>
      <c r="G43" s="28">
        <v>0.18</v>
      </c>
      <c r="H43" s="30">
        <v>0</v>
      </c>
      <c r="I43" s="30">
        <v>19</v>
      </c>
      <c r="J43" s="30">
        <f t="shared" si="4"/>
        <v>-12.9</v>
      </c>
      <c r="K43" s="30">
        <f t="shared" si="2"/>
        <v>-19</v>
      </c>
      <c r="L43" s="28">
        <f t="shared" si="3"/>
        <v>0.67894736842105263</v>
      </c>
      <c r="M43" s="28">
        <f t="shared" si="5"/>
        <v>0.12221052631578946</v>
      </c>
      <c r="N43" s="84"/>
      <c r="O43" s="84"/>
      <c r="P43" s="79"/>
      <c r="Q43" s="84"/>
    </row>
    <row r="44" spans="1:17" s="9" customFormat="1" x14ac:dyDescent="0.25">
      <c r="A44" s="77"/>
      <c r="B44" s="78"/>
      <c r="C44" s="29" t="s">
        <v>97</v>
      </c>
      <c r="D44" s="29" t="s">
        <v>98</v>
      </c>
      <c r="E44" s="29" t="s">
        <v>127</v>
      </c>
      <c r="F44" s="48">
        <v>4.7E-2</v>
      </c>
      <c r="G44" s="28">
        <v>0.15</v>
      </c>
      <c r="H44" s="35">
        <v>0</v>
      </c>
      <c r="I44" s="43">
        <v>0.18</v>
      </c>
      <c r="J44" s="30">
        <f t="shared" si="4"/>
        <v>-0.13300000000000001</v>
      </c>
      <c r="K44" s="30">
        <f t="shared" si="2"/>
        <v>-0.18</v>
      </c>
      <c r="L44" s="28">
        <f t="shared" si="3"/>
        <v>0.73888888888888893</v>
      </c>
      <c r="M44" s="28">
        <f t="shared" si="5"/>
        <v>0.11083333333333334</v>
      </c>
      <c r="N44" s="84"/>
      <c r="O44" s="84"/>
      <c r="P44" s="79"/>
      <c r="Q44" s="84"/>
    </row>
    <row r="45" spans="1:17" s="9" customFormat="1" ht="42.75" x14ac:dyDescent="0.25">
      <c r="A45" s="77"/>
      <c r="B45" s="78"/>
      <c r="C45" s="29" t="s">
        <v>99</v>
      </c>
      <c r="D45" s="29" t="s">
        <v>100</v>
      </c>
      <c r="E45" s="29" t="s">
        <v>130</v>
      </c>
      <c r="F45" s="48">
        <v>0.76200000000000001</v>
      </c>
      <c r="G45" s="28">
        <v>0.2</v>
      </c>
      <c r="H45" s="35">
        <v>1</v>
      </c>
      <c r="I45" s="35">
        <v>0.24</v>
      </c>
      <c r="J45" s="30">
        <f t="shared" si="4"/>
        <v>0.52200000000000002</v>
      </c>
      <c r="K45" s="30">
        <f t="shared" si="2"/>
        <v>0.76</v>
      </c>
      <c r="L45" s="28">
        <f t="shared" si="3"/>
        <v>0.68684210526315792</v>
      </c>
      <c r="M45" s="28">
        <f t="shared" si="5"/>
        <v>0.13736842105263158</v>
      </c>
      <c r="N45" s="84"/>
      <c r="O45" s="84"/>
      <c r="P45" s="79"/>
      <c r="Q45" s="84"/>
    </row>
    <row r="46" spans="1:17" s="9" customFormat="1" ht="28.5" x14ac:dyDescent="0.25">
      <c r="A46" s="77"/>
      <c r="B46" s="78"/>
      <c r="C46" s="29" t="s">
        <v>101</v>
      </c>
      <c r="D46" s="29" t="s">
        <v>102</v>
      </c>
      <c r="E46" s="29" t="s">
        <v>127</v>
      </c>
      <c r="F46" s="29">
        <v>58.1</v>
      </c>
      <c r="G46" s="28">
        <v>0.24</v>
      </c>
      <c r="H46" s="30">
        <v>0</v>
      </c>
      <c r="I46" s="30">
        <v>130</v>
      </c>
      <c r="J46" s="30">
        <f t="shared" si="4"/>
        <v>-71.900000000000006</v>
      </c>
      <c r="K46" s="30">
        <f t="shared" si="2"/>
        <v>-130</v>
      </c>
      <c r="L46" s="28">
        <f t="shared" si="3"/>
        <v>0.55307692307692313</v>
      </c>
      <c r="M46" s="28">
        <f t="shared" si="5"/>
        <v>0.13273846153846156</v>
      </c>
      <c r="N46" s="84"/>
      <c r="O46" s="84"/>
      <c r="P46" s="79"/>
      <c r="Q46" s="84"/>
    </row>
    <row r="47" spans="1:17" s="9" customFormat="1" ht="33.75" customHeight="1" x14ac:dyDescent="0.25">
      <c r="A47" s="77"/>
      <c r="B47" s="78" t="s">
        <v>15</v>
      </c>
      <c r="C47" s="29" t="s">
        <v>103</v>
      </c>
      <c r="D47" s="29" t="s">
        <v>104</v>
      </c>
      <c r="E47" s="29" t="s">
        <v>127</v>
      </c>
      <c r="F47" s="29">
        <v>3.9</v>
      </c>
      <c r="G47" s="30">
        <v>0.2</v>
      </c>
      <c r="H47" s="30">
        <v>0</v>
      </c>
      <c r="I47" s="30">
        <v>14</v>
      </c>
      <c r="J47" s="30">
        <f t="shared" si="4"/>
        <v>-10.1</v>
      </c>
      <c r="K47" s="30">
        <f t="shared" si="2"/>
        <v>-14</v>
      </c>
      <c r="L47" s="28">
        <f t="shared" si="3"/>
        <v>0.72142857142857142</v>
      </c>
      <c r="M47" s="28">
        <f t="shared" si="5"/>
        <v>0.14428571428571429</v>
      </c>
      <c r="N47" s="84">
        <f>SUM(M47:M51)</f>
        <v>0.65527272727272723</v>
      </c>
      <c r="O47" s="84">
        <f>+N47*100</f>
        <v>65.527272727272717</v>
      </c>
      <c r="P47" s="79"/>
      <c r="Q47" s="84"/>
    </row>
    <row r="48" spans="1:17" s="9" customFormat="1" ht="60" customHeight="1" x14ac:dyDescent="0.25">
      <c r="A48" s="77"/>
      <c r="B48" s="78"/>
      <c r="C48" s="29" t="s">
        <v>105</v>
      </c>
      <c r="D48" s="29" t="s">
        <v>106</v>
      </c>
      <c r="E48" s="29" t="s">
        <v>127</v>
      </c>
      <c r="F48" s="29">
        <v>0.9</v>
      </c>
      <c r="G48" s="28">
        <v>0.13</v>
      </c>
      <c r="H48" s="30">
        <v>0</v>
      </c>
      <c r="I48" s="30">
        <v>3</v>
      </c>
      <c r="J48" s="30">
        <f t="shared" si="4"/>
        <v>-2.1</v>
      </c>
      <c r="K48" s="30">
        <f t="shared" si="2"/>
        <v>-3</v>
      </c>
      <c r="L48" s="28">
        <f t="shared" si="3"/>
        <v>0.70000000000000007</v>
      </c>
      <c r="M48" s="28">
        <f t="shared" si="5"/>
        <v>9.1000000000000011E-2</v>
      </c>
      <c r="N48" s="84"/>
      <c r="O48" s="84"/>
      <c r="P48" s="79"/>
      <c r="Q48" s="84"/>
    </row>
    <row r="49" spans="1:17" s="9" customFormat="1" ht="42.75" x14ac:dyDescent="0.25">
      <c r="A49" s="77"/>
      <c r="B49" s="78"/>
      <c r="C49" s="29" t="s">
        <v>107</v>
      </c>
      <c r="D49" s="29" t="s">
        <v>108</v>
      </c>
      <c r="E49" s="29" t="s">
        <v>133</v>
      </c>
      <c r="F49" s="29">
        <v>0.2</v>
      </c>
      <c r="G49" s="28">
        <v>0.16</v>
      </c>
      <c r="H49" s="30">
        <v>0</v>
      </c>
      <c r="I49" s="30">
        <v>14</v>
      </c>
      <c r="J49" s="30">
        <f t="shared" si="4"/>
        <v>-13.8</v>
      </c>
      <c r="K49" s="30">
        <f t="shared" si="2"/>
        <v>-14</v>
      </c>
      <c r="L49" s="28">
        <f t="shared" si="3"/>
        <v>0.98571428571428577</v>
      </c>
      <c r="M49" s="28">
        <f t="shared" si="5"/>
        <v>0.15771428571428572</v>
      </c>
      <c r="N49" s="84"/>
      <c r="O49" s="84"/>
      <c r="P49" s="79"/>
      <c r="Q49" s="84"/>
    </row>
    <row r="50" spans="1:17" s="9" customFormat="1" ht="42.75" x14ac:dyDescent="0.25">
      <c r="A50" s="77"/>
      <c r="B50" s="78"/>
      <c r="C50" s="29" t="s">
        <v>109</v>
      </c>
      <c r="D50" s="29" t="s">
        <v>110</v>
      </c>
      <c r="E50" s="29" t="s">
        <v>130</v>
      </c>
      <c r="F50" s="34">
        <v>0.56799999999999995</v>
      </c>
      <c r="G50" s="28">
        <v>0.25</v>
      </c>
      <c r="H50" s="35">
        <v>1</v>
      </c>
      <c r="I50" s="35">
        <v>0.12</v>
      </c>
      <c r="J50" s="30">
        <f t="shared" si="4"/>
        <v>0.44799999999999995</v>
      </c>
      <c r="K50" s="30">
        <f t="shared" si="2"/>
        <v>0.88</v>
      </c>
      <c r="L50" s="28">
        <f t="shared" si="3"/>
        <v>0.50909090909090904</v>
      </c>
      <c r="M50" s="28">
        <f t="shared" si="5"/>
        <v>0.12727272727272726</v>
      </c>
      <c r="N50" s="84"/>
      <c r="O50" s="84"/>
      <c r="P50" s="79"/>
      <c r="Q50" s="84"/>
    </row>
    <row r="51" spans="1:17" s="9" customFormat="1" ht="57" x14ac:dyDescent="0.25">
      <c r="A51" s="77"/>
      <c r="B51" s="78"/>
      <c r="C51" s="29" t="s">
        <v>124</v>
      </c>
      <c r="D51" s="29" t="s">
        <v>111</v>
      </c>
      <c r="E51" s="29" t="s">
        <v>130</v>
      </c>
      <c r="F51" s="34">
        <v>0.56299999999999994</v>
      </c>
      <c r="G51" s="28">
        <v>0.25</v>
      </c>
      <c r="H51" s="35">
        <v>1</v>
      </c>
      <c r="I51" s="35">
        <v>0.05</v>
      </c>
      <c r="J51" s="30">
        <f t="shared" si="4"/>
        <v>0.5129999999999999</v>
      </c>
      <c r="K51" s="30">
        <f t="shared" si="2"/>
        <v>0.95</v>
      </c>
      <c r="L51" s="28">
        <f t="shared" si="3"/>
        <v>0.53999999999999992</v>
      </c>
      <c r="M51" s="28">
        <f t="shared" si="5"/>
        <v>0.13499999999999998</v>
      </c>
      <c r="N51" s="84"/>
      <c r="O51" s="84"/>
      <c r="P51" s="79"/>
      <c r="Q51" s="84"/>
    </row>
    <row r="52" spans="1:17" s="9" customFormat="1" ht="28.5" x14ac:dyDescent="0.25">
      <c r="A52" s="77"/>
      <c r="B52" s="78" t="s">
        <v>16</v>
      </c>
      <c r="C52" s="29" t="s">
        <v>112</v>
      </c>
      <c r="D52" s="29" t="s">
        <v>113</v>
      </c>
      <c r="E52" s="29" t="s">
        <v>130</v>
      </c>
      <c r="F52" s="34">
        <v>6.7000000000000004E-2</v>
      </c>
      <c r="G52" s="28">
        <v>0.17</v>
      </c>
      <c r="H52" s="35">
        <v>0.11</v>
      </c>
      <c r="I52" s="35">
        <v>0</v>
      </c>
      <c r="J52" s="30">
        <f t="shared" si="4"/>
        <v>6.7000000000000004E-2</v>
      </c>
      <c r="K52" s="30">
        <f t="shared" si="2"/>
        <v>0.11</v>
      </c>
      <c r="L52" s="28">
        <f t="shared" si="3"/>
        <v>0.60909090909090913</v>
      </c>
      <c r="M52" s="28">
        <f t="shared" si="5"/>
        <v>0.10354545454545457</v>
      </c>
      <c r="N52" s="84">
        <f>SUM(M52:M57)</f>
        <v>0.663888051948052</v>
      </c>
      <c r="O52" s="84">
        <f>+N52*100</f>
        <v>66.388805194805201</v>
      </c>
      <c r="P52" s="79"/>
      <c r="Q52" s="84"/>
    </row>
    <row r="53" spans="1:17" s="9" customFormat="1" ht="42.75" x14ac:dyDescent="0.25">
      <c r="A53" s="77"/>
      <c r="B53" s="78"/>
      <c r="C53" s="29" t="s">
        <v>114</v>
      </c>
      <c r="D53" s="29" t="s">
        <v>115</v>
      </c>
      <c r="E53" s="29" t="s">
        <v>130</v>
      </c>
      <c r="F53" s="34">
        <v>0.36799999999999999</v>
      </c>
      <c r="G53" s="28">
        <v>0.16</v>
      </c>
      <c r="H53" s="35">
        <v>0.5</v>
      </c>
      <c r="I53" s="35">
        <v>0</v>
      </c>
      <c r="J53" s="30">
        <f t="shared" si="4"/>
        <v>0.36799999999999999</v>
      </c>
      <c r="K53" s="30">
        <f t="shared" si="2"/>
        <v>0.5</v>
      </c>
      <c r="L53" s="28">
        <f t="shared" si="3"/>
        <v>0.73599999999999999</v>
      </c>
      <c r="M53" s="28">
        <f t="shared" si="5"/>
        <v>0.11776</v>
      </c>
      <c r="N53" s="84"/>
      <c r="O53" s="84"/>
      <c r="P53" s="79"/>
      <c r="Q53" s="84"/>
    </row>
    <row r="54" spans="1:17" s="9" customFormat="1" ht="42.75" x14ac:dyDescent="0.25">
      <c r="A54" s="77"/>
      <c r="B54" s="78"/>
      <c r="C54" s="29" t="s">
        <v>116</v>
      </c>
      <c r="D54" s="29" t="s">
        <v>117</v>
      </c>
      <c r="E54" s="29" t="s">
        <v>130</v>
      </c>
      <c r="F54" s="34">
        <v>0.51800000000000002</v>
      </c>
      <c r="G54" s="28">
        <v>0.16</v>
      </c>
      <c r="H54" s="35">
        <v>1</v>
      </c>
      <c r="I54" s="35">
        <v>0</v>
      </c>
      <c r="J54" s="30">
        <f t="shared" si="4"/>
        <v>0.51800000000000002</v>
      </c>
      <c r="K54" s="30">
        <f t="shared" si="2"/>
        <v>1</v>
      </c>
      <c r="L54" s="28">
        <f t="shared" si="3"/>
        <v>0.51800000000000002</v>
      </c>
      <c r="M54" s="28">
        <f t="shared" si="5"/>
        <v>8.2880000000000009E-2</v>
      </c>
      <c r="N54" s="84"/>
      <c r="O54" s="84"/>
      <c r="P54" s="79"/>
      <c r="Q54" s="84"/>
    </row>
    <row r="55" spans="1:17" s="9" customFormat="1" ht="28.5" x14ac:dyDescent="0.25">
      <c r="A55" s="77"/>
      <c r="B55" s="78"/>
      <c r="C55" s="44" t="s">
        <v>118</v>
      </c>
      <c r="D55" s="29" t="s">
        <v>119</v>
      </c>
      <c r="E55" s="29" t="s">
        <v>127</v>
      </c>
      <c r="F55" s="29">
        <v>93.1</v>
      </c>
      <c r="G55" s="28">
        <v>0.18</v>
      </c>
      <c r="H55" s="30">
        <v>180</v>
      </c>
      <c r="I55" s="30">
        <v>0</v>
      </c>
      <c r="J55" s="30">
        <f t="shared" si="4"/>
        <v>93.1</v>
      </c>
      <c r="K55" s="30">
        <f t="shared" si="2"/>
        <v>180</v>
      </c>
      <c r="L55" s="28">
        <f t="shared" si="3"/>
        <v>0.51722222222222214</v>
      </c>
      <c r="M55" s="28">
        <f t="shared" si="5"/>
        <v>9.3099999999999988E-2</v>
      </c>
      <c r="N55" s="84"/>
      <c r="O55" s="84"/>
      <c r="P55" s="79"/>
      <c r="Q55" s="84"/>
    </row>
    <row r="56" spans="1:17" s="9" customFormat="1" ht="42.75" x14ac:dyDescent="0.25">
      <c r="A56" s="77"/>
      <c r="B56" s="78"/>
      <c r="C56" s="29" t="s">
        <v>120</v>
      </c>
      <c r="D56" s="29" t="s">
        <v>174</v>
      </c>
      <c r="E56" s="29" t="s">
        <v>130</v>
      </c>
      <c r="F56" s="48">
        <v>0.53300000000000003</v>
      </c>
      <c r="G56" s="28">
        <v>0.18</v>
      </c>
      <c r="H56" s="35">
        <v>0.7</v>
      </c>
      <c r="I56" s="35">
        <v>0</v>
      </c>
      <c r="J56" s="30">
        <f t="shared" si="4"/>
        <v>0.53300000000000003</v>
      </c>
      <c r="K56" s="30">
        <f t="shared" si="2"/>
        <v>0.7</v>
      </c>
      <c r="L56" s="28">
        <f t="shared" si="3"/>
        <v>0.76142857142857157</v>
      </c>
      <c r="M56" s="28">
        <f t="shared" si="5"/>
        <v>0.13705714285714288</v>
      </c>
      <c r="N56" s="84"/>
      <c r="O56" s="84"/>
      <c r="P56" s="79"/>
      <c r="Q56" s="84"/>
    </row>
    <row r="57" spans="1:17" s="9" customFormat="1" ht="42.75" x14ac:dyDescent="0.25">
      <c r="A57" s="77"/>
      <c r="B57" s="78"/>
      <c r="C57" s="29" t="s">
        <v>121</v>
      </c>
      <c r="D57" s="29" t="s">
        <v>122</v>
      </c>
      <c r="E57" s="29" t="s">
        <v>132</v>
      </c>
      <c r="F57" s="56">
        <v>152</v>
      </c>
      <c r="G57" s="28">
        <v>0.15</v>
      </c>
      <c r="H57" s="30">
        <v>176</v>
      </c>
      <c r="I57" s="30">
        <v>0</v>
      </c>
      <c r="J57" s="30">
        <f t="shared" si="4"/>
        <v>152</v>
      </c>
      <c r="K57" s="30">
        <f t="shared" si="2"/>
        <v>176</v>
      </c>
      <c r="L57" s="28">
        <f t="shared" si="3"/>
        <v>0.86363636363636365</v>
      </c>
      <c r="M57" s="28">
        <f t="shared" si="5"/>
        <v>0.12954545454545455</v>
      </c>
      <c r="N57" s="84"/>
      <c r="O57" s="84"/>
      <c r="P57" s="79"/>
      <c r="Q57" s="84"/>
    </row>
    <row r="60" spans="1:17" x14ac:dyDescent="0.25">
      <c r="A60" t="s">
        <v>168</v>
      </c>
    </row>
  </sheetData>
  <autoFilter ref="A2:Q57" xr:uid="{139BC784-61FF-4C0C-99D1-CB89B57E84A8}"/>
  <mergeCells count="44">
    <mergeCell ref="P37:P57"/>
    <mergeCell ref="B42:B46"/>
    <mergeCell ref="N42:N46"/>
    <mergeCell ref="O42:O46"/>
    <mergeCell ref="B47:B51"/>
    <mergeCell ref="N47:N51"/>
    <mergeCell ref="O47:O51"/>
    <mergeCell ref="A37:A57"/>
    <mergeCell ref="B37:B41"/>
    <mergeCell ref="N37:N41"/>
    <mergeCell ref="O37:O41"/>
    <mergeCell ref="A21:A36"/>
    <mergeCell ref="B21:B24"/>
    <mergeCell ref="N21:N24"/>
    <mergeCell ref="O21:O24"/>
    <mergeCell ref="N29:N32"/>
    <mergeCell ref="O29:O32"/>
    <mergeCell ref="B33:B36"/>
    <mergeCell ref="N33:N36"/>
    <mergeCell ref="O33:O36"/>
    <mergeCell ref="B52:B57"/>
    <mergeCell ref="N52:N57"/>
    <mergeCell ref="O52:O57"/>
    <mergeCell ref="P21:P36"/>
    <mergeCell ref="B25:B28"/>
    <mergeCell ref="N25:N28"/>
    <mergeCell ref="O25:O28"/>
    <mergeCell ref="B29:B32"/>
    <mergeCell ref="B15:B20"/>
    <mergeCell ref="Q3:Q57"/>
    <mergeCell ref="G1:L1"/>
    <mergeCell ref="A3:A20"/>
    <mergeCell ref="B3:B7"/>
    <mergeCell ref="N3:N7"/>
    <mergeCell ref="O3:O7"/>
    <mergeCell ref="P3:P20"/>
    <mergeCell ref="N15:N20"/>
    <mergeCell ref="O15:O20"/>
    <mergeCell ref="B8:B10"/>
    <mergeCell ref="N8:N10"/>
    <mergeCell ref="O8:O10"/>
    <mergeCell ref="B11:B14"/>
    <mergeCell ref="N11:N14"/>
    <mergeCell ref="O11:O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36041-A881-483D-86D8-7671428DDB5A}">
  <sheetPr filterMode="1"/>
  <dimension ref="A1:W30"/>
  <sheetViews>
    <sheetView showGridLines="0" topLeftCell="C1" zoomScale="87" workbookViewId="0">
      <selection activeCell="R1" sqref="R1:W17"/>
    </sheetView>
  </sheetViews>
  <sheetFormatPr baseColWidth="10" defaultRowHeight="15" x14ac:dyDescent="0.25"/>
  <cols>
    <col min="1" max="1" width="18.42578125" bestFit="1" customWidth="1"/>
    <col min="2" max="2" width="45.42578125" bestFit="1" customWidth="1"/>
    <col min="3" max="3" width="10.140625" style="25" customWidth="1"/>
    <col min="4" max="4" width="19" bestFit="1" customWidth="1"/>
    <col min="5" max="6" width="15.42578125" customWidth="1"/>
    <col min="9" max="9" width="20.28515625" bestFit="1" customWidth="1"/>
    <col min="10" max="10" width="20.28515625" customWidth="1"/>
    <col min="11" max="11" width="17" bestFit="1" customWidth="1"/>
    <col min="12" max="12" width="15" customWidth="1"/>
    <col min="13" max="13" width="19.140625" customWidth="1"/>
    <col min="16" max="16" width="15.7109375" customWidth="1"/>
    <col min="18" max="18" width="17" bestFit="1" customWidth="1"/>
    <col min="23" max="23" width="14.85546875" customWidth="1"/>
  </cols>
  <sheetData>
    <row r="1" spans="1:23" x14ac:dyDescent="0.25">
      <c r="A1" s="15" t="s">
        <v>199</v>
      </c>
      <c r="B1" s="15" t="s">
        <v>200</v>
      </c>
      <c r="C1" s="23"/>
      <c r="D1" s="90" t="s">
        <v>178</v>
      </c>
      <c r="E1" s="90"/>
      <c r="F1" s="90"/>
      <c r="G1" s="90"/>
      <c r="H1" s="90"/>
      <c r="I1" s="90"/>
      <c r="J1" s="19"/>
      <c r="K1" s="90" t="s">
        <v>192</v>
      </c>
      <c r="L1" s="90"/>
      <c r="M1" s="90"/>
      <c r="N1" s="90"/>
      <c r="O1" s="90"/>
      <c r="P1" s="90"/>
      <c r="Q1" s="19"/>
      <c r="R1" s="90" t="s">
        <v>198</v>
      </c>
      <c r="S1" s="90"/>
      <c r="T1" s="90"/>
      <c r="U1" s="90"/>
      <c r="V1" s="90"/>
      <c r="W1" s="90"/>
    </row>
    <row r="2" spans="1:23" ht="45" x14ac:dyDescent="0.25">
      <c r="A2" s="60" t="s">
        <v>186</v>
      </c>
      <c r="B2" s="61" t="s">
        <v>178</v>
      </c>
      <c r="C2" s="24"/>
      <c r="D2" s="46" t="s">
        <v>231</v>
      </c>
      <c r="E2" s="62" t="s">
        <v>5</v>
      </c>
      <c r="F2" s="62" t="s">
        <v>225</v>
      </c>
      <c r="G2" s="46" t="s">
        <v>17</v>
      </c>
      <c r="H2" s="62" t="s">
        <v>226</v>
      </c>
      <c r="I2" s="62" t="s">
        <v>227</v>
      </c>
      <c r="J2" s="20"/>
      <c r="K2" s="46" t="s">
        <v>206</v>
      </c>
      <c r="L2" s="55" t="s">
        <v>8</v>
      </c>
      <c r="M2" s="55" t="s">
        <v>9</v>
      </c>
      <c r="N2" s="55" t="s">
        <v>180</v>
      </c>
      <c r="O2" s="55" t="s">
        <v>11</v>
      </c>
      <c r="P2" s="55" t="s">
        <v>228</v>
      </c>
      <c r="Q2" s="22"/>
      <c r="R2" s="64" t="s">
        <v>206</v>
      </c>
      <c r="S2" s="62" t="s">
        <v>12</v>
      </c>
      <c r="T2" s="68" t="s">
        <v>181</v>
      </c>
      <c r="U2" s="62" t="s">
        <v>15</v>
      </c>
      <c r="V2" s="68" t="s">
        <v>230</v>
      </c>
      <c r="W2" s="62" t="s">
        <v>228</v>
      </c>
    </row>
    <row r="3" spans="1:23" hidden="1" x14ac:dyDescent="0.25">
      <c r="A3" s="1" t="s">
        <v>182</v>
      </c>
      <c r="B3" s="1" t="s">
        <v>5</v>
      </c>
      <c r="C3" s="24"/>
      <c r="D3" s="63" t="s">
        <v>221</v>
      </c>
      <c r="E3" s="64">
        <v>72.2</v>
      </c>
      <c r="F3" s="64">
        <v>92.5</v>
      </c>
      <c r="G3" s="64">
        <v>55.3</v>
      </c>
      <c r="H3" s="64">
        <v>45.4</v>
      </c>
      <c r="I3" s="27">
        <f t="shared" ref="I3" si="0">(E3+F3+G3+H3)/4</f>
        <v>66.349999999999994</v>
      </c>
      <c r="J3" s="21"/>
      <c r="K3" s="63" t="s">
        <v>212</v>
      </c>
      <c r="L3" s="64">
        <v>75.2</v>
      </c>
      <c r="M3" s="64">
        <v>75</v>
      </c>
      <c r="N3" s="64">
        <v>57.6</v>
      </c>
      <c r="O3" s="64">
        <v>47.3</v>
      </c>
      <c r="P3" s="27">
        <f t="shared" ref="P3:P18" si="1">(L3+M3+N3+O3)/4</f>
        <v>63.774999999999991</v>
      </c>
      <c r="Q3" s="21"/>
      <c r="R3" s="63" t="s">
        <v>212</v>
      </c>
      <c r="S3" s="64">
        <v>60.6</v>
      </c>
      <c r="T3" s="64">
        <v>56.7</v>
      </c>
      <c r="U3" s="64">
        <v>44</v>
      </c>
      <c r="V3" s="64">
        <v>62</v>
      </c>
      <c r="W3" s="27">
        <f t="shared" ref="W3:W18" si="2">(S3+T3+U3+V3)/4</f>
        <v>55.825000000000003</v>
      </c>
    </row>
    <row r="4" spans="1:23" hidden="1" x14ac:dyDescent="0.25">
      <c r="A4" s="1" t="s">
        <v>183</v>
      </c>
      <c r="B4" s="1" t="s">
        <v>179</v>
      </c>
      <c r="C4" s="24"/>
      <c r="D4" s="63" t="s">
        <v>233</v>
      </c>
      <c r="E4" s="64">
        <v>79.900000000000006</v>
      </c>
      <c r="F4" s="64">
        <v>99.3</v>
      </c>
      <c r="G4" s="74">
        <v>96</v>
      </c>
      <c r="H4" s="64">
        <v>60.4</v>
      </c>
      <c r="I4" s="27">
        <f t="shared" ref="I4:I18" si="3">(E4+F4+G4+H4)/4</f>
        <v>83.899999999999991</v>
      </c>
      <c r="J4" s="21"/>
      <c r="K4" s="63" t="s">
        <v>208</v>
      </c>
      <c r="L4" s="67">
        <v>74.7</v>
      </c>
      <c r="M4" s="67">
        <v>70.2</v>
      </c>
      <c r="N4" s="67">
        <v>58.9</v>
      </c>
      <c r="O4" s="67">
        <v>51.9</v>
      </c>
      <c r="P4" s="27">
        <f t="shared" si="1"/>
        <v>63.925000000000004</v>
      </c>
      <c r="Q4" s="21"/>
      <c r="R4" s="63" t="s">
        <v>208</v>
      </c>
      <c r="S4" s="64">
        <v>68.3</v>
      </c>
      <c r="T4" s="64">
        <v>64.599999999999994</v>
      </c>
      <c r="U4" s="64">
        <v>49.5</v>
      </c>
      <c r="V4" s="64">
        <v>57.4</v>
      </c>
      <c r="W4" s="27">
        <f t="shared" si="2"/>
        <v>59.949999999999996</v>
      </c>
    </row>
    <row r="5" spans="1:23" hidden="1" x14ac:dyDescent="0.25">
      <c r="A5" s="1" t="s">
        <v>184</v>
      </c>
      <c r="B5" s="1" t="s">
        <v>17</v>
      </c>
      <c r="C5" s="24"/>
      <c r="D5" s="63" t="s">
        <v>208</v>
      </c>
      <c r="E5" s="64">
        <v>68.5</v>
      </c>
      <c r="F5" s="64">
        <v>98.2</v>
      </c>
      <c r="G5" s="64">
        <v>65.400000000000006</v>
      </c>
      <c r="H5" s="64">
        <v>49.6</v>
      </c>
      <c r="I5" s="27">
        <f t="shared" si="3"/>
        <v>70.424999999999997</v>
      </c>
      <c r="J5" s="21"/>
      <c r="K5" s="63" t="s">
        <v>213</v>
      </c>
      <c r="L5" s="67">
        <v>76.900000000000006</v>
      </c>
      <c r="M5" s="67">
        <v>80.3</v>
      </c>
      <c r="N5" s="67">
        <v>61</v>
      </c>
      <c r="O5" s="67">
        <v>38.9</v>
      </c>
      <c r="P5" s="27">
        <f t="shared" si="1"/>
        <v>64.274999999999991</v>
      </c>
      <c r="Q5" s="21"/>
      <c r="R5" s="63" t="s">
        <v>213</v>
      </c>
      <c r="S5" s="64">
        <v>49.8</v>
      </c>
      <c r="T5" s="64">
        <v>68.599999999999994</v>
      </c>
      <c r="U5" s="64">
        <v>42.3</v>
      </c>
      <c r="V5" s="64">
        <v>70.2</v>
      </c>
      <c r="W5" s="27">
        <f t="shared" si="2"/>
        <v>57.724999999999994</v>
      </c>
    </row>
    <row r="6" spans="1:23" hidden="1" x14ac:dyDescent="0.25">
      <c r="A6" s="1" t="s">
        <v>185</v>
      </c>
      <c r="B6" s="1" t="s">
        <v>7</v>
      </c>
      <c r="C6" s="24"/>
      <c r="D6" s="63" t="s">
        <v>216</v>
      </c>
      <c r="E6" s="64">
        <v>70.900000000000006</v>
      </c>
      <c r="F6" s="64">
        <v>97.1</v>
      </c>
      <c r="G6" s="64">
        <v>66.7</v>
      </c>
      <c r="H6" s="64">
        <v>50.1</v>
      </c>
      <c r="I6" s="27">
        <f t="shared" si="3"/>
        <v>71.2</v>
      </c>
      <c r="J6" s="21"/>
      <c r="K6" s="63" t="s">
        <v>214</v>
      </c>
      <c r="L6" s="67">
        <v>78</v>
      </c>
      <c r="M6" s="67">
        <v>75.2</v>
      </c>
      <c r="N6" s="67">
        <v>59.4</v>
      </c>
      <c r="O6" s="67">
        <v>36.700000000000003</v>
      </c>
      <c r="P6" s="27">
        <f t="shared" si="1"/>
        <v>62.325000000000003</v>
      </c>
      <c r="Q6" s="21"/>
      <c r="R6" s="63" t="s">
        <v>214</v>
      </c>
      <c r="S6" s="64">
        <v>72.2</v>
      </c>
      <c r="T6" s="64">
        <v>59.1</v>
      </c>
      <c r="U6" s="64">
        <v>44.2</v>
      </c>
      <c r="V6" s="64">
        <v>71.5</v>
      </c>
      <c r="W6" s="27">
        <f t="shared" si="2"/>
        <v>61.75</v>
      </c>
    </row>
    <row r="7" spans="1:23" hidden="1" x14ac:dyDescent="0.25">
      <c r="A7" s="13" t="s">
        <v>191</v>
      </c>
      <c r="B7" s="16" t="s">
        <v>192</v>
      </c>
      <c r="C7" s="24"/>
      <c r="D7" s="63" t="s">
        <v>232</v>
      </c>
      <c r="E7" s="64">
        <v>72.099999999999994</v>
      </c>
      <c r="F7" s="64">
        <v>93.7</v>
      </c>
      <c r="G7" s="27">
        <v>72</v>
      </c>
      <c r="H7" s="64">
        <v>68</v>
      </c>
      <c r="I7" s="27">
        <f t="shared" si="3"/>
        <v>76.45</v>
      </c>
      <c r="J7" s="21"/>
      <c r="K7" s="63" t="s">
        <v>209</v>
      </c>
      <c r="L7" s="67">
        <v>57.5</v>
      </c>
      <c r="M7" s="67">
        <v>52.7</v>
      </c>
      <c r="N7" s="67">
        <v>62.9</v>
      </c>
      <c r="O7" s="67">
        <v>33.5</v>
      </c>
      <c r="P7" s="27">
        <f t="shared" si="1"/>
        <v>51.65</v>
      </c>
      <c r="Q7" s="21"/>
      <c r="R7" s="63" t="s">
        <v>209</v>
      </c>
      <c r="S7" s="64">
        <v>62.9</v>
      </c>
      <c r="T7" s="64">
        <v>62.8</v>
      </c>
      <c r="U7" s="64">
        <v>55</v>
      </c>
      <c r="V7" s="64">
        <v>39.200000000000003</v>
      </c>
      <c r="W7" s="27">
        <f t="shared" si="2"/>
        <v>54.974999999999994</v>
      </c>
    </row>
    <row r="8" spans="1:23" hidden="1" x14ac:dyDescent="0.25">
      <c r="A8" s="1" t="s">
        <v>187</v>
      </c>
      <c r="B8" s="1" t="s">
        <v>8</v>
      </c>
      <c r="C8" s="24"/>
      <c r="D8" s="63" t="s">
        <v>217</v>
      </c>
      <c r="E8" s="64">
        <v>71.5</v>
      </c>
      <c r="F8" s="64">
        <v>93.8</v>
      </c>
      <c r="G8" s="64">
        <v>78.599999999999994</v>
      </c>
      <c r="H8" s="64">
        <v>54.2</v>
      </c>
      <c r="I8" s="27">
        <f t="shared" si="3"/>
        <v>74.525000000000006</v>
      </c>
      <c r="J8" s="21"/>
      <c r="K8" s="63" t="s">
        <v>215</v>
      </c>
      <c r="L8" s="67">
        <v>69.400000000000006</v>
      </c>
      <c r="M8" s="67">
        <v>73.3</v>
      </c>
      <c r="N8" s="67">
        <v>57</v>
      </c>
      <c r="O8" s="67">
        <v>33.799999999999997</v>
      </c>
      <c r="P8" s="27">
        <f t="shared" si="1"/>
        <v>58.375</v>
      </c>
      <c r="Q8" s="21"/>
      <c r="R8" s="63" t="s">
        <v>215</v>
      </c>
      <c r="S8" s="64">
        <v>56.3</v>
      </c>
      <c r="T8" s="64">
        <v>66.7</v>
      </c>
      <c r="U8" s="64">
        <v>41.3</v>
      </c>
      <c r="V8" s="64">
        <v>53</v>
      </c>
      <c r="W8" s="27">
        <f t="shared" si="2"/>
        <v>54.325000000000003</v>
      </c>
    </row>
    <row r="9" spans="1:23" hidden="1" x14ac:dyDescent="0.25">
      <c r="A9" s="1" t="s">
        <v>188</v>
      </c>
      <c r="B9" s="1" t="s">
        <v>9</v>
      </c>
      <c r="C9" s="24"/>
      <c r="D9" s="63" t="s">
        <v>209</v>
      </c>
      <c r="E9" s="64">
        <v>63.1</v>
      </c>
      <c r="F9" s="64">
        <v>86.8</v>
      </c>
      <c r="G9" s="64">
        <v>78.599999999999994</v>
      </c>
      <c r="H9" s="64">
        <v>64.2</v>
      </c>
      <c r="I9" s="27">
        <f t="shared" si="3"/>
        <v>73.174999999999997</v>
      </c>
      <c r="J9" s="21"/>
      <c r="K9" s="63" t="s">
        <v>216</v>
      </c>
      <c r="L9" s="67">
        <v>73.900000000000006</v>
      </c>
      <c r="M9" s="67">
        <v>62.9</v>
      </c>
      <c r="N9" s="67">
        <v>60.7</v>
      </c>
      <c r="O9" s="67">
        <v>46.6</v>
      </c>
      <c r="P9" s="27">
        <f t="shared" si="1"/>
        <v>61.024999999999999</v>
      </c>
      <c r="Q9" s="21"/>
      <c r="R9" s="63" t="s">
        <v>216</v>
      </c>
      <c r="S9" s="64">
        <v>64.8</v>
      </c>
      <c r="T9" s="64">
        <v>57.3</v>
      </c>
      <c r="U9" s="64">
        <v>49.2</v>
      </c>
      <c r="V9" s="64">
        <v>55.8</v>
      </c>
      <c r="W9" s="27">
        <f t="shared" si="2"/>
        <v>56.775000000000006</v>
      </c>
    </row>
    <row r="10" spans="1:23" x14ac:dyDescent="0.25">
      <c r="A10" s="1" t="s">
        <v>189</v>
      </c>
      <c r="B10" s="1" t="s">
        <v>180</v>
      </c>
      <c r="C10" s="24"/>
      <c r="D10" s="63" t="s">
        <v>235</v>
      </c>
      <c r="E10" s="64">
        <v>54.2</v>
      </c>
      <c r="F10" s="64">
        <v>40.9</v>
      </c>
      <c r="G10" s="64">
        <v>63.2</v>
      </c>
      <c r="H10" s="64">
        <v>29.4</v>
      </c>
      <c r="I10" s="27">
        <f t="shared" si="3"/>
        <v>46.925000000000004</v>
      </c>
      <c r="J10" s="21"/>
      <c r="K10" s="66" t="s">
        <v>207</v>
      </c>
      <c r="L10" s="75">
        <v>66.59</v>
      </c>
      <c r="M10" s="75">
        <v>89.23</v>
      </c>
      <c r="N10" s="75">
        <v>61.15</v>
      </c>
      <c r="O10" s="75">
        <v>64.760000000000005</v>
      </c>
      <c r="P10" s="27">
        <f t="shared" ref="P10:P17" si="4">(L10+M10+N10+O10)/4</f>
        <v>70.432500000000005</v>
      </c>
      <c r="Q10" s="21"/>
      <c r="R10" s="63" t="s">
        <v>224</v>
      </c>
      <c r="S10" s="64">
        <v>65.099999999999994</v>
      </c>
      <c r="T10" s="64">
        <v>70.8</v>
      </c>
      <c r="U10" s="64">
        <v>63.3</v>
      </c>
      <c r="V10" s="64">
        <v>68.7</v>
      </c>
      <c r="W10" s="27">
        <f t="shared" ref="W10:W17" si="5">(S10+T10+U10+V10)/4</f>
        <v>66.974999999999994</v>
      </c>
    </row>
    <row r="11" spans="1:23" hidden="1" x14ac:dyDescent="0.25">
      <c r="A11" s="1" t="s">
        <v>190</v>
      </c>
      <c r="B11" s="1" t="s">
        <v>11</v>
      </c>
      <c r="C11" s="24"/>
      <c r="D11" s="63" t="s">
        <v>218</v>
      </c>
      <c r="E11" s="64">
        <v>76.7</v>
      </c>
      <c r="F11" s="64">
        <v>97.8</v>
      </c>
      <c r="G11" s="64">
        <v>89.2</v>
      </c>
      <c r="H11" s="64">
        <v>36.200000000000003</v>
      </c>
      <c r="I11" s="27">
        <f t="shared" si="3"/>
        <v>74.974999999999994</v>
      </c>
      <c r="J11" s="21"/>
      <c r="K11" s="63" t="s">
        <v>217</v>
      </c>
      <c r="L11" s="67">
        <v>72.599999999999994</v>
      </c>
      <c r="M11" s="67">
        <v>60.2</v>
      </c>
      <c r="N11" s="67">
        <v>63.8</v>
      </c>
      <c r="O11" s="67">
        <v>40.1</v>
      </c>
      <c r="P11" s="27">
        <f t="shared" si="4"/>
        <v>59.175000000000004</v>
      </c>
      <c r="Q11" s="21"/>
      <c r="R11" s="63" t="s">
        <v>217</v>
      </c>
      <c r="S11" s="64">
        <v>62.5</v>
      </c>
      <c r="T11" s="64">
        <v>66</v>
      </c>
      <c r="U11" s="64">
        <v>58.9</v>
      </c>
      <c r="V11" s="64">
        <v>52</v>
      </c>
      <c r="W11" s="27">
        <f t="shared" si="5"/>
        <v>59.85</v>
      </c>
    </row>
    <row r="12" spans="1:23" hidden="1" x14ac:dyDescent="0.25">
      <c r="A12" s="14" t="s">
        <v>197</v>
      </c>
      <c r="B12" s="17" t="s">
        <v>198</v>
      </c>
      <c r="C12" s="24"/>
      <c r="D12" s="63" t="s">
        <v>215</v>
      </c>
      <c r="E12" s="64">
        <v>77.7</v>
      </c>
      <c r="F12" s="64">
        <v>99.3</v>
      </c>
      <c r="G12" s="64">
        <v>90</v>
      </c>
      <c r="H12" s="64">
        <v>40.1</v>
      </c>
      <c r="I12" s="27">
        <f t="shared" si="3"/>
        <v>76.775000000000006</v>
      </c>
      <c r="J12" s="21"/>
      <c r="K12" s="63" t="s">
        <v>218</v>
      </c>
      <c r="L12" s="67">
        <v>75.400000000000006</v>
      </c>
      <c r="M12" s="67">
        <v>76.5</v>
      </c>
      <c r="N12" s="67">
        <v>52.9</v>
      </c>
      <c r="O12" s="67">
        <v>56.3</v>
      </c>
      <c r="P12" s="27">
        <f t="shared" si="4"/>
        <v>65.275000000000006</v>
      </c>
      <c r="Q12" s="21"/>
      <c r="R12" s="63" t="s">
        <v>218</v>
      </c>
      <c r="S12" s="64">
        <v>59.6</v>
      </c>
      <c r="T12" s="64">
        <v>56.8</v>
      </c>
      <c r="U12" s="64">
        <v>49</v>
      </c>
      <c r="V12" s="64">
        <v>65</v>
      </c>
      <c r="W12" s="27">
        <f t="shared" si="5"/>
        <v>57.6</v>
      </c>
    </row>
    <row r="13" spans="1:23" x14ac:dyDescent="0.25">
      <c r="A13" s="1" t="s">
        <v>193</v>
      </c>
      <c r="B13" s="1" t="s">
        <v>12</v>
      </c>
      <c r="C13" s="24"/>
      <c r="D13" s="63" t="s">
        <v>212</v>
      </c>
      <c r="E13" s="64">
        <v>77.400000000000006</v>
      </c>
      <c r="F13" s="64">
        <v>98.7</v>
      </c>
      <c r="G13" s="64">
        <v>91.6</v>
      </c>
      <c r="H13" s="64">
        <v>35.799999999999997</v>
      </c>
      <c r="I13" s="27">
        <f t="shared" si="3"/>
        <v>75.875000000000014</v>
      </c>
      <c r="J13" s="21"/>
      <c r="K13" s="63" t="s">
        <v>224</v>
      </c>
      <c r="L13" s="67">
        <v>69.599999999999994</v>
      </c>
      <c r="M13" s="67">
        <v>73.8</v>
      </c>
      <c r="N13" s="67">
        <v>52.4</v>
      </c>
      <c r="O13" s="67">
        <v>81.7</v>
      </c>
      <c r="P13" s="27">
        <f t="shared" si="4"/>
        <v>69.375</v>
      </c>
      <c r="Q13" s="21"/>
      <c r="R13" s="63" t="s">
        <v>210</v>
      </c>
      <c r="S13" s="64">
        <v>76</v>
      </c>
      <c r="T13" s="64">
        <v>68.099999999999994</v>
      </c>
      <c r="U13" s="64">
        <v>49.1</v>
      </c>
      <c r="V13" s="64">
        <v>54.7</v>
      </c>
      <c r="W13" s="27">
        <f t="shared" si="5"/>
        <v>61.974999999999994</v>
      </c>
    </row>
    <row r="14" spans="1:23" hidden="1" x14ac:dyDescent="0.25">
      <c r="A14" s="1" t="s">
        <v>194</v>
      </c>
      <c r="B14" s="1" t="s">
        <v>181</v>
      </c>
      <c r="C14" s="24"/>
      <c r="D14" s="63" t="s">
        <v>220</v>
      </c>
      <c r="E14" s="64">
        <v>79.7</v>
      </c>
      <c r="F14" s="64">
        <v>99.6</v>
      </c>
      <c r="G14" s="64">
        <v>92.3</v>
      </c>
      <c r="H14" s="64">
        <v>53</v>
      </c>
      <c r="I14" s="27">
        <f t="shared" si="3"/>
        <v>81.150000000000006</v>
      </c>
      <c r="J14" s="21"/>
      <c r="K14" s="63" t="s">
        <v>219</v>
      </c>
      <c r="L14" s="67">
        <v>73.2</v>
      </c>
      <c r="M14" s="67">
        <v>80</v>
      </c>
      <c r="N14" s="67">
        <v>56.3</v>
      </c>
      <c r="O14" s="67">
        <v>40.5</v>
      </c>
      <c r="P14" s="27">
        <f t="shared" si="4"/>
        <v>62.5</v>
      </c>
      <c r="Q14" s="21"/>
      <c r="R14" s="63" t="s">
        <v>219</v>
      </c>
      <c r="S14" s="64">
        <v>60.7</v>
      </c>
      <c r="T14" s="64">
        <v>67.7</v>
      </c>
      <c r="U14" s="64">
        <v>49.3</v>
      </c>
      <c r="V14" s="64">
        <v>67.8</v>
      </c>
      <c r="W14" s="27">
        <f t="shared" si="5"/>
        <v>61.375</v>
      </c>
    </row>
    <row r="15" spans="1:23" x14ac:dyDescent="0.25">
      <c r="A15" s="1" t="s">
        <v>195</v>
      </c>
      <c r="B15" s="1" t="s">
        <v>15</v>
      </c>
      <c r="C15" s="24"/>
      <c r="D15" s="63" t="s">
        <v>219</v>
      </c>
      <c r="E15" s="64">
        <v>80.400000000000006</v>
      </c>
      <c r="F15" s="64">
        <v>99</v>
      </c>
      <c r="G15" s="64">
        <v>93.8</v>
      </c>
      <c r="H15" s="64">
        <v>47.6</v>
      </c>
      <c r="I15" s="27">
        <f t="shared" si="3"/>
        <v>80.2</v>
      </c>
      <c r="J15" s="21"/>
      <c r="K15" s="63" t="s">
        <v>210</v>
      </c>
      <c r="L15" s="67">
        <v>72.3</v>
      </c>
      <c r="M15" s="67">
        <v>60.2</v>
      </c>
      <c r="N15" s="67">
        <v>59.9</v>
      </c>
      <c r="O15" s="67">
        <v>69.3</v>
      </c>
      <c r="P15" s="27">
        <f t="shared" si="4"/>
        <v>65.424999999999997</v>
      </c>
      <c r="Q15" s="21"/>
      <c r="R15" s="66" t="s">
        <v>207</v>
      </c>
      <c r="S15" s="64">
        <v>44.97</v>
      </c>
      <c r="T15" s="64">
        <v>63.2</v>
      </c>
      <c r="U15" s="64">
        <v>63.02</v>
      </c>
      <c r="V15" s="64">
        <v>55.01</v>
      </c>
      <c r="W15" s="27">
        <f t="shared" si="5"/>
        <v>56.55</v>
      </c>
    </row>
    <row r="16" spans="1:23" hidden="1" x14ac:dyDescent="0.25">
      <c r="A16" s="1" t="s">
        <v>196</v>
      </c>
      <c r="B16" s="1" t="s">
        <v>16</v>
      </c>
      <c r="C16" s="24"/>
      <c r="D16" s="63" t="s">
        <v>214</v>
      </c>
      <c r="E16" s="64">
        <v>80.900000000000006</v>
      </c>
      <c r="F16" s="64">
        <v>93.4</v>
      </c>
      <c r="G16" s="64">
        <v>94.3</v>
      </c>
      <c r="H16" s="64">
        <v>38.4</v>
      </c>
      <c r="I16" s="27">
        <f t="shared" si="3"/>
        <v>76.75</v>
      </c>
      <c r="J16" s="21"/>
      <c r="K16" s="63" t="s">
        <v>220</v>
      </c>
      <c r="L16" s="67">
        <v>75.7</v>
      </c>
      <c r="M16" s="67">
        <v>72.400000000000006</v>
      </c>
      <c r="N16" s="67">
        <v>50.2</v>
      </c>
      <c r="O16" s="67">
        <v>53.8</v>
      </c>
      <c r="P16" s="27">
        <f t="shared" si="4"/>
        <v>63.025000000000006</v>
      </c>
      <c r="Q16" s="21"/>
      <c r="R16" s="63" t="s">
        <v>220</v>
      </c>
      <c r="S16" s="64">
        <v>60.7</v>
      </c>
      <c r="T16" s="64">
        <v>58.2</v>
      </c>
      <c r="U16" s="64">
        <v>48.2</v>
      </c>
      <c r="V16" s="64">
        <v>60.2</v>
      </c>
      <c r="W16" s="27">
        <f t="shared" si="5"/>
        <v>56.825000000000003</v>
      </c>
    </row>
    <row r="17" spans="1:23" x14ac:dyDescent="0.25">
      <c r="A17" s="18"/>
      <c r="B17" s="18"/>
      <c r="C17" s="24"/>
      <c r="D17" s="63" t="s">
        <v>213</v>
      </c>
      <c r="E17" s="64">
        <v>76.5</v>
      </c>
      <c r="F17" s="64">
        <v>99.7</v>
      </c>
      <c r="G17" s="64">
        <v>94.5</v>
      </c>
      <c r="H17" s="64">
        <v>26.9</v>
      </c>
      <c r="I17" s="27">
        <f t="shared" si="3"/>
        <v>74.399999999999991</v>
      </c>
      <c r="J17" s="21"/>
      <c r="K17" s="63" t="s">
        <v>211</v>
      </c>
      <c r="L17" s="67">
        <v>66.5</v>
      </c>
      <c r="M17" s="67">
        <v>55.9</v>
      </c>
      <c r="N17" s="67">
        <v>72.2</v>
      </c>
      <c r="O17" s="67">
        <v>31.7</v>
      </c>
      <c r="P17" s="27">
        <f t="shared" si="4"/>
        <v>56.575000000000003</v>
      </c>
      <c r="Q17" s="21"/>
      <c r="R17" s="63" t="s">
        <v>211</v>
      </c>
      <c r="S17" s="64">
        <v>72.099999999999994</v>
      </c>
      <c r="T17" s="64">
        <v>40.200000000000003</v>
      </c>
      <c r="U17" s="64">
        <v>28.8</v>
      </c>
      <c r="V17" s="64">
        <v>63.6</v>
      </c>
      <c r="W17" s="27">
        <f t="shared" si="5"/>
        <v>51.174999999999997</v>
      </c>
    </row>
    <row r="18" spans="1:23" hidden="1" x14ac:dyDescent="0.25">
      <c r="C18" s="24"/>
      <c r="D18" s="65" t="s">
        <v>234</v>
      </c>
      <c r="E18" s="64">
        <v>-184.7</v>
      </c>
      <c r="F18" s="64">
        <v>90.99</v>
      </c>
      <c r="G18" s="64">
        <v>83.18</v>
      </c>
      <c r="H18" s="64">
        <v>47.35</v>
      </c>
      <c r="I18" s="27">
        <f t="shared" si="3"/>
        <v>9.2050000000000036</v>
      </c>
      <c r="J18" s="21"/>
      <c r="K18" s="63" t="s">
        <v>221</v>
      </c>
      <c r="L18" s="67">
        <v>71.900000000000006</v>
      </c>
      <c r="M18" s="67">
        <v>62</v>
      </c>
      <c r="N18" s="67">
        <v>62.8</v>
      </c>
      <c r="O18" s="67">
        <v>35.4</v>
      </c>
      <c r="P18" s="27">
        <f t="shared" si="1"/>
        <v>58.024999999999999</v>
      </c>
      <c r="Q18" s="21"/>
      <c r="R18" s="63" t="s">
        <v>221</v>
      </c>
      <c r="S18" s="64">
        <v>61.3</v>
      </c>
      <c r="T18" s="64">
        <v>62.7</v>
      </c>
      <c r="U18" s="64">
        <v>57.4</v>
      </c>
      <c r="V18" s="64">
        <v>48.8</v>
      </c>
      <c r="W18" s="27">
        <f t="shared" si="2"/>
        <v>57.55</v>
      </c>
    </row>
    <row r="19" spans="1:23" x14ac:dyDescent="0.25">
      <c r="C19" s="24"/>
      <c r="L19" s="26"/>
      <c r="M19" s="26"/>
      <c r="N19" s="26"/>
      <c r="O19" s="26"/>
    </row>
    <row r="20" spans="1:23" x14ac:dyDescent="0.25">
      <c r="C20" s="24"/>
    </row>
    <row r="21" spans="1:23" x14ac:dyDescent="0.25">
      <c r="C21" s="23"/>
    </row>
    <row r="22" spans="1:23" x14ac:dyDescent="0.25">
      <c r="C22" s="24"/>
    </row>
    <row r="23" spans="1:23" x14ac:dyDescent="0.25">
      <c r="C23" s="24"/>
    </row>
    <row r="24" spans="1:23" x14ac:dyDescent="0.25">
      <c r="C24" s="24"/>
    </row>
    <row r="25" spans="1:23" x14ac:dyDescent="0.25">
      <c r="C25" s="24"/>
    </row>
    <row r="26" spans="1:23" x14ac:dyDescent="0.25">
      <c r="C26" s="23"/>
    </row>
    <row r="27" spans="1:23" x14ac:dyDescent="0.25">
      <c r="C27" s="24"/>
    </row>
    <row r="28" spans="1:23" x14ac:dyDescent="0.25">
      <c r="C28" s="24"/>
    </row>
    <row r="29" spans="1:23" x14ac:dyDescent="0.25">
      <c r="C29" s="24"/>
    </row>
    <row r="30" spans="1:23" x14ac:dyDescent="0.25">
      <c r="C30" s="24"/>
    </row>
  </sheetData>
  <autoFilter ref="R2:W18" xr:uid="{80E36041-A881-483D-86D8-7671428DDB5A}">
    <filterColumn colId="0">
      <filters>
        <filter val="CAUCASIA"/>
        <filter val="MANIZALES"/>
        <filter val="MONTERIA"/>
        <filter val="QUIBDO"/>
      </filters>
    </filterColumn>
    <sortState xmlns:xlrd2="http://schemas.microsoft.com/office/spreadsheetml/2017/richdata2" ref="R10:W17">
      <sortCondition descending="1" ref="W2:W18"/>
    </sortState>
  </autoFilter>
  <mergeCells count="3">
    <mergeCell ref="D1:I1"/>
    <mergeCell ref="K1:P1"/>
    <mergeCell ref="R1:W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6334D-B374-4602-9327-17813BA05ADE}">
  <sheetPr filterMode="1"/>
  <dimension ref="A1:E17"/>
  <sheetViews>
    <sheetView showGridLines="0" workbookViewId="0">
      <selection activeCell="C18" sqref="C18"/>
    </sheetView>
  </sheetViews>
  <sheetFormatPr baseColWidth="10" defaultRowHeight="15" x14ac:dyDescent="0.25"/>
  <cols>
    <col min="1" max="1" width="16.28515625" bestFit="1" customWidth="1"/>
    <col min="2" max="2" width="28" bestFit="1" customWidth="1"/>
    <col min="3" max="3" width="25" bestFit="1" customWidth="1"/>
    <col min="4" max="4" width="14.28515625" bestFit="1" customWidth="1"/>
    <col min="5" max="5" width="14.42578125" bestFit="1" customWidth="1"/>
  </cols>
  <sheetData>
    <row r="1" spans="1:5" x14ac:dyDescent="0.25">
      <c r="A1" s="69" t="s">
        <v>206</v>
      </c>
      <c r="B1" s="70" t="s">
        <v>178</v>
      </c>
      <c r="C1" s="71" t="s">
        <v>192</v>
      </c>
      <c r="D1" s="71" t="s">
        <v>198</v>
      </c>
      <c r="E1" s="72" t="s">
        <v>229</v>
      </c>
    </row>
    <row r="2" spans="1:5" x14ac:dyDescent="0.25">
      <c r="A2" s="63" t="s">
        <v>224</v>
      </c>
      <c r="B2" s="76">
        <v>83.9</v>
      </c>
      <c r="C2" s="76">
        <v>69.375</v>
      </c>
      <c r="D2" s="76">
        <v>66.974999999999994</v>
      </c>
      <c r="E2" s="58">
        <f t="shared" ref="E2:E17" si="0">(B2+C2+D2)/3</f>
        <v>73.416666666666671</v>
      </c>
    </row>
    <row r="3" spans="1:5" x14ac:dyDescent="0.25">
      <c r="A3" s="63" t="s">
        <v>210</v>
      </c>
      <c r="B3" s="76">
        <v>76.45</v>
      </c>
      <c r="C3" s="76">
        <v>65.424999999999997</v>
      </c>
      <c r="D3" s="76">
        <v>61.974999999999994</v>
      </c>
      <c r="E3" s="58">
        <f t="shared" si="0"/>
        <v>67.95</v>
      </c>
    </row>
    <row r="4" spans="1:5" hidden="1" x14ac:dyDescent="0.25">
      <c r="A4" s="63" t="s">
        <v>221</v>
      </c>
      <c r="B4" s="27">
        <v>66.349999999999994</v>
      </c>
      <c r="C4" s="64">
        <v>58</v>
      </c>
      <c r="D4" s="64">
        <v>57.5</v>
      </c>
      <c r="E4" s="58">
        <f t="shared" si="0"/>
        <v>60.616666666666667</v>
      </c>
    </row>
    <row r="5" spans="1:5" hidden="1" x14ac:dyDescent="0.25">
      <c r="A5" s="63" t="s">
        <v>208</v>
      </c>
      <c r="B5" s="27">
        <v>70.424999999999997</v>
      </c>
      <c r="C5" s="64">
        <v>63.925000000000004</v>
      </c>
      <c r="D5" s="64">
        <v>59.949999999999996</v>
      </c>
      <c r="E5" s="58">
        <f t="shared" si="0"/>
        <v>64.766666666666666</v>
      </c>
    </row>
    <row r="6" spans="1:5" hidden="1" x14ac:dyDescent="0.25">
      <c r="A6" s="63" t="s">
        <v>216</v>
      </c>
      <c r="B6" s="27">
        <v>71.2</v>
      </c>
      <c r="C6" s="64">
        <v>61.024999999999999</v>
      </c>
      <c r="D6" s="64">
        <v>56.775000000000006</v>
      </c>
      <c r="E6" s="58">
        <f t="shared" si="0"/>
        <v>63</v>
      </c>
    </row>
    <row r="7" spans="1:5" hidden="1" x14ac:dyDescent="0.25">
      <c r="A7" s="63" t="s">
        <v>209</v>
      </c>
      <c r="B7" s="27">
        <v>73.174999999999997</v>
      </c>
      <c r="C7" s="64">
        <v>51.65</v>
      </c>
      <c r="D7" s="64">
        <v>54.974999999999994</v>
      </c>
      <c r="E7" s="58">
        <f t="shared" si="0"/>
        <v>59.93333333333333</v>
      </c>
    </row>
    <row r="8" spans="1:5" hidden="1" x14ac:dyDescent="0.25">
      <c r="A8" s="63" t="s">
        <v>213</v>
      </c>
      <c r="B8" s="27">
        <v>74.399999999999991</v>
      </c>
      <c r="C8" s="64">
        <v>64.274999999999991</v>
      </c>
      <c r="D8" s="64">
        <v>57.724999999999994</v>
      </c>
      <c r="E8" s="58">
        <f t="shared" si="0"/>
        <v>65.466666666666654</v>
      </c>
    </row>
    <row r="9" spans="1:5" hidden="1" x14ac:dyDescent="0.25">
      <c r="A9" s="63" t="s">
        <v>217</v>
      </c>
      <c r="B9" s="27">
        <v>74.525000000000006</v>
      </c>
      <c r="C9" s="64">
        <v>59.175000000000004</v>
      </c>
      <c r="D9" s="64">
        <v>59.85</v>
      </c>
      <c r="E9" s="58">
        <f t="shared" si="0"/>
        <v>64.516666666666666</v>
      </c>
    </row>
    <row r="10" spans="1:5" hidden="1" x14ac:dyDescent="0.25">
      <c r="A10" s="63" t="s">
        <v>218</v>
      </c>
      <c r="B10" s="27">
        <v>74.974999999999994</v>
      </c>
      <c r="C10" s="64">
        <v>65.275000000000006</v>
      </c>
      <c r="D10" s="64">
        <v>57.6</v>
      </c>
      <c r="E10" s="58">
        <f t="shared" si="0"/>
        <v>65.95</v>
      </c>
    </row>
    <row r="11" spans="1:5" hidden="1" x14ac:dyDescent="0.25">
      <c r="A11" s="63" t="s">
        <v>212</v>
      </c>
      <c r="B11" s="27">
        <v>75.875000000000014</v>
      </c>
      <c r="C11" s="64">
        <v>63.774999999999991</v>
      </c>
      <c r="D11" s="64">
        <v>55.825000000000003</v>
      </c>
      <c r="E11" s="58">
        <f t="shared" si="0"/>
        <v>65.158333333333346</v>
      </c>
    </row>
    <row r="12" spans="1:5" x14ac:dyDescent="0.25">
      <c r="A12" s="63" t="s">
        <v>211</v>
      </c>
      <c r="B12" s="76">
        <v>46.9</v>
      </c>
      <c r="C12" s="76">
        <v>56.5</v>
      </c>
      <c r="D12" s="76">
        <v>51.2</v>
      </c>
      <c r="E12" s="58">
        <f t="shared" si="0"/>
        <v>51.533333333333339</v>
      </c>
    </row>
    <row r="13" spans="1:5" hidden="1" x14ac:dyDescent="0.25">
      <c r="A13" s="63" t="s">
        <v>214</v>
      </c>
      <c r="B13" s="27">
        <v>76.75</v>
      </c>
      <c r="C13" s="64">
        <v>62.325000000000003</v>
      </c>
      <c r="D13" s="64">
        <v>61.75</v>
      </c>
      <c r="E13" s="58">
        <f t="shared" si="0"/>
        <v>66.941666666666663</v>
      </c>
    </row>
    <row r="14" spans="1:5" hidden="1" x14ac:dyDescent="0.25">
      <c r="A14" s="63" t="s">
        <v>215</v>
      </c>
      <c r="B14" s="27">
        <v>76.775000000000006</v>
      </c>
      <c r="C14" s="64">
        <v>58.375</v>
      </c>
      <c r="D14" s="64">
        <v>54.325000000000003</v>
      </c>
      <c r="E14" s="58">
        <f t="shared" si="0"/>
        <v>63.158333333333339</v>
      </c>
    </row>
    <row r="15" spans="1:5" hidden="1" x14ac:dyDescent="0.25">
      <c r="A15" s="63" t="s">
        <v>219</v>
      </c>
      <c r="B15" s="27">
        <v>80.2</v>
      </c>
      <c r="C15" s="64">
        <v>62.5</v>
      </c>
      <c r="D15" s="64">
        <v>61.375</v>
      </c>
      <c r="E15" s="58">
        <f t="shared" si="0"/>
        <v>68.024999999999991</v>
      </c>
    </row>
    <row r="16" spans="1:5" hidden="1" x14ac:dyDescent="0.25">
      <c r="A16" s="63" t="s">
        <v>220</v>
      </c>
      <c r="B16" s="27">
        <v>81.150000000000006</v>
      </c>
      <c r="C16" s="64">
        <v>63.025000000000006</v>
      </c>
      <c r="D16" s="64">
        <v>56.825000000000003</v>
      </c>
      <c r="E16" s="58">
        <f t="shared" si="0"/>
        <v>67</v>
      </c>
    </row>
    <row r="17" spans="1:5" x14ac:dyDescent="0.25">
      <c r="A17" s="73" t="s">
        <v>207</v>
      </c>
      <c r="B17" s="76">
        <v>9.1999999999999993</v>
      </c>
      <c r="C17" s="76">
        <v>70.432500000000005</v>
      </c>
      <c r="D17" s="76">
        <v>56.6</v>
      </c>
      <c r="E17" s="58">
        <f t="shared" si="0"/>
        <v>45.410833333333336</v>
      </c>
    </row>
  </sheetData>
  <autoFilter ref="A1:E17" xr:uid="{7276334D-B374-4602-9327-17813BA05ADE}">
    <filterColumn colId="0">
      <filters>
        <filter val="CAUCASIA"/>
        <filter val="MANIZALES"/>
        <filter val="MONTERIA"/>
        <filter val="QUIBDO"/>
      </filters>
    </filterColumn>
    <sortState xmlns:xlrd2="http://schemas.microsoft.com/office/spreadsheetml/2017/richdata2" ref="A2:E17">
      <sortCondition descending="1" ref="E1:E17"/>
    </sortState>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CAUCASIA</vt:lpstr>
      <vt:lpstr>MONTERIA</vt:lpstr>
      <vt:lpstr>QUIBDO</vt:lpstr>
      <vt:lpstr>MANIZALES</vt:lpstr>
      <vt:lpstr>ANALISIS POR COMPONENTE</vt:lpstr>
      <vt:lpstr>ANALISIS POR DIMENSIÓN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dc:creator>
  <cp:lastModifiedBy>Administrador</cp:lastModifiedBy>
  <dcterms:created xsi:type="dcterms:W3CDTF">2023-10-08T12:31:54Z</dcterms:created>
  <dcterms:modified xsi:type="dcterms:W3CDTF">2024-11-24T17:40:26Z</dcterms:modified>
</cp:coreProperties>
</file>